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HP\Desktop\Work\Excel\Excell\Data Analyst\Employee credential\"/>
    </mc:Choice>
  </mc:AlternateContent>
  <xr:revisionPtr revIDLastSave="0" documentId="13_ncr:1_{54EF612F-C473-4D9B-BD78-70F9EB0C21BF}" xr6:coauthVersionLast="47" xr6:coauthVersionMax="47" xr10:uidLastSave="{00000000-0000-0000-0000-000000000000}"/>
  <bookViews>
    <workbookView xWindow="-120" yWindow="-120" windowWidth="20730" windowHeight="11040" tabRatio="783" activeTab="3" xr2:uid="{00000000-000D-0000-FFFF-FFFF00000000}"/>
  </bookViews>
  <sheets>
    <sheet name="Merged Data" sheetId="3" r:id="rId1"/>
    <sheet name="Pivot Data" sheetId="4" state="hidden" r:id="rId2"/>
    <sheet name="Lookup Data" sheetId="8" state="hidden" r:id="rId3"/>
    <sheet name="Dashboard" sheetId="5" r:id="rId4"/>
    <sheet name="Data" sheetId="6" r:id="rId5"/>
    <sheet name="credential data (2)" sheetId="2" state="hidden" r:id="rId6"/>
    <sheet name="credential data" sheetId="1" state="hidden" r:id="rId7"/>
  </sheets>
  <externalReferences>
    <externalReference r:id="rId8"/>
  </externalReferences>
  <definedNames>
    <definedName name="_xlnm._FilterDatabase" localSheetId="6" hidden="1">'credential data'!$A$1:$E$1001</definedName>
    <definedName name="_xlcn.WorksheetConnection_FinalCredentialList.xlsmMerged_Data1" hidden="1">Merged_Data[]</definedName>
    <definedName name="Certificates_Status" localSheetId="4">Merged_Data[[#Headers],[Cert 1 Status]:[Cert 3 Status]]</definedName>
    <definedName name="Certificates_Status">Merged_Data[[#Headers],[Cert 1 Status]:[Cert 3 Status]]</definedName>
    <definedName name="ExternalData_1" localSheetId="5" hidden="1">'credential data (2)'!$A$1:$E$1001</definedName>
    <definedName name="ExternalData_2" localSheetId="0" hidden="1">'Merged Data'!$A$5:$K$835</definedName>
    <definedName name="_xlnm.Print_Area" localSheetId="3">Dashboard!$A$1:$AC$52</definedName>
    <definedName name="_xlnm.Print_Area" localSheetId="4">Data!$A$1:$T$41</definedName>
    <definedName name="Slicer_Assigned_Project">#N/A</definedName>
    <definedName name="Slicer_Assigned_Project1">#N/A</definedName>
    <definedName name="Slicer_Deployment_Availability">#N/A</definedName>
    <definedName name="Slicer_Deployment_Availability1">#N/A</definedName>
    <definedName name="Slicer_Deployment_Availability2">#N/A</definedName>
    <definedName name="Slicer_Position">#N/A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5:slicerCaches>
    </ext>
    <ext xmlns:x15="http://schemas.microsoft.com/office/spreadsheetml/2010/11/main" uri="{FCE2AD5D-F65C-4FA6-A056-5C36A1767C68}">
      <x15:dataModel>
        <x15:modelTables>
          <x15:modelTable id="Merged_Data" name="Merged_Data" connection="WorksheetConnection_Final Credential List.xlsm!Merged_Data"/>
        </x15:modelTables>
        <x15:extLst>
          <ext xmlns:x16="http://schemas.microsoft.com/office/spreadsheetml/2014/11/main" uri="{9835A34E-60A6-4A7C-AAB8-D5F71C897F49}">
            <x16:modelTimeGroupings>
              <x16:modelTimeGrouping tableName="Merged_Data" columnName="Cert 1 Ext Date" columnId="Cert 1 Ext Date">
                <x16:calculatedTimeColumn columnName="Cert 1 Ext Date (Year)" columnId="Cert 1 Ext Date (Year)" contentType="years" isSelected="1"/>
                <x16:calculatedTimeColumn columnName="Cert 1 Ext Date (Quarter)" columnId="Cert 1 Ext Date (Quarter)" contentType="quarters" isSelected="1"/>
                <x16:calculatedTimeColumn columnName="Cert 1 Ext Date (Month Index)" columnId="Cert 1 Ext Date (Month Index)" contentType="monthsindex" isSelected="1"/>
                <x16:calculatedTimeColumn columnName="Cert 1 Ext Date (Month)" columnId="Cert 1 Ex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5" i="4" l="1"/>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N6" i="3" a="1"/>
  <c r="N6" i="3" s="1"/>
  <c r="N7" i="3" a="1"/>
  <c r="N7" i="3" s="1"/>
  <c r="N8" i="3" a="1"/>
  <c r="N8" i="3" s="1"/>
  <c r="N9" i="3" a="1"/>
  <c r="N9" i="3" s="1"/>
  <c r="N10" i="3" a="1"/>
  <c r="N10" i="3" s="1"/>
  <c r="N11" i="3" a="1"/>
  <c r="N11" i="3" s="1"/>
  <c r="N12" i="3" a="1"/>
  <c r="N12" i="3" s="1"/>
  <c r="N13" i="3" a="1"/>
  <c r="N13" i="3" s="1"/>
  <c r="N14" i="3" a="1"/>
  <c r="N14" i="3" s="1"/>
  <c r="N15" i="3" a="1"/>
  <c r="N15" i="3" s="1"/>
  <c r="N16" i="3" a="1"/>
  <c r="N16" i="3" s="1"/>
  <c r="N17" i="3" a="1"/>
  <c r="N17" i="3" s="1"/>
  <c r="N18" i="3" a="1"/>
  <c r="N18" i="3" s="1"/>
  <c r="N19" i="3" a="1"/>
  <c r="N19" i="3" s="1"/>
  <c r="N20" i="3" a="1"/>
  <c r="N20" i="3" s="1"/>
  <c r="N21" i="3" a="1"/>
  <c r="N21" i="3" s="1"/>
  <c r="N22" i="3" a="1"/>
  <c r="N22" i="3" s="1"/>
  <c r="N23" i="3" a="1"/>
  <c r="N23" i="3" s="1"/>
  <c r="N24" i="3" a="1"/>
  <c r="N24" i="3" s="1"/>
  <c r="N25" i="3" a="1"/>
  <c r="N25" i="3" s="1"/>
  <c r="N26" i="3" a="1"/>
  <c r="N26" i="3" s="1"/>
  <c r="N27" i="3" a="1"/>
  <c r="N27" i="3" s="1"/>
  <c r="N28" i="3" a="1"/>
  <c r="N28" i="3" s="1"/>
  <c r="N29" i="3" a="1"/>
  <c r="N29" i="3" s="1"/>
  <c r="N30" i="3" a="1"/>
  <c r="N30" i="3" s="1"/>
  <c r="N31" i="3" a="1"/>
  <c r="N31" i="3" s="1"/>
  <c r="N32" i="3" a="1"/>
  <c r="N32" i="3" s="1"/>
  <c r="N33" i="3" a="1"/>
  <c r="N33" i="3" s="1"/>
  <c r="N34" i="3" a="1"/>
  <c r="N34" i="3" s="1"/>
  <c r="N35" i="3" a="1"/>
  <c r="N35" i="3" s="1"/>
  <c r="N36" i="3" a="1"/>
  <c r="N36" i="3" s="1"/>
  <c r="N37" i="3" a="1"/>
  <c r="N37" i="3" s="1"/>
  <c r="N38" i="3" a="1"/>
  <c r="N38" i="3" s="1"/>
  <c r="N39" i="3" a="1"/>
  <c r="N39" i="3" s="1"/>
  <c r="N40" i="3" a="1"/>
  <c r="N40" i="3" s="1"/>
  <c r="N41" i="3" a="1"/>
  <c r="N41" i="3" s="1"/>
  <c r="N42" i="3" a="1"/>
  <c r="N42" i="3" s="1"/>
  <c r="N43" i="3" a="1"/>
  <c r="N43" i="3" s="1"/>
  <c r="N44" i="3" a="1"/>
  <c r="N44" i="3" s="1"/>
  <c r="N45" i="3" a="1"/>
  <c r="N45" i="3" s="1"/>
  <c r="N46" i="3" a="1"/>
  <c r="N46" i="3" s="1"/>
  <c r="N47" i="3" a="1"/>
  <c r="N47" i="3" s="1"/>
  <c r="N48" i="3" a="1"/>
  <c r="N48" i="3" s="1"/>
  <c r="N49" i="3" a="1"/>
  <c r="N49" i="3" s="1"/>
  <c r="N50" i="3" a="1"/>
  <c r="N50" i="3" s="1"/>
  <c r="N51" i="3" a="1"/>
  <c r="N51" i="3" s="1"/>
  <c r="N52" i="3" a="1"/>
  <c r="N52" i="3" s="1"/>
  <c r="N53" i="3" a="1"/>
  <c r="N53" i="3" s="1"/>
  <c r="N54" i="3" a="1"/>
  <c r="N54" i="3" s="1"/>
  <c r="N55" i="3" a="1"/>
  <c r="N55" i="3" s="1"/>
  <c r="N56" i="3" a="1"/>
  <c r="N56" i="3" s="1"/>
  <c r="N57" i="3" a="1"/>
  <c r="N57" i="3" s="1"/>
  <c r="N58" i="3" a="1"/>
  <c r="N58" i="3" s="1"/>
  <c r="N59" i="3" a="1"/>
  <c r="N59" i="3" s="1"/>
  <c r="N60" i="3" a="1"/>
  <c r="N60" i="3" s="1"/>
  <c r="N61" i="3" a="1"/>
  <c r="N61" i="3" s="1"/>
  <c r="N62" i="3" a="1"/>
  <c r="N62" i="3" s="1"/>
  <c r="N63" i="3" a="1"/>
  <c r="N63" i="3" s="1"/>
  <c r="N64" i="3" a="1"/>
  <c r="N64" i="3" s="1"/>
  <c r="N65" i="3" a="1"/>
  <c r="N65" i="3" s="1"/>
  <c r="N66" i="3" a="1"/>
  <c r="N66" i="3" s="1"/>
  <c r="N67" i="3" a="1"/>
  <c r="N67" i="3" s="1"/>
  <c r="N68" i="3" a="1"/>
  <c r="N68" i="3" s="1"/>
  <c r="N69" i="3" a="1"/>
  <c r="N69" i="3" s="1"/>
  <c r="N70" i="3" a="1"/>
  <c r="N70" i="3" s="1"/>
  <c r="N71" i="3" a="1"/>
  <c r="N71" i="3" s="1"/>
  <c r="N72" i="3" a="1"/>
  <c r="N72" i="3" s="1"/>
  <c r="N73" i="3" a="1"/>
  <c r="N73" i="3" s="1"/>
  <c r="N74" i="3" a="1"/>
  <c r="N74" i="3" s="1"/>
  <c r="N75" i="3" a="1"/>
  <c r="N75" i="3" s="1"/>
  <c r="N76" i="3" a="1"/>
  <c r="N76" i="3" s="1"/>
  <c r="N77" i="3" a="1"/>
  <c r="N77" i="3" s="1"/>
  <c r="N78" i="3" a="1"/>
  <c r="N78" i="3" s="1"/>
  <c r="N79" i="3" a="1"/>
  <c r="N79" i="3" s="1"/>
  <c r="N80" i="3" a="1"/>
  <c r="N80" i="3" s="1"/>
  <c r="N81" i="3" a="1"/>
  <c r="N81" i="3" s="1"/>
  <c r="N82" i="3" a="1"/>
  <c r="N82" i="3" s="1"/>
  <c r="N83" i="3" a="1"/>
  <c r="N83" i="3" s="1"/>
  <c r="N84" i="3" a="1"/>
  <c r="N84" i="3" s="1"/>
  <c r="N85" i="3" a="1"/>
  <c r="N85" i="3" s="1"/>
  <c r="N86" i="3" a="1"/>
  <c r="N86" i="3" s="1"/>
  <c r="N87" i="3" a="1"/>
  <c r="N87" i="3" s="1"/>
  <c r="N88" i="3" a="1"/>
  <c r="N88" i="3" s="1"/>
  <c r="N89" i="3" a="1"/>
  <c r="N89" i="3" s="1"/>
  <c r="N90" i="3" a="1"/>
  <c r="N90" i="3" s="1"/>
  <c r="N91" i="3" a="1"/>
  <c r="N91" i="3" s="1"/>
  <c r="N92" i="3" a="1"/>
  <c r="N92" i="3" s="1"/>
  <c r="N93" i="3" a="1"/>
  <c r="N93" i="3" s="1"/>
  <c r="N94" i="3" a="1"/>
  <c r="N94" i="3" s="1"/>
  <c r="N95" i="3" a="1"/>
  <c r="N95" i="3" s="1"/>
  <c r="N96" i="3" a="1"/>
  <c r="N96" i="3" s="1"/>
  <c r="N97" i="3" a="1"/>
  <c r="N97" i="3" s="1"/>
  <c r="N98" i="3" a="1"/>
  <c r="N98" i="3" s="1"/>
  <c r="N99" i="3" a="1"/>
  <c r="N99" i="3" s="1"/>
  <c r="N100" i="3" a="1"/>
  <c r="N100" i="3" s="1"/>
  <c r="N101" i="3" a="1"/>
  <c r="N101" i="3" s="1"/>
  <c r="N102" i="3" a="1"/>
  <c r="N102" i="3" s="1"/>
  <c r="N103" i="3" a="1"/>
  <c r="N103" i="3" s="1"/>
  <c r="N104" i="3" a="1"/>
  <c r="N104" i="3" s="1"/>
  <c r="N105" i="3" a="1"/>
  <c r="N105" i="3" s="1"/>
  <c r="N106" i="3" a="1"/>
  <c r="N106" i="3" s="1"/>
  <c r="N107" i="3" a="1"/>
  <c r="N107" i="3" s="1"/>
  <c r="N108" i="3" a="1"/>
  <c r="N108" i="3" s="1"/>
  <c r="N109" i="3" a="1"/>
  <c r="N109" i="3" s="1"/>
  <c r="N110" i="3" a="1"/>
  <c r="N110" i="3" s="1"/>
  <c r="N111" i="3" a="1"/>
  <c r="N111" i="3" s="1"/>
  <c r="N112" i="3" a="1"/>
  <c r="N112" i="3" s="1"/>
  <c r="N113" i="3" a="1"/>
  <c r="N113" i="3" s="1"/>
  <c r="N114" i="3" a="1"/>
  <c r="N114" i="3" s="1"/>
  <c r="N115" i="3" a="1"/>
  <c r="N115" i="3" s="1"/>
  <c r="N116" i="3" a="1"/>
  <c r="N116" i="3" s="1"/>
  <c r="N117" i="3" a="1"/>
  <c r="N117" i="3" s="1"/>
  <c r="N118" i="3" a="1"/>
  <c r="N118" i="3" s="1"/>
  <c r="N119" i="3" a="1"/>
  <c r="N119" i="3" s="1"/>
  <c r="N120" i="3" a="1"/>
  <c r="N120" i="3" s="1"/>
  <c r="N121" i="3" a="1"/>
  <c r="N121" i="3" s="1"/>
  <c r="N122" i="3" a="1"/>
  <c r="N122" i="3" s="1"/>
  <c r="N123" i="3" a="1"/>
  <c r="N123" i="3" s="1"/>
  <c r="N124" i="3" a="1"/>
  <c r="N124" i="3" s="1"/>
  <c r="N125" i="3" a="1"/>
  <c r="N125" i="3" s="1"/>
  <c r="N126" i="3" a="1"/>
  <c r="N126" i="3" s="1"/>
  <c r="N127" i="3" a="1"/>
  <c r="N127" i="3" s="1"/>
  <c r="N128" i="3" a="1"/>
  <c r="N128" i="3" s="1"/>
  <c r="N129" i="3" a="1"/>
  <c r="N129" i="3" s="1"/>
  <c r="N130" i="3" a="1"/>
  <c r="N130" i="3" s="1"/>
  <c r="N131" i="3" a="1"/>
  <c r="N131" i="3" s="1"/>
  <c r="N132" i="3" a="1"/>
  <c r="N132" i="3" s="1"/>
  <c r="N133" i="3" a="1"/>
  <c r="N133" i="3" s="1"/>
  <c r="N134" i="3" a="1"/>
  <c r="N134" i="3" s="1"/>
  <c r="N135" i="3" a="1"/>
  <c r="N135" i="3" s="1"/>
  <c r="N136" i="3" a="1"/>
  <c r="N136" i="3" s="1"/>
  <c r="N137" i="3" a="1"/>
  <c r="N137" i="3" s="1"/>
  <c r="N138" i="3" a="1"/>
  <c r="N138" i="3" s="1"/>
  <c r="N139" i="3" a="1"/>
  <c r="N139" i="3" s="1"/>
  <c r="N140" i="3" a="1"/>
  <c r="N140" i="3" s="1"/>
  <c r="N141" i="3" a="1"/>
  <c r="N141" i="3" s="1"/>
  <c r="N142" i="3" a="1"/>
  <c r="N142" i="3" s="1"/>
  <c r="N143" i="3" a="1"/>
  <c r="N143" i="3" s="1"/>
  <c r="N144" i="3" a="1"/>
  <c r="N144" i="3" s="1"/>
  <c r="N145" i="3" a="1"/>
  <c r="N145" i="3" s="1"/>
  <c r="N146" i="3" a="1"/>
  <c r="N146" i="3" s="1"/>
  <c r="N147" i="3" a="1"/>
  <c r="N147" i="3" s="1"/>
  <c r="N148" i="3" a="1"/>
  <c r="N148" i="3" s="1"/>
  <c r="N149" i="3" a="1"/>
  <c r="N149" i="3" s="1"/>
  <c r="N150" i="3" a="1"/>
  <c r="N150" i="3" s="1"/>
  <c r="N151" i="3" a="1"/>
  <c r="N151" i="3" s="1"/>
  <c r="N152" i="3" a="1"/>
  <c r="N152" i="3" s="1"/>
  <c r="N153" i="3" a="1"/>
  <c r="N153" i="3" s="1"/>
  <c r="N154" i="3" a="1"/>
  <c r="N154" i="3" s="1"/>
  <c r="N155" i="3" a="1"/>
  <c r="N155" i="3" s="1"/>
  <c r="N156" i="3" a="1"/>
  <c r="N156" i="3" s="1"/>
  <c r="N157" i="3" a="1"/>
  <c r="N157" i="3" s="1"/>
  <c r="N158" i="3" a="1"/>
  <c r="N158" i="3" s="1"/>
  <c r="N159" i="3" a="1"/>
  <c r="N159" i="3" s="1"/>
  <c r="N160" i="3" a="1"/>
  <c r="N160" i="3" s="1"/>
  <c r="N161" i="3" a="1"/>
  <c r="N161" i="3" s="1"/>
  <c r="N162" i="3" a="1"/>
  <c r="N162" i="3" s="1"/>
  <c r="N163" i="3" a="1"/>
  <c r="N163" i="3" s="1"/>
  <c r="N164" i="3" a="1"/>
  <c r="N164" i="3" s="1"/>
  <c r="N165" i="3" a="1"/>
  <c r="N165" i="3" s="1"/>
  <c r="N166" i="3" a="1"/>
  <c r="N166" i="3" s="1"/>
  <c r="N167" i="3" a="1"/>
  <c r="N167" i="3" s="1"/>
  <c r="N168" i="3" a="1"/>
  <c r="N168" i="3" s="1"/>
  <c r="N169" i="3" a="1"/>
  <c r="N169" i="3" s="1"/>
  <c r="N170" i="3" a="1"/>
  <c r="N170" i="3" s="1"/>
  <c r="N171" i="3" a="1"/>
  <c r="N171" i="3" s="1"/>
  <c r="N172" i="3" a="1"/>
  <c r="N172" i="3" s="1"/>
  <c r="N173" i="3" a="1"/>
  <c r="N173" i="3" s="1"/>
  <c r="N174" i="3" a="1"/>
  <c r="N174" i="3" s="1"/>
  <c r="N175" i="3" a="1"/>
  <c r="N175" i="3" s="1"/>
  <c r="N176" i="3" a="1"/>
  <c r="N176" i="3" s="1"/>
  <c r="N177" i="3" a="1"/>
  <c r="N177" i="3" s="1"/>
  <c r="N178" i="3" a="1"/>
  <c r="N178" i="3" s="1"/>
  <c r="N179" i="3" a="1"/>
  <c r="N179" i="3" s="1"/>
  <c r="N180" i="3" a="1"/>
  <c r="N180" i="3" s="1"/>
  <c r="N181" i="3" a="1"/>
  <c r="N181" i="3" s="1"/>
  <c r="N182" i="3" a="1"/>
  <c r="N182" i="3" s="1"/>
  <c r="N183" i="3" a="1"/>
  <c r="N183" i="3" s="1"/>
  <c r="N184" i="3" a="1"/>
  <c r="N184" i="3" s="1"/>
  <c r="N185" i="3" a="1"/>
  <c r="N185" i="3" s="1"/>
  <c r="N186" i="3" a="1"/>
  <c r="N186" i="3" s="1"/>
  <c r="N187" i="3" a="1"/>
  <c r="N187" i="3" s="1"/>
  <c r="N188" i="3" a="1"/>
  <c r="N188" i="3" s="1"/>
  <c r="N189" i="3" a="1"/>
  <c r="N189" i="3" s="1"/>
  <c r="N190" i="3" a="1"/>
  <c r="N190" i="3" s="1"/>
  <c r="N191" i="3" a="1"/>
  <c r="N191" i="3" s="1"/>
  <c r="N192" i="3" a="1"/>
  <c r="N192" i="3" s="1"/>
  <c r="N193" i="3" a="1"/>
  <c r="N193" i="3" s="1"/>
  <c r="N194" i="3" a="1"/>
  <c r="N194" i="3" s="1"/>
  <c r="N195" i="3" a="1"/>
  <c r="N195" i="3" s="1"/>
  <c r="N196" i="3" a="1"/>
  <c r="N196" i="3" s="1"/>
  <c r="N197" i="3" a="1"/>
  <c r="N197" i="3" s="1"/>
  <c r="N198" i="3" a="1"/>
  <c r="N198" i="3" s="1"/>
  <c r="N199" i="3" a="1"/>
  <c r="N199" i="3" s="1"/>
  <c r="N200" i="3" a="1"/>
  <c r="N200" i="3" s="1"/>
  <c r="N201" i="3" a="1"/>
  <c r="N201" i="3" s="1"/>
  <c r="N202" i="3" a="1"/>
  <c r="N202" i="3" s="1"/>
  <c r="N203" i="3" a="1"/>
  <c r="N203" i="3" s="1"/>
  <c r="N204" i="3" a="1"/>
  <c r="N204" i="3" s="1"/>
  <c r="N205" i="3" a="1"/>
  <c r="N205" i="3" s="1"/>
  <c r="N206" i="3" a="1"/>
  <c r="N206" i="3" s="1"/>
  <c r="N207" i="3" a="1"/>
  <c r="N207" i="3" s="1"/>
  <c r="N208" i="3" a="1"/>
  <c r="N208" i="3" s="1"/>
  <c r="N209" i="3" a="1"/>
  <c r="N209" i="3" s="1"/>
  <c r="N210" i="3" a="1"/>
  <c r="N210" i="3" s="1"/>
  <c r="N211" i="3" a="1"/>
  <c r="N211" i="3" s="1"/>
  <c r="N212" i="3" a="1"/>
  <c r="N212" i="3" s="1"/>
  <c r="N213" i="3" a="1"/>
  <c r="N213" i="3" s="1"/>
  <c r="N214" i="3" a="1"/>
  <c r="N214" i="3" s="1"/>
  <c r="N215" i="3" a="1"/>
  <c r="N215" i="3" s="1"/>
  <c r="N216" i="3" a="1"/>
  <c r="N216" i="3" s="1"/>
  <c r="N217" i="3" a="1"/>
  <c r="N217" i="3" s="1"/>
  <c r="N218" i="3" a="1"/>
  <c r="N218" i="3" s="1"/>
  <c r="N219" i="3" a="1"/>
  <c r="N219" i="3" s="1"/>
  <c r="N220" i="3" a="1"/>
  <c r="N220" i="3" s="1"/>
  <c r="N221" i="3" a="1"/>
  <c r="N221" i="3" s="1"/>
  <c r="N222" i="3" a="1"/>
  <c r="N222" i="3" s="1"/>
  <c r="N223" i="3" a="1"/>
  <c r="N223" i="3" s="1"/>
  <c r="N224" i="3" a="1"/>
  <c r="N224" i="3" s="1"/>
  <c r="N225" i="3" a="1"/>
  <c r="N225" i="3" s="1"/>
  <c r="N226" i="3" a="1"/>
  <c r="N226" i="3" s="1"/>
  <c r="N227" i="3" a="1"/>
  <c r="N227" i="3" s="1"/>
  <c r="N228" i="3" a="1"/>
  <c r="N228" i="3" s="1"/>
  <c r="N229" i="3" a="1"/>
  <c r="N229" i="3" s="1"/>
  <c r="N230" i="3" a="1"/>
  <c r="N230" i="3" s="1"/>
  <c r="N231" i="3" a="1"/>
  <c r="N231" i="3" s="1"/>
  <c r="N232" i="3" a="1"/>
  <c r="N232" i="3" s="1"/>
  <c r="N233" i="3" a="1"/>
  <c r="N233" i="3" s="1"/>
  <c r="N234" i="3" a="1"/>
  <c r="N234" i="3" s="1"/>
  <c r="N235" i="3" a="1"/>
  <c r="N235" i="3" s="1"/>
  <c r="N236" i="3" a="1"/>
  <c r="N236" i="3" s="1"/>
  <c r="N237" i="3" a="1"/>
  <c r="N237" i="3" s="1"/>
  <c r="N238" i="3" a="1"/>
  <c r="N238" i="3" s="1"/>
  <c r="N239" i="3" a="1"/>
  <c r="N239" i="3" s="1"/>
  <c r="N240" i="3" a="1"/>
  <c r="N240" i="3" s="1"/>
  <c r="N241" i="3" a="1"/>
  <c r="N241" i="3" s="1"/>
  <c r="N242" i="3" a="1"/>
  <c r="N242" i="3" s="1"/>
  <c r="N243" i="3" a="1"/>
  <c r="N243" i="3" s="1"/>
  <c r="N244" i="3" a="1"/>
  <c r="N244" i="3" s="1"/>
  <c r="N245" i="3" a="1"/>
  <c r="N245" i="3" s="1"/>
  <c r="N246" i="3" a="1"/>
  <c r="N246" i="3" s="1"/>
  <c r="N247" i="3" a="1"/>
  <c r="N247" i="3" s="1"/>
  <c r="N248" i="3" a="1"/>
  <c r="N248" i="3" s="1"/>
  <c r="N249" i="3" a="1"/>
  <c r="N249" i="3" s="1"/>
  <c r="N250" i="3" a="1"/>
  <c r="N250" i="3" s="1"/>
  <c r="N251" i="3" a="1"/>
  <c r="N251" i="3" s="1"/>
  <c r="N252" i="3" a="1"/>
  <c r="N252" i="3" s="1"/>
  <c r="N253" i="3" a="1"/>
  <c r="N253" i="3" s="1"/>
  <c r="N254" i="3" a="1"/>
  <c r="N254" i="3" s="1"/>
  <c r="N255" i="3" a="1"/>
  <c r="N255" i="3" s="1"/>
  <c r="N256" i="3" a="1"/>
  <c r="N256" i="3" s="1"/>
  <c r="N257" i="3" a="1"/>
  <c r="N257" i="3" s="1"/>
  <c r="N258" i="3" a="1"/>
  <c r="N258" i="3" s="1"/>
  <c r="N259" i="3" a="1"/>
  <c r="N259" i="3" s="1"/>
  <c r="N260" i="3" a="1"/>
  <c r="N260" i="3" s="1"/>
  <c r="N261" i="3" a="1"/>
  <c r="N261" i="3" s="1"/>
  <c r="N262" i="3" a="1"/>
  <c r="N262" i="3" s="1"/>
  <c r="N263" i="3" a="1"/>
  <c r="N263" i="3" s="1"/>
  <c r="N264" i="3" a="1"/>
  <c r="N264" i="3" s="1"/>
  <c r="N265" i="3" a="1"/>
  <c r="N265" i="3" s="1"/>
  <c r="N266" i="3" a="1"/>
  <c r="N266" i="3" s="1"/>
  <c r="N267" i="3" a="1"/>
  <c r="N267" i="3" s="1"/>
  <c r="N268" i="3" a="1"/>
  <c r="N268" i="3" s="1"/>
  <c r="N269" i="3" a="1"/>
  <c r="N269" i="3" s="1"/>
  <c r="N270" i="3" a="1"/>
  <c r="N270" i="3" s="1"/>
  <c r="N271" i="3" a="1"/>
  <c r="N271" i="3" s="1"/>
  <c r="N272" i="3" a="1"/>
  <c r="N272" i="3" s="1"/>
  <c r="N273" i="3" a="1"/>
  <c r="N273" i="3" s="1"/>
  <c r="N274" i="3" a="1"/>
  <c r="N274" i="3" s="1"/>
  <c r="N275" i="3" a="1"/>
  <c r="N275" i="3" s="1"/>
  <c r="N276" i="3" a="1"/>
  <c r="N276" i="3" s="1"/>
  <c r="N277" i="3" a="1"/>
  <c r="N277" i="3" s="1"/>
  <c r="N278" i="3" a="1"/>
  <c r="N278" i="3" s="1"/>
  <c r="N279" i="3" a="1"/>
  <c r="N279" i="3" s="1"/>
  <c r="N280" i="3" a="1"/>
  <c r="N280" i="3" s="1"/>
  <c r="N281" i="3" a="1"/>
  <c r="N281" i="3" s="1"/>
  <c r="N282" i="3" a="1"/>
  <c r="N282" i="3" s="1"/>
  <c r="N283" i="3" a="1"/>
  <c r="N283" i="3" s="1"/>
  <c r="N284" i="3" a="1"/>
  <c r="N284" i="3" s="1"/>
  <c r="N285" i="3" a="1"/>
  <c r="N285" i="3" s="1"/>
  <c r="N286" i="3" a="1"/>
  <c r="N286" i="3" s="1"/>
  <c r="N287" i="3" a="1"/>
  <c r="N287" i="3" s="1"/>
  <c r="N288" i="3" a="1"/>
  <c r="N288" i="3" s="1"/>
  <c r="N289" i="3" a="1"/>
  <c r="N289" i="3" s="1"/>
  <c r="N290" i="3" a="1"/>
  <c r="N290" i="3" s="1"/>
  <c r="N291" i="3" a="1"/>
  <c r="N291" i="3" s="1"/>
  <c r="N292" i="3" a="1"/>
  <c r="N292" i="3" s="1"/>
  <c r="N293" i="3" a="1"/>
  <c r="N293" i="3" s="1"/>
  <c r="N294" i="3" a="1"/>
  <c r="N294" i="3" s="1"/>
  <c r="N295" i="3" a="1"/>
  <c r="N295" i="3" s="1"/>
  <c r="N296" i="3" a="1"/>
  <c r="N296" i="3" s="1"/>
  <c r="N297" i="3" a="1"/>
  <c r="N297" i="3" s="1"/>
  <c r="N298" i="3" a="1"/>
  <c r="N298" i="3" s="1"/>
  <c r="N299" i="3" a="1"/>
  <c r="N299" i="3" s="1"/>
  <c r="N300" i="3" a="1"/>
  <c r="N300" i="3" s="1"/>
  <c r="N301" i="3" a="1"/>
  <c r="N301" i="3" s="1"/>
  <c r="N302" i="3" a="1"/>
  <c r="N302" i="3" s="1"/>
  <c r="N303" i="3" a="1"/>
  <c r="N303" i="3" s="1"/>
  <c r="N304" i="3" a="1"/>
  <c r="N304" i="3" s="1"/>
  <c r="N305" i="3" a="1"/>
  <c r="N305" i="3" s="1"/>
  <c r="N306" i="3" a="1"/>
  <c r="N306" i="3" s="1"/>
  <c r="N307" i="3" a="1"/>
  <c r="N307" i="3" s="1"/>
  <c r="N308" i="3" a="1"/>
  <c r="N308" i="3" s="1"/>
  <c r="N309" i="3" a="1"/>
  <c r="N309" i="3" s="1"/>
  <c r="N310" i="3" a="1"/>
  <c r="N310" i="3" s="1"/>
  <c r="N311" i="3" a="1"/>
  <c r="N311" i="3" s="1"/>
  <c r="N312" i="3" a="1"/>
  <c r="N312" i="3" s="1"/>
  <c r="N313" i="3" a="1"/>
  <c r="N313" i="3" s="1"/>
  <c r="N314" i="3" a="1"/>
  <c r="N314" i="3" s="1"/>
  <c r="N315" i="3" a="1"/>
  <c r="N315" i="3" s="1"/>
  <c r="N316" i="3" a="1"/>
  <c r="N316" i="3" s="1"/>
  <c r="N317" i="3" a="1"/>
  <c r="N317" i="3" s="1"/>
  <c r="N318" i="3" a="1"/>
  <c r="N318" i="3" s="1"/>
  <c r="N319" i="3" a="1"/>
  <c r="N319" i="3" s="1"/>
  <c r="N320" i="3" a="1"/>
  <c r="N320" i="3" s="1"/>
  <c r="N321" i="3" a="1"/>
  <c r="N321" i="3" s="1"/>
  <c r="N322" i="3" a="1"/>
  <c r="N322" i="3" s="1"/>
  <c r="N323" i="3" a="1"/>
  <c r="N323" i="3" s="1"/>
  <c r="N324" i="3" a="1"/>
  <c r="N324" i="3" s="1"/>
  <c r="N325" i="3" a="1"/>
  <c r="N325" i="3" s="1"/>
  <c r="N326" i="3" a="1"/>
  <c r="N326" i="3" s="1"/>
  <c r="N327" i="3" a="1"/>
  <c r="N327" i="3" s="1"/>
  <c r="N328" i="3" a="1"/>
  <c r="N328" i="3" s="1"/>
  <c r="N329" i="3" a="1"/>
  <c r="N329" i="3" s="1"/>
  <c r="N330" i="3" a="1"/>
  <c r="N330" i="3" s="1"/>
  <c r="N331" i="3" a="1"/>
  <c r="N331" i="3" s="1"/>
  <c r="N332" i="3" a="1"/>
  <c r="N332" i="3" s="1"/>
  <c r="N333" i="3" a="1"/>
  <c r="N333" i="3" s="1"/>
  <c r="N334" i="3" a="1"/>
  <c r="N334" i="3" s="1"/>
  <c r="N335" i="3" a="1"/>
  <c r="N335" i="3" s="1"/>
  <c r="N336" i="3" a="1"/>
  <c r="N336" i="3" s="1"/>
  <c r="N337" i="3" a="1"/>
  <c r="N337" i="3" s="1"/>
  <c r="N338" i="3" a="1"/>
  <c r="N338" i="3" s="1"/>
  <c r="N339" i="3" a="1"/>
  <c r="N339" i="3" s="1"/>
  <c r="N340" i="3" a="1"/>
  <c r="N340" i="3" s="1"/>
  <c r="N341" i="3" a="1"/>
  <c r="N341" i="3" s="1"/>
  <c r="N342" i="3" a="1"/>
  <c r="N342" i="3" s="1"/>
  <c r="N343" i="3" a="1"/>
  <c r="N343" i="3" s="1"/>
  <c r="N344" i="3" a="1"/>
  <c r="N344" i="3" s="1"/>
  <c r="N345" i="3" a="1"/>
  <c r="N345" i="3" s="1"/>
  <c r="N346" i="3" a="1"/>
  <c r="N346" i="3" s="1"/>
  <c r="N347" i="3" a="1"/>
  <c r="N347" i="3" s="1"/>
  <c r="N348" i="3" a="1"/>
  <c r="N348" i="3" s="1"/>
  <c r="N349" i="3" a="1"/>
  <c r="N349" i="3" s="1"/>
  <c r="N350" i="3" a="1"/>
  <c r="N350" i="3" s="1"/>
  <c r="N351" i="3" a="1"/>
  <c r="N351" i="3" s="1"/>
  <c r="N352" i="3" a="1"/>
  <c r="N352" i="3" s="1"/>
  <c r="N353" i="3" a="1"/>
  <c r="N353" i="3" s="1"/>
  <c r="N354" i="3" a="1"/>
  <c r="N354" i="3" s="1"/>
  <c r="N355" i="3" a="1"/>
  <c r="N355" i="3" s="1"/>
  <c r="N356" i="3" a="1"/>
  <c r="N356" i="3" s="1"/>
  <c r="N357" i="3" a="1"/>
  <c r="N357" i="3" s="1"/>
  <c r="N358" i="3" a="1"/>
  <c r="N358" i="3" s="1"/>
  <c r="N359" i="3" a="1"/>
  <c r="N359" i="3" s="1"/>
  <c r="N360" i="3" a="1"/>
  <c r="N360" i="3" s="1"/>
  <c r="N361" i="3" a="1"/>
  <c r="N361" i="3" s="1"/>
  <c r="N362" i="3" a="1"/>
  <c r="N362" i="3" s="1"/>
  <c r="N363" i="3" a="1"/>
  <c r="N363" i="3" s="1"/>
  <c r="N364" i="3" a="1"/>
  <c r="N364" i="3" s="1"/>
  <c r="N365" i="3" a="1"/>
  <c r="N365" i="3" s="1"/>
  <c r="N366" i="3" a="1"/>
  <c r="N366" i="3" s="1"/>
  <c r="N367" i="3" a="1"/>
  <c r="N367" i="3" s="1"/>
  <c r="N368" i="3" a="1"/>
  <c r="N368" i="3" s="1"/>
  <c r="N369" i="3" a="1"/>
  <c r="N369" i="3" s="1"/>
  <c r="N370" i="3" a="1"/>
  <c r="N370" i="3" s="1"/>
  <c r="N371" i="3" a="1"/>
  <c r="N371" i="3" s="1"/>
  <c r="N372" i="3" a="1"/>
  <c r="N372" i="3" s="1"/>
  <c r="N373" i="3" a="1"/>
  <c r="N373" i="3" s="1"/>
  <c r="N374" i="3" a="1"/>
  <c r="N374" i="3" s="1"/>
  <c r="N375" i="3" a="1"/>
  <c r="N375" i="3" s="1"/>
  <c r="N376" i="3" a="1"/>
  <c r="N376" i="3" s="1"/>
  <c r="N377" i="3" a="1"/>
  <c r="N377" i="3" s="1"/>
  <c r="N378" i="3" a="1"/>
  <c r="N378" i="3" s="1"/>
  <c r="N379" i="3" a="1"/>
  <c r="N379" i="3" s="1"/>
  <c r="N380" i="3" a="1"/>
  <c r="N380" i="3" s="1"/>
  <c r="N381" i="3" a="1"/>
  <c r="N381" i="3" s="1"/>
  <c r="N382" i="3" a="1"/>
  <c r="N382" i="3" s="1"/>
  <c r="N383" i="3" a="1"/>
  <c r="N383" i="3" s="1"/>
  <c r="N384" i="3" a="1"/>
  <c r="N384" i="3" s="1"/>
  <c r="N385" i="3" a="1"/>
  <c r="N385" i="3" s="1"/>
  <c r="N386" i="3" a="1"/>
  <c r="N386" i="3" s="1"/>
  <c r="N387" i="3" a="1"/>
  <c r="N387" i="3" s="1"/>
  <c r="N388" i="3" a="1"/>
  <c r="N388" i="3" s="1"/>
  <c r="N389" i="3" a="1"/>
  <c r="N389" i="3" s="1"/>
  <c r="N390" i="3" a="1"/>
  <c r="N390" i="3" s="1"/>
  <c r="N391" i="3" a="1"/>
  <c r="N391" i="3" s="1"/>
  <c r="N392" i="3" a="1"/>
  <c r="N392" i="3" s="1"/>
  <c r="N393" i="3" a="1"/>
  <c r="N393" i="3" s="1"/>
  <c r="N394" i="3" a="1"/>
  <c r="N394" i="3" s="1"/>
  <c r="N395" i="3" a="1"/>
  <c r="N395" i="3" s="1"/>
  <c r="N396" i="3" a="1"/>
  <c r="N396" i="3" s="1"/>
  <c r="N397" i="3" a="1"/>
  <c r="N397" i="3" s="1"/>
  <c r="N398" i="3" a="1"/>
  <c r="N398" i="3" s="1"/>
  <c r="N399" i="3" a="1"/>
  <c r="N399" i="3" s="1"/>
  <c r="N400" i="3" a="1"/>
  <c r="N400" i="3" s="1"/>
  <c r="N401" i="3" a="1"/>
  <c r="N401" i="3" s="1"/>
  <c r="N402" i="3" a="1"/>
  <c r="N402" i="3" s="1"/>
  <c r="N403" i="3" a="1"/>
  <c r="N403" i="3" s="1"/>
  <c r="N404" i="3" a="1"/>
  <c r="N404" i="3" s="1"/>
  <c r="N405" i="3" a="1"/>
  <c r="N405" i="3" s="1"/>
  <c r="N406" i="3" a="1"/>
  <c r="N406" i="3" s="1"/>
  <c r="N407" i="3" a="1"/>
  <c r="N407" i="3" s="1"/>
  <c r="N408" i="3" a="1"/>
  <c r="N408" i="3" s="1"/>
  <c r="N409" i="3" a="1"/>
  <c r="N409" i="3" s="1"/>
  <c r="N410" i="3" a="1"/>
  <c r="N410" i="3" s="1"/>
  <c r="N411" i="3" a="1"/>
  <c r="N411" i="3" s="1"/>
  <c r="N412" i="3" a="1"/>
  <c r="N412" i="3" s="1"/>
  <c r="N413" i="3" a="1"/>
  <c r="N413" i="3" s="1"/>
  <c r="N414" i="3" a="1"/>
  <c r="N414" i="3" s="1"/>
  <c r="N415" i="3" a="1"/>
  <c r="N415" i="3" s="1"/>
  <c r="N416" i="3" a="1"/>
  <c r="N416" i="3" s="1"/>
  <c r="N417" i="3" a="1"/>
  <c r="N417" i="3" s="1"/>
  <c r="N418" i="3" a="1"/>
  <c r="N418" i="3" s="1"/>
  <c r="N419" i="3" a="1"/>
  <c r="N419" i="3" s="1"/>
  <c r="N420" i="3" a="1"/>
  <c r="N420" i="3" s="1"/>
  <c r="N421" i="3" a="1"/>
  <c r="N421" i="3" s="1"/>
  <c r="N422" i="3" a="1"/>
  <c r="N422" i="3" s="1"/>
  <c r="N423" i="3" a="1"/>
  <c r="N423" i="3" s="1"/>
  <c r="N424" i="3" a="1"/>
  <c r="N424" i="3" s="1"/>
  <c r="N425" i="3" a="1"/>
  <c r="N425" i="3" s="1"/>
  <c r="N426" i="3" a="1"/>
  <c r="N426" i="3" s="1"/>
  <c r="N427" i="3" a="1"/>
  <c r="N427" i="3" s="1"/>
  <c r="N428" i="3" a="1"/>
  <c r="N428" i="3" s="1"/>
  <c r="N429" i="3" a="1"/>
  <c r="N429" i="3" s="1"/>
  <c r="N430" i="3" a="1"/>
  <c r="N430" i="3" s="1"/>
  <c r="N431" i="3" a="1"/>
  <c r="N431" i="3" s="1"/>
  <c r="N432" i="3" a="1"/>
  <c r="N432" i="3" s="1"/>
  <c r="N433" i="3" a="1"/>
  <c r="N433" i="3" s="1"/>
  <c r="N434" i="3" a="1"/>
  <c r="N434" i="3" s="1"/>
  <c r="N435" i="3" a="1"/>
  <c r="N435" i="3" s="1"/>
  <c r="N436" i="3" a="1"/>
  <c r="N436" i="3" s="1"/>
  <c r="N437" i="3" a="1"/>
  <c r="N437" i="3" s="1"/>
  <c r="N438" i="3" a="1"/>
  <c r="N438" i="3" s="1"/>
  <c r="N439" i="3" a="1"/>
  <c r="N439" i="3" s="1"/>
  <c r="N440" i="3" a="1"/>
  <c r="N440" i="3" s="1"/>
  <c r="N441" i="3" a="1"/>
  <c r="N441" i="3" s="1"/>
  <c r="N442" i="3" a="1"/>
  <c r="N442" i="3" s="1"/>
  <c r="N443" i="3" a="1"/>
  <c r="N443" i="3" s="1"/>
  <c r="N444" i="3" a="1"/>
  <c r="N444" i="3" s="1"/>
  <c r="N445" i="3" a="1"/>
  <c r="N445" i="3" s="1"/>
  <c r="N446" i="3" a="1"/>
  <c r="N446" i="3" s="1"/>
  <c r="N447" i="3" a="1"/>
  <c r="N447" i="3" s="1"/>
  <c r="N448" i="3" a="1"/>
  <c r="N448" i="3" s="1"/>
  <c r="N449" i="3" a="1"/>
  <c r="N449" i="3" s="1"/>
  <c r="N450" i="3" a="1"/>
  <c r="N450" i="3" s="1"/>
  <c r="N451" i="3" a="1"/>
  <c r="N451" i="3" s="1"/>
  <c r="N452" i="3" a="1"/>
  <c r="N452" i="3" s="1"/>
  <c r="N453" i="3" a="1"/>
  <c r="N453" i="3" s="1"/>
  <c r="N454" i="3" a="1"/>
  <c r="N454" i="3" s="1"/>
  <c r="N455" i="3" a="1"/>
  <c r="N455" i="3" s="1"/>
  <c r="N456" i="3" a="1"/>
  <c r="N456" i="3" s="1"/>
  <c r="N457" i="3" a="1"/>
  <c r="N457" i="3" s="1"/>
  <c r="N458" i="3" a="1"/>
  <c r="N458" i="3" s="1"/>
  <c r="N459" i="3" a="1"/>
  <c r="N459" i="3" s="1"/>
  <c r="N460" i="3" a="1"/>
  <c r="N460" i="3" s="1"/>
  <c r="N461" i="3" a="1"/>
  <c r="N461" i="3" s="1"/>
  <c r="N462" i="3" a="1"/>
  <c r="N462" i="3" s="1"/>
  <c r="N463" i="3" a="1"/>
  <c r="N463" i="3" s="1"/>
  <c r="N464" i="3" a="1"/>
  <c r="N464" i="3" s="1"/>
  <c r="N465" i="3" a="1"/>
  <c r="N465" i="3" s="1"/>
  <c r="N466" i="3" a="1"/>
  <c r="N466" i="3" s="1"/>
  <c r="N467" i="3" a="1"/>
  <c r="N467" i="3" s="1"/>
  <c r="N468" i="3" a="1"/>
  <c r="N468" i="3" s="1"/>
  <c r="N469" i="3" a="1"/>
  <c r="N469" i="3" s="1"/>
  <c r="N470" i="3" a="1"/>
  <c r="N470" i="3" s="1"/>
  <c r="N471" i="3" a="1"/>
  <c r="N471" i="3" s="1"/>
  <c r="N472" i="3" a="1"/>
  <c r="N472" i="3" s="1"/>
  <c r="N473" i="3" a="1"/>
  <c r="N473" i="3" s="1"/>
  <c r="N474" i="3" a="1"/>
  <c r="N474" i="3" s="1"/>
  <c r="N475" i="3" a="1"/>
  <c r="N475" i="3" s="1"/>
  <c r="N476" i="3" a="1"/>
  <c r="N476" i="3" s="1"/>
  <c r="N477" i="3" a="1"/>
  <c r="N477" i="3" s="1"/>
  <c r="N478" i="3" a="1"/>
  <c r="N478" i="3" s="1"/>
  <c r="N479" i="3" a="1"/>
  <c r="N479" i="3" s="1"/>
  <c r="N480" i="3" a="1"/>
  <c r="N480" i="3" s="1"/>
  <c r="N481" i="3" a="1"/>
  <c r="N481" i="3" s="1"/>
  <c r="N482" i="3" a="1"/>
  <c r="N482" i="3" s="1"/>
  <c r="N483" i="3" a="1"/>
  <c r="N483" i="3" s="1"/>
  <c r="N484" i="3" a="1"/>
  <c r="N484" i="3" s="1"/>
  <c r="N485" i="3" a="1"/>
  <c r="N485" i="3" s="1"/>
  <c r="N486" i="3" a="1"/>
  <c r="N486" i="3" s="1"/>
  <c r="N487" i="3" a="1"/>
  <c r="N487" i="3" s="1"/>
  <c r="N488" i="3" a="1"/>
  <c r="N488" i="3" s="1"/>
  <c r="N489" i="3" a="1"/>
  <c r="N489" i="3" s="1"/>
  <c r="N490" i="3" a="1"/>
  <c r="N490" i="3" s="1"/>
  <c r="N491" i="3" a="1"/>
  <c r="N491" i="3" s="1"/>
  <c r="N492" i="3" a="1"/>
  <c r="N492" i="3" s="1"/>
  <c r="N493" i="3" a="1"/>
  <c r="N493" i="3" s="1"/>
  <c r="N494" i="3" a="1"/>
  <c r="N494" i="3" s="1"/>
  <c r="N495" i="3" a="1"/>
  <c r="N495" i="3" s="1"/>
  <c r="N496" i="3" a="1"/>
  <c r="N496" i="3" s="1"/>
  <c r="N497" i="3" a="1"/>
  <c r="N497" i="3" s="1"/>
  <c r="N498" i="3" a="1"/>
  <c r="N498" i="3" s="1"/>
  <c r="N499" i="3" a="1"/>
  <c r="N499" i="3" s="1"/>
  <c r="N500" i="3" a="1"/>
  <c r="N500" i="3" s="1"/>
  <c r="N501" i="3" a="1"/>
  <c r="N501" i="3" s="1"/>
  <c r="N502" i="3" a="1"/>
  <c r="N502" i="3" s="1"/>
  <c r="N503" i="3" a="1"/>
  <c r="N503" i="3" s="1"/>
  <c r="N504" i="3" a="1"/>
  <c r="N504" i="3" s="1"/>
  <c r="N505" i="3" a="1"/>
  <c r="N505" i="3" s="1"/>
  <c r="N506" i="3" a="1"/>
  <c r="N506" i="3" s="1"/>
  <c r="N507" i="3" a="1"/>
  <c r="N507" i="3" s="1"/>
  <c r="N508" i="3" a="1"/>
  <c r="N508" i="3" s="1"/>
  <c r="N509" i="3" a="1"/>
  <c r="N509" i="3" s="1"/>
  <c r="N510" i="3" a="1"/>
  <c r="N510" i="3" s="1"/>
  <c r="N511" i="3" a="1"/>
  <c r="N511" i="3" s="1"/>
  <c r="N512" i="3" a="1"/>
  <c r="N512" i="3" s="1"/>
  <c r="N513" i="3" a="1"/>
  <c r="N513" i="3" s="1"/>
  <c r="N514" i="3" a="1"/>
  <c r="N514" i="3" s="1"/>
  <c r="N515" i="3" a="1"/>
  <c r="N515" i="3" s="1"/>
  <c r="N516" i="3" a="1"/>
  <c r="N516" i="3" s="1"/>
  <c r="N517" i="3" a="1"/>
  <c r="N517" i="3" s="1"/>
  <c r="N518" i="3" a="1"/>
  <c r="N518" i="3" s="1"/>
  <c r="N519" i="3" a="1"/>
  <c r="N519" i="3" s="1"/>
  <c r="N520" i="3" a="1"/>
  <c r="N520" i="3" s="1"/>
  <c r="N521" i="3" a="1"/>
  <c r="N521" i="3" s="1"/>
  <c r="N522" i="3" a="1"/>
  <c r="N522" i="3" s="1"/>
  <c r="N523" i="3" a="1"/>
  <c r="N523" i="3" s="1"/>
  <c r="N524" i="3" a="1"/>
  <c r="N524" i="3" s="1"/>
  <c r="N525" i="3" a="1"/>
  <c r="N525" i="3" s="1"/>
  <c r="N526" i="3" a="1"/>
  <c r="N526" i="3" s="1"/>
  <c r="N527" i="3" a="1"/>
  <c r="N527" i="3" s="1"/>
  <c r="N528" i="3" a="1"/>
  <c r="N528" i="3" s="1"/>
  <c r="N529" i="3" a="1"/>
  <c r="N529" i="3" s="1"/>
  <c r="N530" i="3" a="1"/>
  <c r="N530" i="3" s="1"/>
  <c r="N531" i="3" a="1"/>
  <c r="N531" i="3" s="1"/>
  <c r="N532" i="3" a="1"/>
  <c r="N532" i="3" s="1"/>
  <c r="N533" i="3" a="1"/>
  <c r="N533" i="3" s="1"/>
  <c r="N534" i="3" a="1"/>
  <c r="N534" i="3" s="1"/>
  <c r="N535" i="3" a="1"/>
  <c r="N535" i="3" s="1"/>
  <c r="N536" i="3" a="1"/>
  <c r="N536" i="3" s="1"/>
  <c r="N537" i="3" a="1"/>
  <c r="N537" i="3" s="1"/>
  <c r="N538" i="3" a="1"/>
  <c r="N538" i="3" s="1"/>
  <c r="N539" i="3" a="1"/>
  <c r="N539" i="3" s="1"/>
  <c r="N540" i="3" a="1"/>
  <c r="N540" i="3" s="1"/>
  <c r="N541" i="3" a="1"/>
  <c r="N541" i="3" s="1"/>
  <c r="N542" i="3" a="1"/>
  <c r="N542" i="3" s="1"/>
  <c r="N543" i="3" a="1"/>
  <c r="N543" i="3" s="1"/>
  <c r="N544" i="3" a="1"/>
  <c r="N544" i="3" s="1"/>
  <c r="N545" i="3" a="1"/>
  <c r="N545" i="3" s="1"/>
  <c r="N546" i="3" a="1"/>
  <c r="N546" i="3" s="1"/>
  <c r="N547" i="3" a="1"/>
  <c r="N547" i="3" s="1"/>
  <c r="N548" i="3" a="1"/>
  <c r="N548" i="3" s="1"/>
  <c r="N549" i="3" a="1"/>
  <c r="N549" i="3" s="1"/>
  <c r="N550" i="3" a="1"/>
  <c r="N550" i="3" s="1"/>
  <c r="N551" i="3" a="1"/>
  <c r="N551" i="3" s="1"/>
  <c r="N552" i="3" a="1"/>
  <c r="N552" i="3" s="1"/>
  <c r="N553" i="3" a="1"/>
  <c r="N553" i="3" s="1"/>
  <c r="N554" i="3" a="1"/>
  <c r="N554" i="3" s="1"/>
  <c r="N555" i="3" a="1"/>
  <c r="N555" i="3" s="1"/>
  <c r="N556" i="3" a="1"/>
  <c r="N556" i="3" s="1"/>
  <c r="N557" i="3" a="1"/>
  <c r="N557" i="3" s="1"/>
  <c r="N558" i="3" a="1"/>
  <c r="N558" i="3" s="1"/>
  <c r="N559" i="3" a="1"/>
  <c r="N559" i="3" s="1"/>
  <c r="N560" i="3" a="1"/>
  <c r="N560" i="3" s="1"/>
  <c r="N561" i="3" a="1"/>
  <c r="N561" i="3" s="1"/>
  <c r="N562" i="3" a="1"/>
  <c r="N562" i="3" s="1"/>
  <c r="N563" i="3" a="1"/>
  <c r="N563" i="3" s="1"/>
  <c r="N564" i="3" a="1"/>
  <c r="N564" i="3" s="1"/>
  <c r="N565" i="3" a="1"/>
  <c r="N565" i="3" s="1"/>
  <c r="N566" i="3" a="1"/>
  <c r="N566" i="3" s="1"/>
  <c r="N567" i="3" a="1"/>
  <c r="N567" i="3" s="1"/>
  <c r="N568" i="3" a="1"/>
  <c r="N568" i="3" s="1"/>
  <c r="N569" i="3" a="1"/>
  <c r="N569" i="3" s="1"/>
  <c r="N570" i="3" a="1"/>
  <c r="N570" i="3" s="1"/>
  <c r="N571" i="3" a="1"/>
  <c r="N571" i="3" s="1"/>
  <c r="N572" i="3" a="1"/>
  <c r="N572" i="3" s="1"/>
  <c r="N573" i="3" a="1"/>
  <c r="N573" i="3" s="1"/>
  <c r="N574" i="3" a="1"/>
  <c r="N574" i="3" s="1"/>
  <c r="N575" i="3" a="1"/>
  <c r="N575" i="3" s="1"/>
  <c r="N576" i="3" a="1"/>
  <c r="N576" i="3" s="1"/>
  <c r="N577" i="3" a="1"/>
  <c r="N577" i="3" s="1"/>
  <c r="N578" i="3" a="1"/>
  <c r="N578" i="3" s="1"/>
  <c r="N579" i="3" a="1"/>
  <c r="N579" i="3" s="1"/>
  <c r="N580" i="3" a="1"/>
  <c r="N580" i="3" s="1"/>
  <c r="N581" i="3" a="1"/>
  <c r="N581" i="3" s="1"/>
  <c r="N582" i="3" a="1"/>
  <c r="N582" i="3" s="1"/>
  <c r="N583" i="3" a="1"/>
  <c r="N583" i="3" s="1"/>
  <c r="N584" i="3" a="1"/>
  <c r="N584" i="3" s="1"/>
  <c r="N585" i="3" a="1"/>
  <c r="N585" i="3" s="1"/>
  <c r="N586" i="3" a="1"/>
  <c r="N586" i="3" s="1"/>
  <c r="N587" i="3" a="1"/>
  <c r="N587" i="3" s="1"/>
  <c r="N588" i="3" a="1"/>
  <c r="N588" i="3" s="1"/>
  <c r="N589" i="3" a="1"/>
  <c r="N589" i="3" s="1"/>
  <c r="N590" i="3" a="1"/>
  <c r="N590" i="3" s="1"/>
  <c r="N591" i="3" a="1"/>
  <c r="N591" i="3" s="1"/>
  <c r="N592" i="3" a="1"/>
  <c r="N592" i="3" s="1"/>
  <c r="N593" i="3" a="1"/>
  <c r="N593" i="3" s="1"/>
  <c r="N594" i="3" a="1"/>
  <c r="N594" i="3" s="1"/>
  <c r="N595" i="3" a="1"/>
  <c r="N595" i="3" s="1"/>
  <c r="N596" i="3" a="1"/>
  <c r="N596" i="3" s="1"/>
  <c r="N597" i="3" a="1"/>
  <c r="N597" i="3" s="1"/>
  <c r="N598" i="3" a="1"/>
  <c r="N598" i="3" s="1"/>
  <c r="N599" i="3" a="1"/>
  <c r="N599" i="3" s="1"/>
  <c r="N600" i="3" a="1"/>
  <c r="N600" i="3" s="1"/>
  <c r="N601" i="3" a="1"/>
  <c r="N601" i="3" s="1"/>
  <c r="N602" i="3" a="1"/>
  <c r="N602" i="3" s="1"/>
  <c r="N603" i="3" a="1"/>
  <c r="N603" i="3" s="1"/>
  <c r="N604" i="3" a="1"/>
  <c r="N604" i="3" s="1"/>
  <c r="N605" i="3" a="1"/>
  <c r="N605" i="3" s="1"/>
  <c r="N606" i="3" a="1"/>
  <c r="N606" i="3" s="1"/>
  <c r="N607" i="3" a="1"/>
  <c r="N607" i="3" s="1"/>
  <c r="N608" i="3" a="1"/>
  <c r="N608" i="3" s="1"/>
  <c r="N609" i="3" a="1"/>
  <c r="N609" i="3" s="1"/>
  <c r="N610" i="3" a="1"/>
  <c r="N610" i="3" s="1"/>
  <c r="N611" i="3" a="1"/>
  <c r="N611" i="3" s="1"/>
  <c r="N612" i="3" a="1"/>
  <c r="N612" i="3" s="1"/>
  <c r="N613" i="3" a="1"/>
  <c r="N613" i="3" s="1"/>
  <c r="N614" i="3" a="1"/>
  <c r="N614" i="3" s="1"/>
  <c r="N615" i="3" a="1"/>
  <c r="N615" i="3" s="1"/>
  <c r="N616" i="3" a="1"/>
  <c r="N616" i="3" s="1"/>
  <c r="N617" i="3" a="1"/>
  <c r="N617" i="3" s="1"/>
  <c r="N618" i="3" a="1"/>
  <c r="N618" i="3" s="1"/>
  <c r="N619" i="3" a="1"/>
  <c r="N619" i="3" s="1"/>
  <c r="N620" i="3" a="1"/>
  <c r="N620" i="3" s="1"/>
  <c r="N621" i="3" a="1"/>
  <c r="N621" i="3" s="1"/>
  <c r="N622" i="3" a="1"/>
  <c r="N622" i="3" s="1"/>
  <c r="N623" i="3" a="1"/>
  <c r="N623" i="3" s="1"/>
  <c r="N624" i="3" a="1"/>
  <c r="N624" i="3" s="1"/>
  <c r="N625" i="3" a="1"/>
  <c r="N625" i="3" s="1"/>
  <c r="N626" i="3" a="1"/>
  <c r="N626" i="3" s="1"/>
  <c r="N627" i="3" a="1"/>
  <c r="N627" i="3" s="1"/>
  <c r="N628" i="3" a="1"/>
  <c r="N628" i="3" s="1"/>
  <c r="N629" i="3" a="1"/>
  <c r="N629" i="3" s="1"/>
  <c r="N630" i="3" a="1"/>
  <c r="N630" i="3" s="1"/>
  <c r="N631" i="3" a="1"/>
  <c r="N631" i="3" s="1"/>
  <c r="N632" i="3" a="1"/>
  <c r="N632" i="3" s="1"/>
  <c r="N633" i="3" a="1"/>
  <c r="N633" i="3" s="1"/>
  <c r="N634" i="3" a="1"/>
  <c r="N634" i="3" s="1"/>
  <c r="N635" i="3" a="1"/>
  <c r="N635" i="3" s="1"/>
  <c r="N636" i="3" a="1"/>
  <c r="N636" i="3" s="1"/>
  <c r="N637" i="3" a="1"/>
  <c r="N637" i="3" s="1"/>
  <c r="N638" i="3" a="1"/>
  <c r="N638" i="3" s="1"/>
  <c r="N639" i="3" a="1"/>
  <c r="N639" i="3" s="1"/>
  <c r="N640" i="3" a="1"/>
  <c r="N640" i="3" s="1"/>
  <c r="N641" i="3" a="1"/>
  <c r="N641" i="3" s="1"/>
  <c r="N642" i="3" a="1"/>
  <c r="N642" i="3" s="1"/>
  <c r="N643" i="3" a="1"/>
  <c r="N643" i="3" s="1"/>
  <c r="N644" i="3" a="1"/>
  <c r="N644" i="3" s="1"/>
  <c r="N645" i="3" a="1"/>
  <c r="N645" i="3" s="1"/>
  <c r="N646" i="3" a="1"/>
  <c r="N646" i="3" s="1"/>
  <c r="N647" i="3" a="1"/>
  <c r="N647" i="3" s="1"/>
  <c r="N648" i="3" a="1"/>
  <c r="N648" i="3" s="1"/>
  <c r="N649" i="3" a="1"/>
  <c r="N649" i="3" s="1"/>
  <c r="N650" i="3" a="1"/>
  <c r="N650" i="3" s="1"/>
  <c r="N651" i="3" a="1"/>
  <c r="N651" i="3" s="1"/>
  <c r="N652" i="3" a="1"/>
  <c r="N652" i="3" s="1"/>
  <c r="N653" i="3" a="1"/>
  <c r="N653" i="3" s="1"/>
  <c r="N654" i="3" a="1"/>
  <c r="N654" i="3" s="1"/>
  <c r="N655" i="3" a="1"/>
  <c r="N655" i="3" s="1"/>
  <c r="N656" i="3" a="1"/>
  <c r="N656" i="3" s="1"/>
  <c r="N657" i="3" a="1"/>
  <c r="N657" i="3" s="1"/>
  <c r="N658" i="3" a="1"/>
  <c r="N658" i="3" s="1"/>
  <c r="N659" i="3" a="1"/>
  <c r="N659" i="3" s="1"/>
  <c r="N660" i="3" a="1"/>
  <c r="N660" i="3" s="1"/>
  <c r="N661" i="3" a="1"/>
  <c r="N661" i="3" s="1"/>
  <c r="N662" i="3" a="1"/>
  <c r="N662" i="3" s="1"/>
  <c r="N663" i="3" a="1"/>
  <c r="N663" i="3" s="1"/>
  <c r="N664" i="3" a="1"/>
  <c r="N664" i="3" s="1"/>
  <c r="N665" i="3" a="1"/>
  <c r="N665" i="3" s="1"/>
  <c r="N666" i="3" a="1"/>
  <c r="N666" i="3" s="1"/>
  <c r="N667" i="3" a="1"/>
  <c r="N667" i="3" s="1"/>
  <c r="N668" i="3" a="1"/>
  <c r="N668" i="3" s="1"/>
  <c r="N669" i="3" a="1"/>
  <c r="N669" i="3" s="1"/>
  <c r="N670" i="3" a="1"/>
  <c r="N670" i="3" s="1"/>
  <c r="N671" i="3" a="1"/>
  <c r="N671" i="3" s="1"/>
  <c r="N672" i="3" a="1"/>
  <c r="N672" i="3" s="1"/>
  <c r="N673" i="3" a="1"/>
  <c r="N673" i="3" s="1"/>
  <c r="N674" i="3" a="1"/>
  <c r="N674" i="3" s="1"/>
  <c r="N675" i="3" a="1"/>
  <c r="N675" i="3" s="1"/>
  <c r="N676" i="3" a="1"/>
  <c r="N676" i="3" s="1"/>
  <c r="N677" i="3" a="1"/>
  <c r="N677" i="3" s="1"/>
  <c r="N678" i="3" a="1"/>
  <c r="N678" i="3" s="1"/>
  <c r="N679" i="3" a="1"/>
  <c r="N679" i="3" s="1"/>
  <c r="N680" i="3" a="1"/>
  <c r="N680" i="3" s="1"/>
  <c r="N681" i="3" a="1"/>
  <c r="N681" i="3" s="1"/>
  <c r="N682" i="3" a="1"/>
  <c r="N682" i="3" s="1"/>
  <c r="N683" i="3" a="1"/>
  <c r="N683" i="3" s="1"/>
  <c r="N684" i="3" a="1"/>
  <c r="N684" i="3" s="1"/>
  <c r="N685" i="3" a="1"/>
  <c r="N685" i="3" s="1"/>
  <c r="N686" i="3" a="1"/>
  <c r="N686" i="3" s="1"/>
  <c r="N687" i="3" a="1"/>
  <c r="N687" i="3" s="1"/>
  <c r="N688" i="3" a="1"/>
  <c r="N688" i="3" s="1"/>
  <c r="N689" i="3" a="1"/>
  <c r="N689" i="3" s="1"/>
  <c r="N690" i="3" a="1"/>
  <c r="N690" i="3" s="1"/>
  <c r="N691" i="3" a="1"/>
  <c r="N691" i="3" s="1"/>
  <c r="N692" i="3" a="1"/>
  <c r="N692" i="3" s="1"/>
  <c r="N693" i="3" a="1"/>
  <c r="N693" i="3" s="1"/>
  <c r="N694" i="3" a="1"/>
  <c r="N694" i="3" s="1"/>
  <c r="N695" i="3" a="1"/>
  <c r="N695" i="3" s="1"/>
  <c r="N696" i="3" a="1"/>
  <c r="N696" i="3" s="1"/>
  <c r="N697" i="3" a="1"/>
  <c r="N697" i="3" s="1"/>
  <c r="N698" i="3" a="1"/>
  <c r="N698" i="3" s="1"/>
  <c r="N699" i="3" a="1"/>
  <c r="N699" i="3" s="1"/>
  <c r="N700" i="3" a="1"/>
  <c r="N700" i="3" s="1"/>
  <c r="N701" i="3" a="1"/>
  <c r="N701" i="3" s="1"/>
  <c r="N702" i="3" a="1"/>
  <c r="N702" i="3" s="1"/>
  <c r="N703" i="3" a="1"/>
  <c r="N703" i="3" s="1"/>
  <c r="N704" i="3" a="1"/>
  <c r="N704" i="3" s="1"/>
  <c r="N705" i="3" a="1"/>
  <c r="N705" i="3" s="1"/>
  <c r="N706" i="3" a="1"/>
  <c r="N706" i="3" s="1"/>
  <c r="N707" i="3" a="1"/>
  <c r="N707" i="3" s="1"/>
  <c r="N708" i="3" a="1"/>
  <c r="N708" i="3" s="1"/>
  <c r="N709" i="3" a="1"/>
  <c r="N709" i="3" s="1"/>
  <c r="N710" i="3" a="1"/>
  <c r="N710" i="3" s="1"/>
  <c r="N711" i="3" a="1"/>
  <c r="N711" i="3" s="1"/>
  <c r="N712" i="3" a="1"/>
  <c r="N712" i="3" s="1"/>
  <c r="N713" i="3" a="1"/>
  <c r="N713" i="3" s="1"/>
  <c r="N714" i="3" a="1"/>
  <c r="N714" i="3" s="1"/>
  <c r="N715" i="3" a="1"/>
  <c r="N715" i="3" s="1"/>
  <c r="N716" i="3" a="1"/>
  <c r="N716" i="3" s="1"/>
  <c r="N717" i="3" a="1"/>
  <c r="N717" i="3" s="1"/>
  <c r="N718" i="3" a="1"/>
  <c r="N718" i="3" s="1"/>
  <c r="N719" i="3" a="1"/>
  <c r="N719" i="3" s="1"/>
  <c r="N720" i="3" a="1"/>
  <c r="N720" i="3" s="1"/>
  <c r="N721" i="3" a="1"/>
  <c r="N721" i="3" s="1"/>
  <c r="N722" i="3" a="1"/>
  <c r="N722" i="3" s="1"/>
  <c r="N723" i="3" a="1"/>
  <c r="N723" i="3" s="1"/>
  <c r="N724" i="3" a="1"/>
  <c r="N724" i="3" s="1"/>
  <c r="N725" i="3" a="1"/>
  <c r="N725" i="3" s="1"/>
  <c r="N726" i="3" a="1"/>
  <c r="N726" i="3" s="1"/>
  <c r="N727" i="3" a="1"/>
  <c r="N727" i="3" s="1"/>
  <c r="N728" i="3" a="1"/>
  <c r="N728" i="3" s="1"/>
  <c r="N729" i="3" a="1"/>
  <c r="N729" i="3" s="1"/>
  <c r="N730" i="3" a="1"/>
  <c r="N730" i="3" s="1"/>
  <c r="N731" i="3" a="1"/>
  <c r="N731" i="3" s="1"/>
  <c r="N732" i="3" a="1"/>
  <c r="N732" i="3" s="1"/>
  <c r="N733" i="3" a="1"/>
  <c r="N733" i="3" s="1"/>
  <c r="N734" i="3" a="1"/>
  <c r="N734" i="3" s="1"/>
  <c r="N735" i="3" a="1"/>
  <c r="N735" i="3" s="1"/>
  <c r="N736" i="3" a="1"/>
  <c r="N736" i="3" s="1"/>
  <c r="N737" i="3" a="1"/>
  <c r="N737" i="3" s="1"/>
  <c r="N738" i="3" a="1"/>
  <c r="N738" i="3" s="1"/>
  <c r="N739" i="3" a="1"/>
  <c r="N739" i="3" s="1"/>
  <c r="N740" i="3" a="1"/>
  <c r="N740" i="3" s="1"/>
  <c r="N741" i="3" a="1"/>
  <c r="N741" i="3" s="1"/>
  <c r="N742" i="3" a="1"/>
  <c r="N742" i="3" s="1"/>
  <c r="N743" i="3" a="1"/>
  <c r="N743" i="3" s="1"/>
  <c r="N744" i="3" a="1"/>
  <c r="N744" i="3" s="1"/>
  <c r="N745" i="3" a="1"/>
  <c r="N745" i="3" s="1"/>
  <c r="N746" i="3" a="1"/>
  <c r="N746" i="3" s="1"/>
  <c r="N747" i="3" a="1"/>
  <c r="N747" i="3" s="1"/>
  <c r="N748" i="3" a="1"/>
  <c r="N748" i="3" s="1"/>
  <c r="N749" i="3" a="1"/>
  <c r="N749" i="3" s="1"/>
  <c r="N750" i="3" a="1"/>
  <c r="N750" i="3" s="1"/>
  <c r="N751" i="3" a="1"/>
  <c r="N751" i="3" s="1"/>
  <c r="N752" i="3" a="1"/>
  <c r="N752" i="3" s="1"/>
  <c r="N753" i="3" a="1"/>
  <c r="N753" i="3" s="1"/>
  <c r="N754" i="3" a="1"/>
  <c r="N754" i="3" s="1"/>
  <c r="N755" i="3" a="1"/>
  <c r="N755" i="3" s="1"/>
  <c r="N756" i="3" a="1"/>
  <c r="N756" i="3" s="1"/>
  <c r="N757" i="3" a="1"/>
  <c r="N757" i="3" s="1"/>
  <c r="N758" i="3" a="1"/>
  <c r="N758" i="3" s="1"/>
  <c r="N759" i="3" a="1"/>
  <c r="N759" i="3" s="1"/>
  <c r="N760" i="3" a="1"/>
  <c r="N760" i="3" s="1"/>
  <c r="N761" i="3" a="1"/>
  <c r="N761" i="3" s="1"/>
  <c r="N762" i="3" a="1"/>
  <c r="N762" i="3" s="1"/>
  <c r="N763" i="3" a="1"/>
  <c r="N763" i="3" s="1"/>
  <c r="N764" i="3" a="1"/>
  <c r="N764" i="3" s="1"/>
  <c r="N765" i="3" a="1"/>
  <c r="N765" i="3" s="1"/>
  <c r="N766" i="3" a="1"/>
  <c r="N766" i="3" s="1"/>
  <c r="N767" i="3" a="1"/>
  <c r="N767" i="3" s="1"/>
  <c r="N768" i="3" a="1"/>
  <c r="N768" i="3" s="1"/>
  <c r="N769" i="3" a="1"/>
  <c r="N769" i="3" s="1"/>
  <c r="N770" i="3" a="1"/>
  <c r="N770" i="3" s="1"/>
  <c r="N771" i="3" a="1"/>
  <c r="N771" i="3" s="1"/>
  <c r="N772" i="3" a="1"/>
  <c r="N772" i="3" s="1"/>
  <c r="N773" i="3" a="1"/>
  <c r="N773" i="3" s="1"/>
  <c r="N774" i="3" a="1"/>
  <c r="N774" i="3" s="1"/>
  <c r="N775" i="3" a="1"/>
  <c r="N775" i="3" s="1"/>
  <c r="N776" i="3" a="1"/>
  <c r="N776" i="3" s="1"/>
  <c r="N777" i="3" a="1"/>
  <c r="N777" i="3" s="1"/>
  <c r="N778" i="3" a="1"/>
  <c r="N778" i="3" s="1"/>
  <c r="N779" i="3" a="1"/>
  <c r="N779" i="3" s="1"/>
  <c r="N780" i="3" a="1"/>
  <c r="N780" i="3" s="1"/>
  <c r="N781" i="3" a="1"/>
  <c r="N781" i="3" s="1"/>
  <c r="N782" i="3" a="1"/>
  <c r="N782" i="3" s="1"/>
  <c r="N783" i="3" a="1"/>
  <c r="N783" i="3" s="1"/>
  <c r="N784" i="3" a="1"/>
  <c r="N784" i="3" s="1"/>
  <c r="N785" i="3" a="1"/>
  <c r="N785" i="3" s="1"/>
  <c r="N786" i="3" a="1"/>
  <c r="N786" i="3" s="1"/>
  <c r="N787" i="3" a="1"/>
  <c r="N787" i="3" s="1"/>
  <c r="N788" i="3" a="1"/>
  <c r="N788" i="3" s="1"/>
  <c r="N789" i="3" a="1"/>
  <c r="N789" i="3" s="1"/>
  <c r="N790" i="3" a="1"/>
  <c r="N790" i="3" s="1"/>
  <c r="N791" i="3" a="1"/>
  <c r="N791" i="3" s="1"/>
  <c r="N792" i="3" a="1"/>
  <c r="N792" i="3" s="1"/>
  <c r="N793" i="3" a="1"/>
  <c r="N793" i="3" s="1"/>
  <c r="N794" i="3" a="1"/>
  <c r="N794" i="3" s="1"/>
  <c r="N795" i="3" a="1"/>
  <c r="N795" i="3" s="1"/>
  <c r="N796" i="3" a="1"/>
  <c r="N796" i="3" s="1"/>
  <c r="N797" i="3" a="1"/>
  <c r="N797" i="3" s="1"/>
  <c r="N798" i="3" a="1"/>
  <c r="N798" i="3" s="1"/>
  <c r="N799" i="3" a="1"/>
  <c r="N799" i="3" s="1"/>
  <c r="N800" i="3" a="1"/>
  <c r="N800" i="3" s="1"/>
  <c r="N801" i="3" a="1"/>
  <c r="N801" i="3" s="1"/>
  <c r="N802" i="3" a="1"/>
  <c r="N802" i="3" s="1"/>
  <c r="N803" i="3" a="1"/>
  <c r="N803" i="3" s="1"/>
  <c r="N804" i="3" a="1"/>
  <c r="N804" i="3" s="1"/>
  <c r="N805" i="3" a="1"/>
  <c r="N805" i="3" s="1"/>
  <c r="N806" i="3" a="1"/>
  <c r="N806" i="3" s="1"/>
  <c r="N807" i="3" a="1"/>
  <c r="N807" i="3" s="1"/>
  <c r="N808" i="3" a="1"/>
  <c r="N808" i="3" s="1"/>
  <c r="N809" i="3" a="1"/>
  <c r="N809" i="3" s="1"/>
  <c r="N810" i="3" a="1"/>
  <c r="N810" i="3" s="1"/>
  <c r="N811" i="3" a="1"/>
  <c r="N811" i="3" s="1"/>
  <c r="N812" i="3" a="1"/>
  <c r="N812" i="3" s="1"/>
  <c r="N813" i="3" a="1"/>
  <c r="N813" i="3" s="1"/>
  <c r="N814" i="3" a="1"/>
  <c r="N814" i="3" s="1"/>
  <c r="N815" i="3" a="1"/>
  <c r="N815" i="3" s="1"/>
  <c r="N816" i="3" a="1"/>
  <c r="N816" i="3" s="1"/>
  <c r="N817" i="3" a="1"/>
  <c r="N817" i="3" s="1"/>
  <c r="N818" i="3" a="1"/>
  <c r="N818" i="3" s="1"/>
  <c r="N819" i="3" a="1"/>
  <c r="N819" i="3" s="1"/>
  <c r="N820" i="3" a="1"/>
  <c r="N820" i="3" s="1"/>
  <c r="N821" i="3" a="1"/>
  <c r="N821" i="3" s="1"/>
  <c r="N822" i="3" a="1"/>
  <c r="N822" i="3" s="1"/>
  <c r="N823" i="3" a="1"/>
  <c r="N823" i="3" s="1"/>
  <c r="N824" i="3" a="1"/>
  <c r="N824" i="3" s="1"/>
  <c r="N825" i="3" a="1"/>
  <c r="N825" i="3" s="1"/>
  <c r="N826" i="3" a="1"/>
  <c r="N826" i="3" s="1"/>
  <c r="N827" i="3" a="1"/>
  <c r="N827" i="3" s="1"/>
  <c r="N828" i="3" a="1"/>
  <c r="N828" i="3" s="1"/>
  <c r="N829" i="3" a="1"/>
  <c r="N829" i="3" s="1"/>
  <c r="N830" i="3" a="1"/>
  <c r="N830" i="3" s="1"/>
  <c r="N831" i="3" a="1"/>
  <c r="N831" i="3" s="1"/>
  <c r="N832" i="3" a="1"/>
  <c r="N832" i="3" s="1"/>
  <c r="N833" i="3" a="1"/>
  <c r="N833" i="3" s="1"/>
  <c r="N834" i="3" a="1"/>
  <c r="N834" i="3" s="1"/>
  <c r="N835" i="3" a="1"/>
  <c r="N835" i="3" s="1"/>
  <c r="O6" i="3" a="1"/>
  <c r="O6" i="3" s="1"/>
  <c r="O7" i="3" a="1"/>
  <c r="O7" i="3" s="1"/>
  <c r="O8" i="3" a="1"/>
  <c r="O8" i="3" s="1"/>
  <c r="O9" i="3" a="1"/>
  <c r="O9" i="3" s="1"/>
  <c r="O10" i="3" a="1"/>
  <c r="O10" i="3" s="1"/>
  <c r="O11" i="3" a="1"/>
  <c r="O11" i="3" s="1"/>
  <c r="O12" i="3" a="1"/>
  <c r="O12" i="3" s="1"/>
  <c r="O13" i="3" a="1"/>
  <c r="O13" i="3" s="1"/>
  <c r="O14" i="3" a="1"/>
  <c r="O14" i="3" s="1"/>
  <c r="O15" i="3" a="1"/>
  <c r="O15" i="3" s="1"/>
  <c r="O16" i="3" a="1"/>
  <c r="O16" i="3" s="1"/>
  <c r="O17" i="3" a="1"/>
  <c r="O17" i="3" s="1"/>
  <c r="O18" i="3" a="1"/>
  <c r="O18" i="3" s="1"/>
  <c r="O19" i="3" a="1"/>
  <c r="O19" i="3" s="1"/>
  <c r="O20" i="3" a="1"/>
  <c r="O20" i="3" s="1"/>
  <c r="O21" i="3" a="1"/>
  <c r="O21" i="3" s="1"/>
  <c r="O22" i="3" a="1"/>
  <c r="O22" i="3" s="1"/>
  <c r="O23" i="3" a="1"/>
  <c r="O23" i="3" s="1"/>
  <c r="O24" i="3" a="1"/>
  <c r="O24" i="3" s="1"/>
  <c r="O25" i="3" a="1"/>
  <c r="O25" i="3" s="1"/>
  <c r="O26" i="3" a="1"/>
  <c r="O26" i="3" s="1"/>
  <c r="O27" i="3" a="1"/>
  <c r="O27" i="3" s="1"/>
  <c r="O28" i="3" a="1"/>
  <c r="O28" i="3" s="1"/>
  <c r="O29" i="3" a="1"/>
  <c r="O29" i="3" s="1"/>
  <c r="O30" i="3" a="1"/>
  <c r="O30" i="3" s="1"/>
  <c r="O31" i="3" a="1"/>
  <c r="O31" i="3" s="1"/>
  <c r="O32" i="3" a="1"/>
  <c r="O32" i="3" s="1"/>
  <c r="O33" i="3" a="1"/>
  <c r="O33" i="3" s="1"/>
  <c r="O34" i="3" a="1"/>
  <c r="O34" i="3" s="1"/>
  <c r="O35" i="3" a="1"/>
  <c r="O35" i="3" s="1"/>
  <c r="O36" i="3" a="1"/>
  <c r="O36" i="3" s="1"/>
  <c r="O37" i="3" a="1"/>
  <c r="O37" i="3" s="1"/>
  <c r="O38" i="3" a="1"/>
  <c r="O38" i="3" s="1"/>
  <c r="O39" i="3" a="1"/>
  <c r="O39" i="3" s="1"/>
  <c r="O40" i="3" a="1"/>
  <c r="O40" i="3" s="1"/>
  <c r="O41" i="3" a="1"/>
  <c r="O41" i="3" s="1"/>
  <c r="O42" i="3" a="1"/>
  <c r="O42" i="3" s="1"/>
  <c r="O43" i="3" a="1"/>
  <c r="O43" i="3" s="1"/>
  <c r="O44" i="3" a="1"/>
  <c r="O44" i="3" s="1"/>
  <c r="O45" i="3" a="1"/>
  <c r="O45" i="3" s="1"/>
  <c r="O46" i="3" a="1"/>
  <c r="O46" i="3" s="1"/>
  <c r="O47" i="3" a="1"/>
  <c r="O47" i="3" s="1"/>
  <c r="O48" i="3" a="1"/>
  <c r="O48" i="3" s="1"/>
  <c r="O49" i="3" a="1"/>
  <c r="O49" i="3" s="1"/>
  <c r="O50" i="3" a="1"/>
  <c r="O50" i="3" s="1"/>
  <c r="O51" i="3" a="1"/>
  <c r="O51" i="3" s="1"/>
  <c r="O52" i="3" a="1"/>
  <c r="O52" i="3" s="1"/>
  <c r="O53" i="3" a="1"/>
  <c r="O53" i="3" s="1"/>
  <c r="O54" i="3" a="1"/>
  <c r="O54" i="3" s="1"/>
  <c r="O55" i="3" a="1"/>
  <c r="O55" i="3" s="1"/>
  <c r="O56" i="3" a="1"/>
  <c r="O56" i="3" s="1"/>
  <c r="O57" i="3" a="1"/>
  <c r="O57" i="3" s="1"/>
  <c r="O58" i="3" a="1"/>
  <c r="O58" i="3" s="1"/>
  <c r="O59" i="3" a="1"/>
  <c r="O59" i="3" s="1"/>
  <c r="O60" i="3" a="1"/>
  <c r="O60" i="3" s="1"/>
  <c r="O61" i="3" a="1"/>
  <c r="O61" i="3" s="1"/>
  <c r="O62" i="3" a="1"/>
  <c r="O62" i="3" s="1"/>
  <c r="O63" i="3" a="1"/>
  <c r="O63" i="3" s="1"/>
  <c r="O64" i="3" a="1"/>
  <c r="O64" i="3" s="1"/>
  <c r="O65" i="3" a="1"/>
  <c r="O65" i="3" s="1"/>
  <c r="O66" i="3" a="1"/>
  <c r="O66" i="3" s="1"/>
  <c r="O67" i="3" a="1"/>
  <c r="O67" i="3" s="1"/>
  <c r="O68" i="3" a="1"/>
  <c r="O68" i="3" s="1"/>
  <c r="O69" i="3" a="1"/>
  <c r="O69" i="3" s="1"/>
  <c r="O70" i="3" a="1"/>
  <c r="O70" i="3" s="1"/>
  <c r="O71" i="3" a="1"/>
  <c r="O71" i="3" s="1"/>
  <c r="O72" i="3" a="1"/>
  <c r="O72" i="3" s="1"/>
  <c r="O73" i="3" a="1"/>
  <c r="O73" i="3" s="1"/>
  <c r="O74" i="3" a="1"/>
  <c r="O74" i="3" s="1"/>
  <c r="O75" i="3" a="1"/>
  <c r="O75" i="3" s="1"/>
  <c r="O76" i="3" a="1"/>
  <c r="O76" i="3" s="1"/>
  <c r="O77" i="3" a="1"/>
  <c r="O77" i="3" s="1"/>
  <c r="O78" i="3" a="1"/>
  <c r="O78" i="3" s="1"/>
  <c r="O79" i="3" a="1"/>
  <c r="O79" i="3" s="1"/>
  <c r="O80" i="3" a="1"/>
  <c r="O80" i="3" s="1"/>
  <c r="O81" i="3" a="1"/>
  <c r="O81" i="3" s="1"/>
  <c r="O82" i="3" a="1"/>
  <c r="O82" i="3" s="1"/>
  <c r="O83" i="3" a="1"/>
  <c r="O83" i="3" s="1"/>
  <c r="O84" i="3" a="1"/>
  <c r="O84" i="3" s="1"/>
  <c r="O85" i="3" a="1"/>
  <c r="O85" i="3" s="1"/>
  <c r="O86" i="3" a="1"/>
  <c r="O86" i="3" s="1"/>
  <c r="O87" i="3" a="1"/>
  <c r="O87" i="3" s="1"/>
  <c r="O88" i="3" a="1"/>
  <c r="O88" i="3" s="1"/>
  <c r="O89" i="3" a="1"/>
  <c r="O89" i="3" s="1"/>
  <c r="O90" i="3" a="1"/>
  <c r="O90" i="3" s="1"/>
  <c r="O91" i="3" a="1"/>
  <c r="O91" i="3" s="1"/>
  <c r="O92" i="3" a="1"/>
  <c r="O92" i="3" s="1"/>
  <c r="O93" i="3" a="1"/>
  <c r="O93" i="3" s="1"/>
  <c r="O94" i="3" a="1"/>
  <c r="O94" i="3" s="1"/>
  <c r="O95" i="3" a="1"/>
  <c r="O95" i="3" s="1"/>
  <c r="O96" i="3" a="1"/>
  <c r="O96" i="3" s="1"/>
  <c r="O97" i="3" a="1"/>
  <c r="O97" i="3" s="1"/>
  <c r="O98" i="3" a="1"/>
  <c r="O98" i="3" s="1"/>
  <c r="O99" i="3" a="1"/>
  <c r="O99" i="3" s="1"/>
  <c r="O100" i="3" a="1"/>
  <c r="O100" i="3" s="1"/>
  <c r="O101" i="3" a="1"/>
  <c r="O101" i="3" s="1"/>
  <c r="O102" i="3" a="1"/>
  <c r="O102" i="3" s="1"/>
  <c r="O103" i="3" a="1"/>
  <c r="O103" i="3" s="1"/>
  <c r="O104" i="3" a="1"/>
  <c r="O104" i="3" s="1"/>
  <c r="O105" i="3" a="1"/>
  <c r="O105" i="3" s="1"/>
  <c r="O106" i="3" a="1"/>
  <c r="O106" i="3" s="1"/>
  <c r="O107" i="3" a="1"/>
  <c r="O107" i="3" s="1"/>
  <c r="O108" i="3" a="1"/>
  <c r="O108" i="3" s="1"/>
  <c r="O109" i="3" a="1"/>
  <c r="O109" i="3" s="1"/>
  <c r="O110" i="3" a="1"/>
  <c r="O110" i="3" s="1"/>
  <c r="O111" i="3" a="1"/>
  <c r="O111" i="3" s="1"/>
  <c r="O112" i="3" a="1"/>
  <c r="O112" i="3" s="1"/>
  <c r="O113" i="3" a="1"/>
  <c r="O113" i="3" s="1"/>
  <c r="O114" i="3" a="1"/>
  <c r="O114" i="3" s="1"/>
  <c r="O115" i="3" a="1"/>
  <c r="O115" i="3" s="1"/>
  <c r="O116" i="3" a="1"/>
  <c r="O116" i="3" s="1"/>
  <c r="O117" i="3" a="1"/>
  <c r="O117" i="3" s="1"/>
  <c r="O118" i="3" a="1"/>
  <c r="O118" i="3" s="1"/>
  <c r="O119" i="3" a="1"/>
  <c r="O119" i="3" s="1"/>
  <c r="O120" i="3" a="1"/>
  <c r="O120" i="3" s="1"/>
  <c r="O121" i="3" a="1"/>
  <c r="O121" i="3" s="1"/>
  <c r="O122" i="3" a="1"/>
  <c r="O122" i="3" s="1"/>
  <c r="O123" i="3" a="1"/>
  <c r="O123" i="3" s="1"/>
  <c r="O124" i="3" a="1"/>
  <c r="O124" i="3" s="1"/>
  <c r="O125" i="3" a="1"/>
  <c r="O125" i="3" s="1"/>
  <c r="O126" i="3" a="1"/>
  <c r="O126" i="3" s="1"/>
  <c r="O127" i="3" a="1"/>
  <c r="O127" i="3" s="1"/>
  <c r="O128" i="3" a="1"/>
  <c r="O128" i="3" s="1"/>
  <c r="O129" i="3" a="1"/>
  <c r="O129" i="3" s="1"/>
  <c r="O130" i="3" a="1"/>
  <c r="O130" i="3" s="1"/>
  <c r="O131" i="3" a="1"/>
  <c r="O131" i="3" s="1"/>
  <c r="O132" i="3" a="1"/>
  <c r="O132" i="3" s="1"/>
  <c r="O133" i="3" a="1"/>
  <c r="O133" i="3" s="1"/>
  <c r="O134" i="3" a="1"/>
  <c r="O134" i="3" s="1"/>
  <c r="O135" i="3" a="1"/>
  <c r="O135" i="3" s="1"/>
  <c r="O136" i="3" a="1"/>
  <c r="O136" i="3" s="1"/>
  <c r="O137" i="3" a="1"/>
  <c r="O137" i="3" s="1"/>
  <c r="O138" i="3" a="1"/>
  <c r="O138" i="3" s="1"/>
  <c r="O139" i="3" a="1"/>
  <c r="O139" i="3" s="1"/>
  <c r="O140" i="3" a="1"/>
  <c r="O140" i="3" s="1"/>
  <c r="O141" i="3" a="1"/>
  <c r="O141" i="3" s="1"/>
  <c r="O142" i="3" a="1"/>
  <c r="O142" i="3" s="1"/>
  <c r="O143" i="3" a="1"/>
  <c r="O143" i="3" s="1"/>
  <c r="O144" i="3" a="1"/>
  <c r="O144" i="3" s="1"/>
  <c r="O145" i="3" a="1"/>
  <c r="O145" i="3" s="1"/>
  <c r="O146" i="3" a="1"/>
  <c r="O146" i="3" s="1"/>
  <c r="O147" i="3" a="1"/>
  <c r="O147" i="3" s="1"/>
  <c r="O148" i="3" a="1"/>
  <c r="O148" i="3" s="1"/>
  <c r="O149" i="3" a="1"/>
  <c r="O149" i="3" s="1"/>
  <c r="O150" i="3" a="1"/>
  <c r="O150" i="3" s="1"/>
  <c r="O151" i="3" a="1"/>
  <c r="O151" i="3" s="1"/>
  <c r="O152" i="3" a="1"/>
  <c r="O152" i="3" s="1"/>
  <c r="O153" i="3" a="1"/>
  <c r="O153" i="3" s="1"/>
  <c r="O154" i="3" a="1"/>
  <c r="O154" i="3" s="1"/>
  <c r="O155" i="3" a="1"/>
  <c r="O155" i="3" s="1"/>
  <c r="O156" i="3" a="1"/>
  <c r="O156" i="3" s="1"/>
  <c r="O157" i="3" a="1"/>
  <c r="O157" i="3" s="1"/>
  <c r="O158" i="3" a="1"/>
  <c r="O158" i="3" s="1"/>
  <c r="O159" i="3" a="1"/>
  <c r="O159" i="3" s="1"/>
  <c r="O160" i="3" a="1"/>
  <c r="O160" i="3" s="1"/>
  <c r="O161" i="3" a="1"/>
  <c r="O161" i="3" s="1"/>
  <c r="O162" i="3" a="1"/>
  <c r="O162" i="3" s="1"/>
  <c r="O163" i="3" a="1"/>
  <c r="O163" i="3" s="1"/>
  <c r="O164" i="3" a="1"/>
  <c r="O164" i="3" s="1"/>
  <c r="O165" i="3" a="1"/>
  <c r="O165" i="3" s="1"/>
  <c r="O166" i="3" a="1"/>
  <c r="O166" i="3" s="1"/>
  <c r="O167" i="3" a="1"/>
  <c r="O167" i="3" s="1"/>
  <c r="O168" i="3" a="1"/>
  <c r="O168" i="3" s="1"/>
  <c r="O169" i="3" a="1"/>
  <c r="O169" i="3" s="1"/>
  <c r="O170" i="3" a="1"/>
  <c r="O170" i="3" s="1"/>
  <c r="O171" i="3" a="1"/>
  <c r="O171" i="3" s="1"/>
  <c r="O172" i="3" a="1"/>
  <c r="O172" i="3" s="1"/>
  <c r="O173" i="3" a="1"/>
  <c r="O173" i="3" s="1"/>
  <c r="O174" i="3" a="1"/>
  <c r="O174" i="3" s="1"/>
  <c r="O175" i="3" a="1"/>
  <c r="O175" i="3" s="1"/>
  <c r="O176" i="3" a="1"/>
  <c r="O176" i="3" s="1"/>
  <c r="O177" i="3" a="1"/>
  <c r="O177" i="3" s="1"/>
  <c r="O178" i="3" a="1"/>
  <c r="O178" i="3" s="1"/>
  <c r="O179" i="3" a="1"/>
  <c r="O179" i="3" s="1"/>
  <c r="O180" i="3" a="1"/>
  <c r="O180" i="3" s="1"/>
  <c r="O181" i="3" a="1"/>
  <c r="O181" i="3" s="1"/>
  <c r="O182" i="3" a="1"/>
  <c r="O182" i="3" s="1"/>
  <c r="O183" i="3" a="1"/>
  <c r="O183" i="3" s="1"/>
  <c r="O184" i="3" a="1"/>
  <c r="O184" i="3" s="1"/>
  <c r="O185" i="3" a="1"/>
  <c r="O185" i="3" s="1"/>
  <c r="O186" i="3" a="1"/>
  <c r="O186" i="3" s="1"/>
  <c r="O187" i="3" a="1"/>
  <c r="O187" i="3" s="1"/>
  <c r="O188" i="3" a="1"/>
  <c r="O188" i="3" s="1"/>
  <c r="O189" i="3" a="1"/>
  <c r="O189" i="3" s="1"/>
  <c r="O190" i="3" a="1"/>
  <c r="O190" i="3" s="1"/>
  <c r="O191" i="3" a="1"/>
  <c r="O191" i="3" s="1"/>
  <c r="O192" i="3" a="1"/>
  <c r="O192" i="3" s="1"/>
  <c r="O193" i="3" a="1"/>
  <c r="O193" i="3" s="1"/>
  <c r="O194" i="3" a="1"/>
  <c r="O194" i="3" s="1"/>
  <c r="O195" i="3" a="1"/>
  <c r="O195" i="3" s="1"/>
  <c r="O196" i="3" a="1"/>
  <c r="O196" i="3" s="1"/>
  <c r="O197" i="3" a="1"/>
  <c r="O197" i="3" s="1"/>
  <c r="O198" i="3" a="1"/>
  <c r="O198" i="3" s="1"/>
  <c r="O199" i="3" a="1"/>
  <c r="O199" i="3" s="1"/>
  <c r="O200" i="3" a="1"/>
  <c r="O200" i="3" s="1"/>
  <c r="O201" i="3" a="1"/>
  <c r="O201" i="3" s="1"/>
  <c r="O202" i="3" a="1"/>
  <c r="O202" i="3" s="1"/>
  <c r="O203" i="3" a="1"/>
  <c r="O203" i="3" s="1"/>
  <c r="O204" i="3" a="1"/>
  <c r="O204" i="3" s="1"/>
  <c r="O205" i="3" a="1"/>
  <c r="O205" i="3" s="1"/>
  <c r="O206" i="3" a="1"/>
  <c r="O206" i="3" s="1"/>
  <c r="O207" i="3" a="1"/>
  <c r="O207" i="3" s="1"/>
  <c r="O208" i="3" a="1"/>
  <c r="O208" i="3" s="1"/>
  <c r="O209" i="3" a="1"/>
  <c r="O209" i="3" s="1"/>
  <c r="O210" i="3" a="1"/>
  <c r="O210" i="3" s="1"/>
  <c r="O211" i="3" a="1"/>
  <c r="O211" i="3" s="1"/>
  <c r="O212" i="3" a="1"/>
  <c r="O212" i="3" s="1"/>
  <c r="O213" i="3" a="1"/>
  <c r="O213" i="3" s="1"/>
  <c r="O214" i="3" a="1"/>
  <c r="O214" i="3" s="1"/>
  <c r="O215" i="3" a="1"/>
  <c r="O215" i="3" s="1"/>
  <c r="O216" i="3" a="1"/>
  <c r="O216" i="3" s="1"/>
  <c r="O217" i="3" a="1"/>
  <c r="O217" i="3" s="1"/>
  <c r="O218" i="3" a="1"/>
  <c r="O218" i="3" s="1"/>
  <c r="O219" i="3" a="1"/>
  <c r="O219" i="3" s="1"/>
  <c r="O220" i="3" a="1"/>
  <c r="O220" i="3" s="1"/>
  <c r="O221" i="3" a="1"/>
  <c r="O221" i="3" s="1"/>
  <c r="O222" i="3" a="1"/>
  <c r="O222" i="3" s="1"/>
  <c r="O223" i="3" a="1"/>
  <c r="O223" i="3" s="1"/>
  <c r="O224" i="3" a="1"/>
  <c r="O224" i="3" s="1"/>
  <c r="O225" i="3" a="1"/>
  <c r="O225" i="3" s="1"/>
  <c r="O226" i="3" a="1"/>
  <c r="O226" i="3" s="1"/>
  <c r="O227" i="3" a="1"/>
  <c r="O227" i="3" s="1"/>
  <c r="O228" i="3" a="1"/>
  <c r="O228" i="3" s="1"/>
  <c r="O229" i="3" a="1"/>
  <c r="O229" i="3" s="1"/>
  <c r="O230" i="3" a="1"/>
  <c r="O230" i="3" s="1"/>
  <c r="O231" i="3" a="1"/>
  <c r="O231" i="3" s="1"/>
  <c r="O232" i="3" a="1"/>
  <c r="O232" i="3" s="1"/>
  <c r="O233" i="3" a="1"/>
  <c r="O233" i="3" s="1"/>
  <c r="O234" i="3" a="1"/>
  <c r="O234" i="3" s="1"/>
  <c r="O235" i="3" a="1"/>
  <c r="O235" i="3" s="1"/>
  <c r="O236" i="3" a="1"/>
  <c r="O236" i="3" s="1"/>
  <c r="O237" i="3" a="1"/>
  <c r="O237" i="3" s="1"/>
  <c r="O238" i="3" a="1"/>
  <c r="O238" i="3" s="1"/>
  <c r="O239" i="3" a="1"/>
  <c r="O239" i="3" s="1"/>
  <c r="O240" i="3" a="1"/>
  <c r="O240" i="3" s="1"/>
  <c r="O241" i="3" a="1"/>
  <c r="O241" i="3" s="1"/>
  <c r="O242" i="3" a="1"/>
  <c r="O242" i="3" s="1"/>
  <c r="O243" i="3" a="1"/>
  <c r="O243" i="3" s="1"/>
  <c r="O244" i="3" a="1"/>
  <c r="O244" i="3" s="1"/>
  <c r="O245" i="3" a="1"/>
  <c r="O245" i="3" s="1"/>
  <c r="O246" i="3" a="1"/>
  <c r="O246" i="3" s="1"/>
  <c r="O247" i="3" a="1"/>
  <c r="O247" i="3" s="1"/>
  <c r="O248" i="3" a="1"/>
  <c r="O248" i="3" s="1"/>
  <c r="O249" i="3" a="1"/>
  <c r="O249" i="3" s="1"/>
  <c r="O250" i="3" a="1"/>
  <c r="O250" i="3" s="1"/>
  <c r="O251" i="3" a="1"/>
  <c r="O251" i="3" s="1"/>
  <c r="O252" i="3" a="1"/>
  <c r="O252" i="3" s="1"/>
  <c r="O253" i="3" a="1"/>
  <c r="O253" i="3" s="1"/>
  <c r="O254" i="3" a="1"/>
  <c r="O254" i="3" s="1"/>
  <c r="O255" i="3" a="1"/>
  <c r="O255" i="3" s="1"/>
  <c r="O256" i="3" a="1"/>
  <c r="O256" i="3" s="1"/>
  <c r="O257" i="3" a="1"/>
  <c r="O257" i="3" s="1"/>
  <c r="O258" i="3" a="1"/>
  <c r="O258" i="3" s="1"/>
  <c r="O259" i="3" a="1"/>
  <c r="O259" i="3" s="1"/>
  <c r="O260" i="3" a="1"/>
  <c r="O260" i="3" s="1"/>
  <c r="O261" i="3" a="1"/>
  <c r="O261" i="3" s="1"/>
  <c r="O262" i="3" a="1"/>
  <c r="O262" i="3" s="1"/>
  <c r="O263" i="3" a="1"/>
  <c r="O263" i="3" s="1"/>
  <c r="O264" i="3" a="1"/>
  <c r="O264" i="3" s="1"/>
  <c r="O265" i="3" a="1"/>
  <c r="O265" i="3" s="1"/>
  <c r="O266" i="3" a="1"/>
  <c r="O266" i="3" s="1"/>
  <c r="O267" i="3" a="1"/>
  <c r="O267" i="3" s="1"/>
  <c r="O268" i="3" a="1"/>
  <c r="O268" i="3" s="1"/>
  <c r="O269" i="3" a="1"/>
  <c r="O269" i="3" s="1"/>
  <c r="O270" i="3" a="1"/>
  <c r="O270" i="3" s="1"/>
  <c r="O271" i="3" a="1"/>
  <c r="O271" i="3" s="1"/>
  <c r="O272" i="3" a="1"/>
  <c r="O272" i="3" s="1"/>
  <c r="O273" i="3" a="1"/>
  <c r="O273" i="3" s="1"/>
  <c r="O274" i="3" a="1"/>
  <c r="O274" i="3" s="1"/>
  <c r="O275" i="3" a="1"/>
  <c r="O275" i="3" s="1"/>
  <c r="O276" i="3" a="1"/>
  <c r="O276" i="3" s="1"/>
  <c r="O277" i="3" a="1"/>
  <c r="O277" i="3" s="1"/>
  <c r="O278" i="3" a="1"/>
  <c r="O278" i="3" s="1"/>
  <c r="O279" i="3" a="1"/>
  <c r="O279" i="3" s="1"/>
  <c r="O280" i="3" a="1"/>
  <c r="O280" i="3" s="1"/>
  <c r="O281" i="3" a="1"/>
  <c r="O281" i="3" s="1"/>
  <c r="O282" i="3" a="1"/>
  <c r="O282" i="3" s="1"/>
  <c r="O283" i="3" a="1"/>
  <c r="O283" i="3" s="1"/>
  <c r="O284" i="3" a="1"/>
  <c r="O284" i="3" s="1"/>
  <c r="O285" i="3" a="1"/>
  <c r="O285" i="3" s="1"/>
  <c r="O286" i="3" a="1"/>
  <c r="O286" i="3" s="1"/>
  <c r="O287" i="3" a="1"/>
  <c r="O287" i="3" s="1"/>
  <c r="O288" i="3" a="1"/>
  <c r="O288" i="3" s="1"/>
  <c r="O289" i="3" a="1"/>
  <c r="O289" i="3" s="1"/>
  <c r="O290" i="3" a="1"/>
  <c r="O290" i="3" s="1"/>
  <c r="O291" i="3" a="1"/>
  <c r="O291" i="3" s="1"/>
  <c r="O292" i="3" a="1"/>
  <c r="O292" i="3" s="1"/>
  <c r="O293" i="3" a="1"/>
  <c r="O293" i="3" s="1"/>
  <c r="O294" i="3" a="1"/>
  <c r="O294" i="3" s="1"/>
  <c r="O295" i="3" a="1"/>
  <c r="O295" i="3" s="1"/>
  <c r="O296" i="3" a="1"/>
  <c r="O296" i="3" s="1"/>
  <c r="O297" i="3" a="1"/>
  <c r="O297" i="3" s="1"/>
  <c r="O298" i="3" a="1"/>
  <c r="O298" i="3" s="1"/>
  <c r="O299" i="3" a="1"/>
  <c r="O299" i="3" s="1"/>
  <c r="O300" i="3" a="1"/>
  <c r="O300" i="3" s="1"/>
  <c r="O301" i="3" a="1"/>
  <c r="O301" i="3" s="1"/>
  <c r="O302" i="3" a="1"/>
  <c r="O302" i="3" s="1"/>
  <c r="O303" i="3" a="1"/>
  <c r="O303" i="3" s="1"/>
  <c r="O304" i="3" a="1"/>
  <c r="O304" i="3" s="1"/>
  <c r="O305" i="3" a="1"/>
  <c r="O305" i="3" s="1"/>
  <c r="O306" i="3" a="1"/>
  <c r="O306" i="3" s="1"/>
  <c r="O307" i="3" a="1"/>
  <c r="O307" i="3" s="1"/>
  <c r="O308" i="3" a="1"/>
  <c r="O308" i="3" s="1"/>
  <c r="O309" i="3" a="1"/>
  <c r="O309" i="3" s="1"/>
  <c r="O310" i="3" a="1"/>
  <c r="O310" i="3" s="1"/>
  <c r="O311" i="3" a="1"/>
  <c r="O311" i="3" s="1"/>
  <c r="O312" i="3" a="1"/>
  <c r="O312" i="3" s="1"/>
  <c r="O313" i="3" a="1"/>
  <c r="O313" i="3" s="1"/>
  <c r="O314" i="3" a="1"/>
  <c r="O314" i="3" s="1"/>
  <c r="O315" i="3" a="1"/>
  <c r="O315" i="3" s="1"/>
  <c r="O316" i="3" a="1"/>
  <c r="O316" i="3" s="1"/>
  <c r="O317" i="3" a="1"/>
  <c r="O317" i="3" s="1"/>
  <c r="O318" i="3" a="1"/>
  <c r="O318" i="3" s="1"/>
  <c r="O319" i="3" a="1"/>
  <c r="O319" i="3" s="1"/>
  <c r="O320" i="3" a="1"/>
  <c r="O320" i="3" s="1"/>
  <c r="O321" i="3" a="1"/>
  <c r="O321" i="3" s="1"/>
  <c r="O322" i="3" a="1"/>
  <c r="O322" i="3" s="1"/>
  <c r="O323" i="3" a="1"/>
  <c r="O323" i="3" s="1"/>
  <c r="O324" i="3" a="1"/>
  <c r="O324" i="3" s="1"/>
  <c r="O325" i="3" a="1"/>
  <c r="O325" i="3" s="1"/>
  <c r="O326" i="3" a="1"/>
  <c r="O326" i="3" s="1"/>
  <c r="O327" i="3" a="1"/>
  <c r="O327" i="3" s="1"/>
  <c r="O328" i="3" a="1"/>
  <c r="O328" i="3" s="1"/>
  <c r="O329" i="3" a="1"/>
  <c r="O329" i="3" s="1"/>
  <c r="O330" i="3" a="1"/>
  <c r="O330" i="3" s="1"/>
  <c r="O331" i="3" a="1"/>
  <c r="O331" i="3" s="1"/>
  <c r="O332" i="3" a="1"/>
  <c r="O332" i="3" s="1"/>
  <c r="O333" i="3" a="1"/>
  <c r="O333" i="3" s="1"/>
  <c r="O334" i="3" a="1"/>
  <c r="O334" i="3" s="1"/>
  <c r="O335" i="3" a="1"/>
  <c r="O335" i="3" s="1"/>
  <c r="O336" i="3" a="1"/>
  <c r="O336" i="3" s="1"/>
  <c r="O337" i="3" a="1"/>
  <c r="O337" i="3" s="1"/>
  <c r="O338" i="3" a="1"/>
  <c r="O338" i="3" s="1"/>
  <c r="O339" i="3" a="1"/>
  <c r="O339" i="3" s="1"/>
  <c r="O340" i="3" a="1"/>
  <c r="O340" i="3" s="1"/>
  <c r="O341" i="3" a="1"/>
  <c r="O341" i="3" s="1"/>
  <c r="O342" i="3" a="1"/>
  <c r="O342" i="3" s="1"/>
  <c r="O343" i="3" a="1"/>
  <c r="O343" i="3" s="1"/>
  <c r="O344" i="3" a="1"/>
  <c r="O344" i="3" s="1"/>
  <c r="O345" i="3" a="1"/>
  <c r="O345" i="3" s="1"/>
  <c r="O346" i="3" a="1"/>
  <c r="O346" i="3" s="1"/>
  <c r="O347" i="3" a="1"/>
  <c r="O347" i="3" s="1"/>
  <c r="O348" i="3" a="1"/>
  <c r="O348" i="3" s="1"/>
  <c r="O349" i="3" a="1"/>
  <c r="O349" i="3" s="1"/>
  <c r="O350" i="3" a="1"/>
  <c r="O350" i="3" s="1"/>
  <c r="O351" i="3" a="1"/>
  <c r="O351" i="3" s="1"/>
  <c r="O352" i="3" a="1"/>
  <c r="O352" i="3" s="1"/>
  <c r="O353" i="3" a="1"/>
  <c r="O353" i="3" s="1"/>
  <c r="O354" i="3" a="1"/>
  <c r="O354" i="3" s="1"/>
  <c r="O355" i="3" a="1"/>
  <c r="O355" i="3" s="1"/>
  <c r="O356" i="3" a="1"/>
  <c r="O356" i="3" s="1"/>
  <c r="O357" i="3" a="1"/>
  <c r="O357" i="3" s="1"/>
  <c r="O358" i="3" a="1"/>
  <c r="O358" i="3" s="1"/>
  <c r="O359" i="3" a="1"/>
  <c r="O359" i="3" s="1"/>
  <c r="O360" i="3" a="1"/>
  <c r="O360" i="3" s="1"/>
  <c r="O361" i="3" a="1"/>
  <c r="O361" i="3" s="1"/>
  <c r="O362" i="3" a="1"/>
  <c r="O362" i="3" s="1"/>
  <c r="O363" i="3" a="1"/>
  <c r="O363" i="3" s="1"/>
  <c r="O364" i="3" a="1"/>
  <c r="O364" i="3" s="1"/>
  <c r="O365" i="3" a="1"/>
  <c r="O365" i="3" s="1"/>
  <c r="O366" i="3" a="1"/>
  <c r="O366" i="3" s="1"/>
  <c r="O367" i="3" a="1"/>
  <c r="O367" i="3" s="1"/>
  <c r="O368" i="3" a="1"/>
  <c r="O368" i="3" s="1"/>
  <c r="O369" i="3" a="1"/>
  <c r="O369" i="3" s="1"/>
  <c r="O370" i="3" a="1"/>
  <c r="O370" i="3" s="1"/>
  <c r="O371" i="3" a="1"/>
  <c r="O371" i="3" s="1"/>
  <c r="O372" i="3" a="1"/>
  <c r="O372" i="3" s="1"/>
  <c r="O373" i="3" a="1"/>
  <c r="O373" i="3" s="1"/>
  <c r="O374" i="3" a="1"/>
  <c r="O374" i="3" s="1"/>
  <c r="O375" i="3" a="1"/>
  <c r="O375" i="3" s="1"/>
  <c r="O376" i="3" a="1"/>
  <c r="O376" i="3" s="1"/>
  <c r="O377" i="3" a="1"/>
  <c r="O377" i="3" s="1"/>
  <c r="O378" i="3" a="1"/>
  <c r="O378" i="3" s="1"/>
  <c r="O379" i="3" a="1"/>
  <c r="O379" i="3" s="1"/>
  <c r="O380" i="3" a="1"/>
  <c r="O380" i="3" s="1"/>
  <c r="O381" i="3" a="1"/>
  <c r="O381" i="3" s="1"/>
  <c r="O382" i="3" a="1"/>
  <c r="O382" i="3" s="1"/>
  <c r="O383" i="3" a="1"/>
  <c r="O383" i="3" s="1"/>
  <c r="O384" i="3" a="1"/>
  <c r="O384" i="3" s="1"/>
  <c r="O385" i="3" a="1"/>
  <c r="O385" i="3" s="1"/>
  <c r="O386" i="3" a="1"/>
  <c r="O386" i="3" s="1"/>
  <c r="O387" i="3" a="1"/>
  <c r="O387" i="3" s="1"/>
  <c r="O388" i="3" a="1"/>
  <c r="O388" i="3" s="1"/>
  <c r="O389" i="3" a="1"/>
  <c r="O389" i="3" s="1"/>
  <c r="O390" i="3" a="1"/>
  <c r="O390" i="3" s="1"/>
  <c r="O391" i="3" a="1"/>
  <c r="O391" i="3" s="1"/>
  <c r="O392" i="3" a="1"/>
  <c r="O392" i="3" s="1"/>
  <c r="O393" i="3" a="1"/>
  <c r="O393" i="3" s="1"/>
  <c r="O394" i="3" a="1"/>
  <c r="O394" i="3" s="1"/>
  <c r="O395" i="3" a="1"/>
  <c r="O395" i="3" s="1"/>
  <c r="O396" i="3" a="1"/>
  <c r="O396" i="3" s="1"/>
  <c r="O397" i="3" a="1"/>
  <c r="O397" i="3" s="1"/>
  <c r="O398" i="3" a="1"/>
  <c r="O398" i="3" s="1"/>
  <c r="O399" i="3" a="1"/>
  <c r="O399" i="3" s="1"/>
  <c r="O400" i="3" a="1"/>
  <c r="O400" i="3" s="1"/>
  <c r="O401" i="3" a="1"/>
  <c r="O401" i="3" s="1"/>
  <c r="O402" i="3" a="1"/>
  <c r="O402" i="3" s="1"/>
  <c r="O403" i="3" a="1"/>
  <c r="O403" i="3" s="1"/>
  <c r="O404" i="3" a="1"/>
  <c r="O404" i="3" s="1"/>
  <c r="O405" i="3" a="1"/>
  <c r="O405" i="3" s="1"/>
  <c r="O406" i="3" a="1"/>
  <c r="O406" i="3" s="1"/>
  <c r="O407" i="3" a="1"/>
  <c r="O407" i="3" s="1"/>
  <c r="O408" i="3" a="1"/>
  <c r="O408" i="3" s="1"/>
  <c r="O409" i="3" a="1"/>
  <c r="O409" i="3" s="1"/>
  <c r="O410" i="3" a="1"/>
  <c r="O410" i="3" s="1"/>
  <c r="O411" i="3" a="1"/>
  <c r="O411" i="3" s="1"/>
  <c r="O412" i="3" a="1"/>
  <c r="O412" i="3" s="1"/>
  <c r="O413" i="3" a="1"/>
  <c r="O413" i="3" s="1"/>
  <c r="O414" i="3" a="1"/>
  <c r="O414" i="3" s="1"/>
  <c r="O415" i="3" a="1"/>
  <c r="O415" i="3" s="1"/>
  <c r="O416" i="3" a="1"/>
  <c r="O416" i="3" s="1"/>
  <c r="O417" i="3" a="1"/>
  <c r="O417" i="3" s="1"/>
  <c r="O418" i="3" a="1"/>
  <c r="O418" i="3" s="1"/>
  <c r="O419" i="3" a="1"/>
  <c r="O419" i="3" s="1"/>
  <c r="O420" i="3" a="1"/>
  <c r="O420" i="3" s="1"/>
  <c r="O421" i="3" a="1"/>
  <c r="O421" i="3" s="1"/>
  <c r="O422" i="3" a="1"/>
  <c r="O422" i="3" s="1"/>
  <c r="O423" i="3" a="1"/>
  <c r="O423" i="3" s="1"/>
  <c r="O424" i="3" a="1"/>
  <c r="O424" i="3" s="1"/>
  <c r="O425" i="3" a="1"/>
  <c r="O425" i="3" s="1"/>
  <c r="O426" i="3" a="1"/>
  <c r="O426" i="3" s="1"/>
  <c r="O427" i="3" a="1"/>
  <c r="O427" i="3" s="1"/>
  <c r="O428" i="3" a="1"/>
  <c r="O428" i="3" s="1"/>
  <c r="O429" i="3" a="1"/>
  <c r="O429" i="3" s="1"/>
  <c r="O430" i="3" a="1"/>
  <c r="O430" i="3" s="1"/>
  <c r="O431" i="3" a="1"/>
  <c r="O431" i="3" s="1"/>
  <c r="O432" i="3" a="1"/>
  <c r="O432" i="3" s="1"/>
  <c r="O433" i="3" a="1"/>
  <c r="O433" i="3" s="1"/>
  <c r="O434" i="3" a="1"/>
  <c r="O434" i="3" s="1"/>
  <c r="O435" i="3" a="1"/>
  <c r="O435" i="3" s="1"/>
  <c r="O436" i="3" a="1"/>
  <c r="O436" i="3" s="1"/>
  <c r="O437" i="3" a="1"/>
  <c r="O437" i="3" s="1"/>
  <c r="O438" i="3" a="1"/>
  <c r="O438" i="3" s="1"/>
  <c r="O439" i="3" a="1"/>
  <c r="O439" i="3" s="1"/>
  <c r="O440" i="3" a="1"/>
  <c r="O440" i="3" s="1"/>
  <c r="O441" i="3" a="1"/>
  <c r="O441" i="3" s="1"/>
  <c r="O442" i="3" a="1"/>
  <c r="O442" i="3" s="1"/>
  <c r="O443" i="3" a="1"/>
  <c r="O443" i="3" s="1"/>
  <c r="O444" i="3" a="1"/>
  <c r="O444" i="3" s="1"/>
  <c r="O445" i="3" a="1"/>
  <c r="O445" i="3" s="1"/>
  <c r="O446" i="3" a="1"/>
  <c r="O446" i="3" s="1"/>
  <c r="O447" i="3" a="1"/>
  <c r="O447" i="3" s="1"/>
  <c r="O448" i="3" a="1"/>
  <c r="O448" i="3" s="1"/>
  <c r="O449" i="3" a="1"/>
  <c r="O449" i="3" s="1"/>
  <c r="O450" i="3" a="1"/>
  <c r="O450" i="3" s="1"/>
  <c r="O451" i="3" a="1"/>
  <c r="O451" i="3" s="1"/>
  <c r="O452" i="3" a="1"/>
  <c r="O452" i="3" s="1"/>
  <c r="O453" i="3" a="1"/>
  <c r="O453" i="3" s="1"/>
  <c r="O454" i="3" a="1"/>
  <c r="O454" i="3" s="1"/>
  <c r="O455" i="3" a="1"/>
  <c r="O455" i="3" s="1"/>
  <c r="O456" i="3" a="1"/>
  <c r="O456" i="3" s="1"/>
  <c r="O457" i="3" a="1"/>
  <c r="O457" i="3" s="1"/>
  <c r="O458" i="3" a="1"/>
  <c r="O458" i="3" s="1"/>
  <c r="O459" i="3" a="1"/>
  <c r="O459" i="3" s="1"/>
  <c r="O460" i="3" a="1"/>
  <c r="O460" i="3" s="1"/>
  <c r="O461" i="3" a="1"/>
  <c r="O461" i="3" s="1"/>
  <c r="O462" i="3" a="1"/>
  <c r="O462" i="3" s="1"/>
  <c r="O463" i="3" a="1"/>
  <c r="O463" i="3" s="1"/>
  <c r="O464" i="3" a="1"/>
  <c r="O464" i="3" s="1"/>
  <c r="O465" i="3" a="1"/>
  <c r="O465" i="3" s="1"/>
  <c r="O466" i="3" a="1"/>
  <c r="O466" i="3" s="1"/>
  <c r="O467" i="3" a="1"/>
  <c r="O467" i="3" s="1"/>
  <c r="O468" i="3" a="1"/>
  <c r="O468" i="3" s="1"/>
  <c r="O469" i="3" a="1"/>
  <c r="O469" i="3" s="1"/>
  <c r="O470" i="3" a="1"/>
  <c r="O470" i="3" s="1"/>
  <c r="O471" i="3" a="1"/>
  <c r="O471" i="3" s="1"/>
  <c r="O472" i="3" a="1"/>
  <c r="O472" i="3" s="1"/>
  <c r="O473" i="3" a="1"/>
  <c r="O473" i="3" s="1"/>
  <c r="O474" i="3" a="1"/>
  <c r="O474" i="3" s="1"/>
  <c r="O475" i="3" a="1"/>
  <c r="O475" i="3" s="1"/>
  <c r="O476" i="3" a="1"/>
  <c r="O476" i="3" s="1"/>
  <c r="O477" i="3" a="1"/>
  <c r="O477" i="3" s="1"/>
  <c r="O478" i="3" a="1"/>
  <c r="O478" i="3" s="1"/>
  <c r="O479" i="3" a="1"/>
  <c r="O479" i="3" s="1"/>
  <c r="O480" i="3" a="1"/>
  <c r="O480" i="3" s="1"/>
  <c r="O481" i="3" a="1"/>
  <c r="O481" i="3" s="1"/>
  <c r="O482" i="3" a="1"/>
  <c r="O482" i="3" s="1"/>
  <c r="O483" i="3" a="1"/>
  <c r="O483" i="3" s="1"/>
  <c r="O484" i="3" a="1"/>
  <c r="O484" i="3" s="1"/>
  <c r="O485" i="3" a="1"/>
  <c r="O485" i="3" s="1"/>
  <c r="O486" i="3" a="1"/>
  <c r="O486" i="3" s="1"/>
  <c r="O487" i="3" a="1"/>
  <c r="O487" i="3" s="1"/>
  <c r="O488" i="3" a="1"/>
  <c r="O488" i="3" s="1"/>
  <c r="O489" i="3" a="1"/>
  <c r="O489" i="3" s="1"/>
  <c r="O490" i="3" a="1"/>
  <c r="O490" i="3" s="1"/>
  <c r="O491" i="3" a="1"/>
  <c r="O491" i="3" s="1"/>
  <c r="O492" i="3" a="1"/>
  <c r="O492" i="3" s="1"/>
  <c r="O493" i="3" a="1"/>
  <c r="O493" i="3" s="1"/>
  <c r="O494" i="3" a="1"/>
  <c r="O494" i="3" s="1"/>
  <c r="O495" i="3" a="1"/>
  <c r="O495" i="3" s="1"/>
  <c r="O496" i="3" a="1"/>
  <c r="O496" i="3" s="1"/>
  <c r="O497" i="3" a="1"/>
  <c r="O497" i="3" s="1"/>
  <c r="O498" i="3" a="1"/>
  <c r="O498" i="3" s="1"/>
  <c r="O499" i="3" a="1"/>
  <c r="O499" i="3" s="1"/>
  <c r="O500" i="3" a="1"/>
  <c r="O500" i="3" s="1"/>
  <c r="O501" i="3" a="1"/>
  <c r="O501" i="3" s="1"/>
  <c r="O502" i="3" a="1"/>
  <c r="O502" i="3" s="1"/>
  <c r="O503" i="3" a="1"/>
  <c r="O503" i="3" s="1"/>
  <c r="O504" i="3" a="1"/>
  <c r="O504" i="3" s="1"/>
  <c r="O505" i="3" a="1"/>
  <c r="O505" i="3" s="1"/>
  <c r="O506" i="3" a="1"/>
  <c r="O506" i="3" s="1"/>
  <c r="O507" i="3" a="1"/>
  <c r="O507" i="3" s="1"/>
  <c r="O508" i="3" a="1"/>
  <c r="O508" i="3" s="1"/>
  <c r="O509" i="3" a="1"/>
  <c r="O509" i="3" s="1"/>
  <c r="O510" i="3" a="1"/>
  <c r="O510" i="3" s="1"/>
  <c r="O511" i="3" a="1"/>
  <c r="O511" i="3" s="1"/>
  <c r="O512" i="3" a="1"/>
  <c r="O512" i="3" s="1"/>
  <c r="O513" i="3" a="1"/>
  <c r="O513" i="3" s="1"/>
  <c r="O514" i="3" a="1"/>
  <c r="O514" i="3" s="1"/>
  <c r="O515" i="3" a="1"/>
  <c r="O515" i="3" s="1"/>
  <c r="O516" i="3" a="1"/>
  <c r="O516" i="3" s="1"/>
  <c r="O517" i="3" a="1"/>
  <c r="O517" i="3" s="1"/>
  <c r="O518" i="3" a="1"/>
  <c r="O518" i="3" s="1"/>
  <c r="O519" i="3" a="1"/>
  <c r="O519" i="3" s="1"/>
  <c r="O520" i="3" a="1"/>
  <c r="O520" i="3" s="1"/>
  <c r="O521" i="3" a="1"/>
  <c r="O521" i="3" s="1"/>
  <c r="O522" i="3" a="1"/>
  <c r="O522" i="3" s="1"/>
  <c r="O523" i="3" a="1"/>
  <c r="O523" i="3" s="1"/>
  <c r="O524" i="3" a="1"/>
  <c r="O524" i="3" s="1"/>
  <c r="O525" i="3" a="1"/>
  <c r="O525" i="3" s="1"/>
  <c r="O526" i="3" a="1"/>
  <c r="O526" i="3" s="1"/>
  <c r="O527" i="3" a="1"/>
  <c r="O527" i="3" s="1"/>
  <c r="O528" i="3" a="1"/>
  <c r="O528" i="3" s="1"/>
  <c r="O529" i="3" a="1"/>
  <c r="O529" i="3" s="1"/>
  <c r="O530" i="3" a="1"/>
  <c r="O530" i="3" s="1"/>
  <c r="O531" i="3" a="1"/>
  <c r="O531" i="3" s="1"/>
  <c r="O532" i="3" a="1"/>
  <c r="O532" i="3" s="1"/>
  <c r="O533" i="3" a="1"/>
  <c r="O533" i="3" s="1"/>
  <c r="O534" i="3" a="1"/>
  <c r="O534" i="3" s="1"/>
  <c r="O535" i="3" a="1"/>
  <c r="O535" i="3" s="1"/>
  <c r="O536" i="3" a="1"/>
  <c r="O536" i="3" s="1"/>
  <c r="O537" i="3" a="1"/>
  <c r="O537" i="3" s="1"/>
  <c r="O538" i="3" a="1"/>
  <c r="O538" i="3" s="1"/>
  <c r="O539" i="3" a="1"/>
  <c r="O539" i="3" s="1"/>
  <c r="O540" i="3" a="1"/>
  <c r="O540" i="3" s="1"/>
  <c r="O541" i="3" a="1"/>
  <c r="O541" i="3" s="1"/>
  <c r="O542" i="3" a="1"/>
  <c r="O542" i="3" s="1"/>
  <c r="O543" i="3" a="1"/>
  <c r="O543" i="3" s="1"/>
  <c r="O544" i="3" a="1"/>
  <c r="O544" i="3" s="1"/>
  <c r="O545" i="3" a="1"/>
  <c r="O545" i="3" s="1"/>
  <c r="O546" i="3" a="1"/>
  <c r="O546" i="3" s="1"/>
  <c r="O547" i="3" a="1"/>
  <c r="O547" i="3" s="1"/>
  <c r="O548" i="3" a="1"/>
  <c r="O548" i="3" s="1"/>
  <c r="O549" i="3" a="1"/>
  <c r="O549" i="3" s="1"/>
  <c r="O550" i="3" a="1"/>
  <c r="O550" i="3" s="1"/>
  <c r="O551" i="3" a="1"/>
  <c r="O551" i="3" s="1"/>
  <c r="O552" i="3" a="1"/>
  <c r="O552" i="3" s="1"/>
  <c r="O553" i="3" a="1"/>
  <c r="O553" i="3" s="1"/>
  <c r="O554" i="3" a="1"/>
  <c r="O554" i="3" s="1"/>
  <c r="O555" i="3" a="1"/>
  <c r="O555" i="3" s="1"/>
  <c r="O556" i="3" a="1"/>
  <c r="O556" i="3" s="1"/>
  <c r="O557" i="3" a="1"/>
  <c r="O557" i="3" s="1"/>
  <c r="O558" i="3" a="1"/>
  <c r="O558" i="3" s="1"/>
  <c r="O559" i="3" a="1"/>
  <c r="O559" i="3" s="1"/>
  <c r="O560" i="3" a="1"/>
  <c r="O560" i="3" s="1"/>
  <c r="O561" i="3" a="1"/>
  <c r="O561" i="3" s="1"/>
  <c r="O562" i="3" a="1"/>
  <c r="O562" i="3" s="1"/>
  <c r="O563" i="3" a="1"/>
  <c r="O563" i="3" s="1"/>
  <c r="O564" i="3" a="1"/>
  <c r="O564" i="3" s="1"/>
  <c r="O565" i="3" a="1"/>
  <c r="O565" i="3" s="1"/>
  <c r="O566" i="3" a="1"/>
  <c r="O566" i="3" s="1"/>
  <c r="O567" i="3" a="1"/>
  <c r="O567" i="3" s="1"/>
  <c r="O568" i="3" a="1"/>
  <c r="O568" i="3" s="1"/>
  <c r="O569" i="3" a="1"/>
  <c r="O569" i="3" s="1"/>
  <c r="O570" i="3" a="1"/>
  <c r="O570" i="3" s="1"/>
  <c r="O571" i="3" a="1"/>
  <c r="O571" i="3" s="1"/>
  <c r="O572" i="3" a="1"/>
  <c r="O572" i="3" s="1"/>
  <c r="O573" i="3" a="1"/>
  <c r="O573" i="3" s="1"/>
  <c r="O574" i="3" a="1"/>
  <c r="O574" i="3" s="1"/>
  <c r="O575" i="3" a="1"/>
  <c r="O575" i="3" s="1"/>
  <c r="O576" i="3" a="1"/>
  <c r="O576" i="3" s="1"/>
  <c r="O577" i="3" a="1"/>
  <c r="O577" i="3" s="1"/>
  <c r="O578" i="3" a="1"/>
  <c r="O578" i="3" s="1"/>
  <c r="O579" i="3" a="1"/>
  <c r="O579" i="3" s="1"/>
  <c r="O580" i="3" a="1"/>
  <c r="O580" i="3" s="1"/>
  <c r="O581" i="3" a="1"/>
  <c r="O581" i="3" s="1"/>
  <c r="O582" i="3" a="1"/>
  <c r="O582" i="3" s="1"/>
  <c r="O583" i="3" a="1"/>
  <c r="O583" i="3" s="1"/>
  <c r="O584" i="3" a="1"/>
  <c r="O584" i="3" s="1"/>
  <c r="O585" i="3" a="1"/>
  <c r="O585" i="3" s="1"/>
  <c r="O586" i="3" a="1"/>
  <c r="O586" i="3" s="1"/>
  <c r="O587" i="3" a="1"/>
  <c r="O587" i="3" s="1"/>
  <c r="O588" i="3" a="1"/>
  <c r="O588" i="3" s="1"/>
  <c r="O589" i="3" a="1"/>
  <c r="O589" i="3" s="1"/>
  <c r="O590" i="3" a="1"/>
  <c r="O590" i="3" s="1"/>
  <c r="O591" i="3" a="1"/>
  <c r="O591" i="3" s="1"/>
  <c r="O592" i="3" a="1"/>
  <c r="O592" i="3" s="1"/>
  <c r="O593" i="3" a="1"/>
  <c r="O593" i="3" s="1"/>
  <c r="O594" i="3" a="1"/>
  <c r="O594" i="3" s="1"/>
  <c r="O595" i="3" a="1"/>
  <c r="O595" i="3" s="1"/>
  <c r="O596" i="3" a="1"/>
  <c r="O596" i="3" s="1"/>
  <c r="O597" i="3" a="1"/>
  <c r="O597" i="3" s="1"/>
  <c r="O598" i="3" a="1"/>
  <c r="O598" i="3" s="1"/>
  <c r="O599" i="3" a="1"/>
  <c r="O599" i="3" s="1"/>
  <c r="O600" i="3" a="1"/>
  <c r="O600" i="3" s="1"/>
  <c r="O601" i="3" a="1"/>
  <c r="O601" i="3" s="1"/>
  <c r="O602" i="3" a="1"/>
  <c r="O602" i="3" s="1"/>
  <c r="O603" i="3" a="1"/>
  <c r="O603" i="3" s="1"/>
  <c r="O604" i="3" a="1"/>
  <c r="O604" i="3" s="1"/>
  <c r="O605" i="3" a="1"/>
  <c r="O605" i="3" s="1"/>
  <c r="O606" i="3" a="1"/>
  <c r="O606" i="3" s="1"/>
  <c r="O607" i="3" a="1"/>
  <c r="O607" i="3" s="1"/>
  <c r="O608" i="3" a="1"/>
  <c r="O608" i="3" s="1"/>
  <c r="O609" i="3" a="1"/>
  <c r="O609" i="3" s="1"/>
  <c r="O610" i="3" a="1"/>
  <c r="O610" i="3" s="1"/>
  <c r="O611" i="3" a="1"/>
  <c r="O611" i="3" s="1"/>
  <c r="O612" i="3" a="1"/>
  <c r="O612" i="3" s="1"/>
  <c r="O613" i="3" a="1"/>
  <c r="O613" i="3" s="1"/>
  <c r="O614" i="3" a="1"/>
  <c r="O614" i="3" s="1"/>
  <c r="O615" i="3" a="1"/>
  <c r="O615" i="3" s="1"/>
  <c r="O616" i="3" a="1"/>
  <c r="O616" i="3" s="1"/>
  <c r="O617" i="3" a="1"/>
  <c r="O617" i="3" s="1"/>
  <c r="O618" i="3" a="1"/>
  <c r="O618" i="3" s="1"/>
  <c r="O619" i="3" a="1"/>
  <c r="O619" i="3" s="1"/>
  <c r="O620" i="3" a="1"/>
  <c r="O620" i="3" s="1"/>
  <c r="O621" i="3" a="1"/>
  <c r="O621" i="3" s="1"/>
  <c r="O622" i="3" a="1"/>
  <c r="O622" i="3" s="1"/>
  <c r="O623" i="3" a="1"/>
  <c r="O623" i="3" s="1"/>
  <c r="O624" i="3" a="1"/>
  <c r="O624" i="3" s="1"/>
  <c r="O625" i="3" a="1"/>
  <c r="O625" i="3" s="1"/>
  <c r="O626" i="3" a="1"/>
  <c r="O626" i="3" s="1"/>
  <c r="O627" i="3" a="1"/>
  <c r="O627" i="3" s="1"/>
  <c r="O628" i="3" a="1"/>
  <c r="O628" i="3" s="1"/>
  <c r="O629" i="3" a="1"/>
  <c r="O629" i="3" s="1"/>
  <c r="O630" i="3" a="1"/>
  <c r="O630" i="3" s="1"/>
  <c r="O631" i="3" a="1"/>
  <c r="O631" i="3" s="1"/>
  <c r="O632" i="3" a="1"/>
  <c r="O632" i="3" s="1"/>
  <c r="O633" i="3" a="1"/>
  <c r="O633" i="3" s="1"/>
  <c r="O634" i="3" a="1"/>
  <c r="O634" i="3" s="1"/>
  <c r="O635" i="3" a="1"/>
  <c r="O635" i="3" s="1"/>
  <c r="O636" i="3" a="1"/>
  <c r="O636" i="3" s="1"/>
  <c r="O637" i="3" a="1"/>
  <c r="O637" i="3" s="1"/>
  <c r="O638" i="3" a="1"/>
  <c r="O638" i="3" s="1"/>
  <c r="O639" i="3" a="1"/>
  <c r="O639" i="3" s="1"/>
  <c r="O640" i="3" a="1"/>
  <c r="O640" i="3" s="1"/>
  <c r="O641" i="3" a="1"/>
  <c r="O641" i="3" s="1"/>
  <c r="O642" i="3" a="1"/>
  <c r="O642" i="3" s="1"/>
  <c r="O643" i="3" a="1"/>
  <c r="O643" i="3" s="1"/>
  <c r="O644" i="3" a="1"/>
  <c r="O644" i="3" s="1"/>
  <c r="O645" i="3" a="1"/>
  <c r="O645" i="3" s="1"/>
  <c r="O646" i="3" a="1"/>
  <c r="O646" i="3" s="1"/>
  <c r="O647" i="3" a="1"/>
  <c r="O647" i="3" s="1"/>
  <c r="O648" i="3" a="1"/>
  <c r="O648" i="3" s="1"/>
  <c r="O649" i="3" a="1"/>
  <c r="O649" i="3" s="1"/>
  <c r="O650" i="3" a="1"/>
  <c r="O650" i="3" s="1"/>
  <c r="O651" i="3" a="1"/>
  <c r="O651" i="3" s="1"/>
  <c r="O652" i="3" a="1"/>
  <c r="O652" i="3" s="1"/>
  <c r="O653" i="3" a="1"/>
  <c r="O653" i="3" s="1"/>
  <c r="O654" i="3" a="1"/>
  <c r="O654" i="3" s="1"/>
  <c r="O655" i="3" a="1"/>
  <c r="O655" i="3" s="1"/>
  <c r="O656" i="3" a="1"/>
  <c r="O656" i="3" s="1"/>
  <c r="O657" i="3" a="1"/>
  <c r="O657" i="3" s="1"/>
  <c r="O658" i="3" a="1"/>
  <c r="O658" i="3" s="1"/>
  <c r="O659" i="3" a="1"/>
  <c r="O659" i="3" s="1"/>
  <c r="O660" i="3" a="1"/>
  <c r="O660" i="3" s="1"/>
  <c r="O661" i="3" a="1"/>
  <c r="O661" i="3" s="1"/>
  <c r="O662" i="3" a="1"/>
  <c r="O662" i="3" s="1"/>
  <c r="O663" i="3" a="1"/>
  <c r="O663" i="3" s="1"/>
  <c r="O664" i="3" a="1"/>
  <c r="O664" i="3" s="1"/>
  <c r="O665" i="3" a="1"/>
  <c r="O665" i="3" s="1"/>
  <c r="O666" i="3" a="1"/>
  <c r="O666" i="3" s="1"/>
  <c r="O667" i="3" a="1"/>
  <c r="O667" i="3" s="1"/>
  <c r="O668" i="3" a="1"/>
  <c r="O668" i="3" s="1"/>
  <c r="O669" i="3" a="1"/>
  <c r="O669" i="3" s="1"/>
  <c r="O670" i="3" a="1"/>
  <c r="O670" i="3" s="1"/>
  <c r="O671" i="3" a="1"/>
  <c r="O671" i="3" s="1"/>
  <c r="O672" i="3" a="1"/>
  <c r="O672" i="3" s="1"/>
  <c r="O673" i="3" a="1"/>
  <c r="O673" i="3" s="1"/>
  <c r="O674" i="3" a="1"/>
  <c r="O674" i="3" s="1"/>
  <c r="O675" i="3" a="1"/>
  <c r="O675" i="3" s="1"/>
  <c r="O676" i="3" a="1"/>
  <c r="O676" i="3" s="1"/>
  <c r="O677" i="3" a="1"/>
  <c r="O677" i="3" s="1"/>
  <c r="O678" i="3" a="1"/>
  <c r="O678" i="3" s="1"/>
  <c r="O679" i="3" a="1"/>
  <c r="O679" i="3" s="1"/>
  <c r="O680" i="3" a="1"/>
  <c r="O680" i="3" s="1"/>
  <c r="O681" i="3" a="1"/>
  <c r="O681" i="3" s="1"/>
  <c r="O682" i="3" a="1"/>
  <c r="O682" i="3" s="1"/>
  <c r="O683" i="3" a="1"/>
  <c r="O683" i="3" s="1"/>
  <c r="O684" i="3" a="1"/>
  <c r="O684" i="3" s="1"/>
  <c r="O685" i="3" a="1"/>
  <c r="O685" i="3" s="1"/>
  <c r="O686" i="3" a="1"/>
  <c r="O686" i="3" s="1"/>
  <c r="O687" i="3" a="1"/>
  <c r="O687" i="3" s="1"/>
  <c r="O688" i="3" a="1"/>
  <c r="O688" i="3" s="1"/>
  <c r="O689" i="3" a="1"/>
  <c r="O689" i="3" s="1"/>
  <c r="O690" i="3" a="1"/>
  <c r="O690" i="3" s="1"/>
  <c r="O691" i="3" a="1"/>
  <c r="O691" i="3" s="1"/>
  <c r="O692" i="3" a="1"/>
  <c r="O692" i="3" s="1"/>
  <c r="O693" i="3" a="1"/>
  <c r="O693" i="3" s="1"/>
  <c r="O694" i="3" a="1"/>
  <c r="O694" i="3" s="1"/>
  <c r="O695" i="3" a="1"/>
  <c r="O695" i="3" s="1"/>
  <c r="O696" i="3" a="1"/>
  <c r="O696" i="3" s="1"/>
  <c r="O697" i="3" a="1"/>
  <c r="O697" i="3" s="1"/>
  <c r="O698" i="3" a="1"/>
  <c r="O698" i="3" s="1"/>
  <c r="O699" i="3" a="1"/>
  <c r="O699" i="3" s="1"/>
  <c r="O700" i="3" a="1"/>
  <c r="O700" i="3" s="1"/>
  <c r="O701" i="3" a="1"/>
  <c r="O701" i="3" s="1"/>
  <c r="O702" i="3" a="1"/>
  <c r="O702" i="3" s="1"/>
  <c r="O703" i="3" a="1"/>
  <c r="O703" i="3" s="1"/>
  <c r="O704" i="3" a="1"/>
  <c r="O704" i="3" s="1"/>
  <c r="O705" i="3" a="1"/>
  <c r="O705" i="3" s="1"/>
  <c r="O706" i="3" a="1"/>
  <c r="O706" i="3" s="1"/>
  <c r="O707" i="3" a="1"/>
  <c r="O707" i="3" s="1"/>
  <c r="O708" i="3" a="1"/>
  <c r="O708" i="3" s="1"/>
  <c r="O709" i="3" a="1"/>
  <c r="O709" i="3" s="1"/>
  <c r="O710" i="3" a="1"/>
  <c r="O710" i="3" s="1"/>
  <c r="O711" i="3" a="1"/>
  <c r="O711" i="3" s="1"/>
  <c r="O712" i="3" a="1"/>
  <c r="O712" i="3" s="1"/>
  <c r="O713" i="3" a="1"/>
  <c r="O713" i="3" s="1"/>
  <c r="O714" i="3" a="1"/>
  <c r="O714" i="3" s="1"/>
  <c r="O715" i="3" a="1"/>
  <c r="O715" i="3" s="1"/>
  <c r="O716" i="3" a="1"/>
  <c r="O716" i="3" s="1"/>
  <c r="O717" i="3" a="1"/>
  <c r="O717" i="3" s="1"/>
  <c r="O718" i="3" a="1"/>
  <c r="O718" i="3" s="1"/>
  <c r="O719" i="3" a="1"/>
  <c r="O719" i="3" s="1"/>
  <c r="O720" i="3" a="1"/>
  <c r="O720" i="3" s="1"/>
  <c r="O721" i="3" a="1"/>
  <c r="O721" i="3" s="1"/>
  <c r="O722" i="3" a="1"/>
  <c r="O722" i="3" s="1"/>
  <c r="O723" i="3" a="1"/>
  <c r="O723" i="3" s="1"/>
  <c r="O724" i="3" a="1"/>
  <c r="O724" i="3" s="1"/>
  <c r="O725" i="3" a="1"/>
  <c r="O725" i="3" s="1"/>
  <c r="O726" i="3" a="1"/>
  <c r="O726" i="3" s="1"/>
  <c r="O727" i="3" a="1"/>
  <c r="O727" i="3" s="1"/>
  <c r="O728" i="3" a="1"/>
  <c r="O728" i="3" s="1"/>
  <c r="O729" i="3" a="1"/>
  <c r="O729" i="3" s="1"/>
  <c r="O730" i="3" a="1"/>
  <c r="O730" i="3" s="1"/>
  <c r="O731" i="3" a="1"/>
  <c r="O731" i="3" s="1"/>
  <c r="O732" i="3" a="1"/>
  <c r="O732" i="3" s="1"/>
  <c r="O733" i="3" a="1"/>
  <c r="O733" i="3" s="1"/>
  <c r="O734" i="3" a="1"/>
  <c r="O734" i="3" s="1"/>
  <c r="O735" i="3" a="1"/>
  <c r="O735" i="3" s="1"/>
  <c r="O736" i="3" a="1"/>
  <c r="O736" i="3" s="1"/>
  <c r="O737" i="3" a="1"/>
  <c r="O737" i="3" s="1"/>
  <c r="O738" i="3" a="1"/>
  <c r="O738" i="3" s="1"/>
  <c r="O739" i="3" a="1"/>
  <c r="O739" i="3" s="1"/>
  <c r="O740" i="3" a="1"/>
  <c r="O740" i="3" s="1"/>
  <c r="O741" i="3" a="1"/>
  <c r="O741" i="3" s="1"/>
  <c r="O742" i="3" a="1"/>
  <c r="O742" i="3" s="1"/>
  <c r="O743" i="3" a="1"/>
  <c r="O743" i="3" s="1"/>
  <c r="O744" i="3" a="1"/>
  <c r="O744" i="3" s="1"/>
  <c r="O745" i="3" a="1"/>
  <c r="O745" i="3" s="1"/>
  <c r="O746" i="3" a="1"/>
  <c r="O746" i="3" s="1"/>
  <c r="O747" i="3" a="1"/>
  <c r="O747" i="3" s="1"/>
  <c r="O748" i="3" a="1"/>
  <c r="O748" i="3" s="1"/>
  <c r="O749" i="3" a="1"/>
  <c r="O749" i="3" s="1"/>
  <c r="O750" i="3" a="1"/>
  <c r="O750" i="3" s="1"/>
  <c r="O751" i="3" a="1"/>
  <c r="O751" i="3" s="1"/>
  <c r="O752" i="3" a="1"/>
  <c r="O752" i="3" s="1"/>
  <c r="O753" i="3" a="1"/>
  <c r="O753" i="3" s="1"/>
  <c r="O754" i="3" a="1"/>
  <c r="O754" i="3" s="1"/>
  <c r="O755" i="3" a="1"/>
  <c r="O755" i="3" s="1"/>
  <c r="O756" i="3" a="1"/>
  <c r="O756" i="3" s="1"/>
  <c r="O757" i="3" a="1"/>
  <c r="O757" i="3" s="1"/>
  <c r="O758" i="3" a="1"/>
  <c r="O758" i="3" s="1"/>
  <c r="O759" i="3" a="1"/>
  <c r="O759" i="3" s="1"/>
  <c r="O760" i="3" a="1"/>
  <c r="O760" i="3" s="1"/>
  <c r="O761" i="3" a="1"/>
  <c r="O761" i="3" s="1"/>
  <c r="O762" i="3" a="1"/>
  <c r="O762" i="3" s="1"/>
  <c r="O763" i="3" a="1"/>
  <c r="O763" i="3" s="1"/>
  <c r="O764" i="3" a="1"/>
  <c r="O764" i="3" s="1"/>
  <c r="O765" i="3" a="1"/>
  <c r="O765" i="3" s="1"/>
  <c r="O766" i="3" a="1"/>
  <c r="O766" i="3" s="1"/>
  <c r="O767" i="3" a="1"/>
  <c r="O767" i="3" s="1"/>
  <c r="O768" i="3" a="1"/>
  <c r="O768" i="3" s="1"/>
  <c r="O769" i="3" a="1"/>
  <c r="O769" i="3" s="1"/>
  <c r="O770" i="3" a="1"/>
  <c r="O770" i="3" s="1"/>
  <c r="O771" i="3" a="1"/>
  <c r="O771" i="3" s="1"/>
  <c r="O772" i="3" a="1"/>
  <c r="O772" i="3" s="1"/>
  <c r="O773" i="3" a="1"/>
  <c r="O773" i="3" s="1"/>
  <c r="O774" i="3" a="1"/>
  <c r="O774" i="3" s="1"/>
  <c r="O775" i="3" a="1"/>
  <c r="O775" i="3" s="1"/>
  <c r="O776" i="3" a="1"/>
  <c r="O776" i="3" s="1"/>
  <c r="O777" i="3" a="1"/>
  <c r="O777" i="3" s="1"/>
  <c r="O778" i="3" a="1"/>
  <c r="O778" i="3" s="1"/>
  <c r="O779" i="3" a="1"/>
  <c r="O779" i="3" s="1"/>
  <c r="O780" i="3" a="1"/>
  <c r="O780" i="3" s="1"/>
  <c r="O781" i="3" a="1"/>
  <c r="O781" i="3" s="1"/>
  <c r="O782" i="3" a="1"/>
  <c r="O782" i="3" s="1"/>
  <c r="O783" i="3" a="1"/>
  <c r="O783" i="3" s="1"/>
  <c r="O784" i="3" a="1"/>
  <c r="O784" i="3" s="1"/>
  <c r="O785" i="3" a="1"/>
  <c r="O785" i="3" s="1"/>
  <c r="O786" i="3" a="1"/>
  <c r="O786" i="3" s="1"/>
  <c r="O787" i="3" a="1"/>
  <c r="O787" i="3" s="1"/>
  <c r="O788" i="3" a="1"/>
  <c r="O788" i="3" s="1"/>
  <c r="O789" i="3" a="1"/>
  <c r="O789" i="3" s="1"/>
  <c r="O790" i="3" a="1"/>
  <c r="O790" i="3" s="1"/>
  <c r="O791" i="3" a="1"/>
  <c r="O791" i="3" s="1"/>
  <c r="O792" i="3" a="1"/>
  <c r="O792" i="3" s="1"/>
  <c r="O793" i="3" a="1"/>
  <c r="O793" i="3" s="1"/>
  <c r="O794" i="3" a="1"/>
  <c r="O794" i="3" s="1"/>
  <c r="O795" i="3" a="1"/>
  <c r="O795" i="3" s="1"/>
  <c r="O796" i="3" a="1"/>
  <c r="O796" i="3" s="1"/>
  <c r="O797" i="3" a="1"/>
  <c r="O797" i="3" s="1"/>
  <c r="O798" i="3" a="1"/>
  <c r="O798" i="3" s="1"/>
  <c r="O799" i="3" a="1"/>
  <c r="O799" i="3" s="1"/>
  <c r="O800" i="3" a="1"/>
  <c r="O800" i="3" s="1"/>
  <c r="O801" i="3" a="1"/>
  <c r="O801" i="3" s="1"/>
  <c r="O802" i="3" a="1"/>
  <c r="O802" i="3" s="1"/>
  <c r="O803" i="3" a="1"/>
  <c r="O803" i="3" s="1"/>
  <c r="O804" i="3" a="1"/>
  <c r="O804" i="3" s="1"/>
  <c r="O805" i="3" a="1"/>
  <c r="O805" i="3" s="1"/>
  <c r="O806" i="3" a="1"/>
  <c r="O806" i="3" s="1"/>
  <c r="O807" i="3" a="1"/>
  <c r="O807" i="3" s="1"/>
  <c r="O808" i="3" a="1"/>
  <c r="O808" i="3" s="1"/>
  <c r="O809" i="3" a="1"/>
  <c r="O809" i="3" s="1"/>
  <c r="O810" i="3" a="1"/>
  <c r="O810" i="3" s="1"/>
  <c r="O811" i="3" a="1"/>
  <c r="O811" i="3" s="1"/>
  <c r="O812" i="3" a="1"/>
  <c r="O812" i="3" s="1"/>
  <c r="O813" i="3" a="1"/>
  <c r="O813" i="3" s="1"/>
  <c r="O814" i="3" a="1"/>
  <c r="O814" i="3" s="1"/>
  <c r="O815" i="3" a="1"/>
  <c r="O815" i="3" s="1"/>
  <c r="O816" i="3" a="1"/>
  <c r="O816" i="3" s="1"/>
  <c r="O817" i="3" a="1"/>
  <c r="O817" i="3" s="1"/>
  <c r="O818" i="3" a="1"/>
  <c r="O818" i="3" s="1"/>
  <c r="O819" i="3" a="1"/>
  <c r="O819" i="3" s="1"/>
  <c r="O820" i="3" a="1"/>
  <c r="O820" i="3" s="1"/>
  <c r="O821" i="3" a="1"/>
  <c r="O821" i="3" s="1"/>
  <c r="O822" i="3" a="1"/>
  <c r="O822" i="3" s="1"/>
  <c r="O823" i="3" a="1"/>
  <c r="O823" i="3" s="1"/>
  <c r="O824" i="3" a="1"/>
  <c r="O824" i="3" s="1"/>
  <c r="O825" i="3" a="1"/>
  <c r="O825" i="3" s="1"/>
  <c r="O826" i="3" a="1"/>
  <c r="O826" i="3" s="1"/>
  <c r="O827" i="3" a="1"/>
  <c r="O827" i="3" s="1"/>
  <c r="O828" i="3" a="1"/>
  <c r="O828" i="3" s="1"/>
  <c r="O829" i="3" a="1"/>
  <c r="O829" i="3" s="1"/>
  <c r="O830" i="3" a="1"/>
  <c r="O830" i="3" s="1"/>
  <c r="O831" i="3" a="1"/>
  <c r="O831" i="3" s="1"/>
  <c r="O832" i="3" a="1"/>
  <c r="O832" i="3" s="1"/>
  <c r="O833" i="3" a="1"/>
  <c r="O833" i="3" s="1"/>
  <c r="O834" i="3" a="1"/>
  <c r="O834" i="3" s="1"/>
  <c r="O835" i="3" a="1"/>
  <c r="O835" i="3" s="1"/>
  <c r="P6" i="3" a="1"/>
  <c r="P6" i="3" s="1"/>
  <c r="P7" i="3" a="1"/>
  <c r="P7" i="3" s="1"/>
  <c r="P8" i="3" a="1"/>
  <c r="P8" i="3" s="1"/>
  <c r="P9" i="3" a="1"/>
  <c r="P9" i="3" s="1"/>
  <c r="P10" i="3" a="1"/>
  <c r="P10" i="3" s="1"/>
  <c r="P11" i="3" a="1"/>
  <c r="P11" i="3" s="1"/>
  <c r="P12" i="3" a="1"/>
  <c r="P12" i="3" s="1"/>
  <c r="P13" i="3" a="1"/>
  <c r="P13" i="3" s="1"/>
  <c r="P14" i="3" a="1"/>
  <c r="P14" i="3" s="1"/>
  <c r="P15" i="3" a="1"/>
  <c r="P15" i="3" s="1"/>
  <c r="P16" i="3" a="1"/>
  <c r="P16" i="3" s="1"/>
  <c r="P17" i="3" a="1"/>
  <c r="P17" i="3" s="1"/>
  <c r="P18" i="3" a="1"/>
  <c r="P18" i="3" s="1"/>
  <c r="P19" i="3" a="1"/>
  <c r="P19" i="3" s="1"/>
  <c r="P20" i="3" a="1"/>
  <c r="P20" i="3" s="1"/>
  <c r="P21" i="3" a="1"/>
  <c r="P21" i="3" s="1"/>
  <c r="P22" i="3" a="1"/>
  <c r="P22" i="3" s="1"/>
  <c r="P23" i="3" a="1"/>
  <c r="P23" i="3" s="1"/>
  <c r="P24" i="3" a="1"/>
  <c r="P24" i="3" s="1"/>
  <c r="P25" i="3" a="1"/>
  <c r="P25" i="3" s="1"/>
  <c r="P26" i="3" a="1"/>
  <c r="P26" i="3" s="1"/>
  <c r="P27" i="3" a="1"/>
  <c r="P27" i="3" s="1"/>
  <c r="P28" i="3" a="1"/>
  <c r="P28" i="3" s="1"/>
  <c r="P29" i="3" a="1"/>
  <c r="P29" i="3" s="1"/>
  <c r="P30" i="3" a="1"/>
  <c r="P30" i="3" s="1"/>
  <c r="P31" i="3" a="1"/>
  <c r="P31" i="3" s="1"/>
  <c r="P32" i="3" a="1"/>
  <c r="P32" i="3" s="1"/>
  <c r="P33" i="3" a="1"/>
  <c r="P33" i="3" s="1"/>
  <c r="P34" i="3" a="1"/>
  <c r="P34" i="3" s="1"/>
  <c r="P35" i="3" a="1"/>
  <c r="P35" i="3" s="1"/>
  <c r="P36" i="3" a="1"/>
  <c r="P36" i="3" s="1"/>
  <c r="P37" i="3" a="1"/>
  <c r="P37" i="3" s="1"/>
  <c r="P38" i="3" a="1"/>
  <c r="P38" i="3" s="1"/>
  <c r="P39" i="3" a="1"/>
  <c r="P39" i="3" s="1"/>
  <c r="P40" i="3" a="1"/>
  <c r="P40" i="3" s="1"/>
  <c r="P41" i="3" a="1"/>
  <c r="P41" i="3" s="1"/>
  <c r="P42" i="3" a="1"/>
  <c r="P42" i="3" s="1"/>
  <c r="P43" i="3" a="1"/>
  <c r="P43" i="3" s="1"/>
  <c r="P44" i="3" a="1"/>
  <c r="P44" i="3" s="1"/>
  <c r="P45" i="3" a="1"/>
  <c r="P45" i="3" s="1"/>
  <c r="P46" i="3" a="1"/>
  <c r="P46" i="3" s="1"/>
  <c r="P47" i="3" a="1"/>
  <c r="P47" i="3" s="1"/>
  <c r="P48" i="3" a="1"/>
  <c r="P48" i="3" s="1"/>
  <c r="P49" i="3" a="1"/>
  <c r="P49" i="3" s="1"/>
  <c r="P50" i="3" a="1"/>
  <c r="P50" i="3" s="1"/>
  <c r="P51" i="3" a="1"/>
  <c r="P51" i="3" s="1"/>
  <c r="P52" i="3" a="1"/>
  <c r="P52" i="3" s="1"/>
  <c r="P53" i="3" a="1"/>
  <c r="P53" i="3" s="1"/>
  <c r="P54" i="3" a="1"/>
  <c r="P54" i="3" s="1"/>
  <c r="P55" i="3" a="1"/>
  <c r="P55" i="3" s="1"/>
  <c r="P56" i="3" a="1"/>
  <c r="P56" i="3" s="1"/>
  <c r="P57" i="3" a="1"/>
  <c r="P57" i="3" s="1"/>
  <c r="P58" i="3" a="1"/>
  <c r="P58" i="3" s="1"/>
  <c r="P59" i="3" a="1"/>
  <c r="P59" i="3" s="1"/>
  <c r="P60" i="3" a="1"/>
  <c r="P60" i="3" s="1"/>
  <c r="P61" i="3" a="1"/>
  <c r="P61" i="3" s="1"/>
  <c r="P62" i="3" a="1"/>
  <c r="P62" i="3" s="1"/>
  <c r="P63" i="3" a="1"/>
  <c r="P63" i="3" s="1"/>
  <c r="P64" i="3" a="1"/>
  <c r="P64" i="3" s="1"/>
  <c r="P65" i="3" a="1"/>
  <c r="P65" i="3" s="1"/>
  <c r="P66" i="3" a="1"/>
  <c r="P66" i="3" s="1"/>
  <c r="P67" i="3" a="1"/>
  <c r="P67" i="3" s="1"/>
  <c r="P68" i="3" a="1"/>
  <c r="P68" i="3" s="1"/>
  <c r="P69" i="3" a="1"/>
  <c r="P69" i="3" s="1"/>
  <c r="P70" i="3" a="1"/>
  <c r="P70" i="3" s="1"/>
  <c r="P71" i="3" a="1"/>
  <c r="P71" i="3" s="1"/>
  <c r="P72" i="3" a="1"/>
  <c r="P72" i="3" s="1"/>
  <c r="P73" i="3" a="1"/>
  <c r="P73" i="3" s="1"/>
  <c r="P74" i="3" a="1"/>
  <c r="P74" i="3" s="1"/>
  <c r="P75" i="3" a="1"/>
  <c r="P75" i="3" s="1"/>
  <c r="P76" i="3" a="1"/>
  <c r="P76" i="3" s="1"/>
  <c r="P77" i="3" a="1"/>
  <c r="P77" i="3" s="1"/>
  <c r="P78" i="3" a="1"/>
  <c r="P78" i="3" s="1"/>
  <c r="P79" i="3" a="1"/>
  <c r="P79" i="3" s="1"/>
  <c r="P80" i="3" a="1"/>
  <c r="P80" i="3" s="1"/>
  <c r="P81" i="3" a="1"/>
  <c r="P81" i="3" s="1"/>
  <c r="P82" i="3" a="1"/>
  <c r="P82" i="3" s="1"/>
  <c r="P83" i="3" a="1"/>
  <c r="P83" i="3" s="1"/>
  <c r="P84" i="3" a="1"/>
  <c r="P84" i="3" s="1"/>
  <c r="P85" i="3" a="1"/>
  <c r="P85" i="3" s="1"/>
  <c r="P86" i="3" a="1"/>
  <c r="P86" i="3" s="1"/>
  <c r="P87" i="3" a="1"/>
  <c r="P87" i="3" s="1"/>
  <c r="P88" i="3" a="1"/>
  <c r="P88" i="3" s="1"/>
  <c r="P89" i="3" a="1"/>
  <c r="P89" i="3" s="1"/>
  <c r="P90" i="3" a="1"/>
  <c r="P90" i="3" s="1"/>
  <c r="P91" i="3" a="1"/>
  <c r="P91" i="3" s="1"/>
  <c r="P92" i="3" a="1"/>
  <c r="P92" i="3" s="1"/>
  <c r="P93" i="3" a="1"/>
  <c r="P93" i="3" s="1"/>
  <c r="P94" i="3" a="1"/>
  <c r="P94" i="3" s="1"/>
  <c r="P95" i="3" a="1"/>
  <c r="P95" i="3" s="1"/>
  <c r="P96" i="3" a="1"/>
  <c r="P96" i="3" s="1"/>
  <c r="P97" i="3" a="1"/>
  <c r="P97" i="3" s="1"/>
  <c r="P98" i="3" a="1"/>
  <c r="P98" i="3" s="1"/>
  <c r="P99" i="3" a="1"/>
  <c r="P99" i="3" s="1"/>
  <c r="P100" i="3" a="1"/>
  <c r="P100" i="3" s="1"/>
  <c r="P101" i="3" a="1"/>
  <c r="P101" i="3" s="1"/>
  <c r="P102" i="3" a="1"/>
  <c r="P102" i="3" s="1"/>
  <c r="P103" i="3" a="1"/>
  <c r="P103" i="3" s="1"/>
  <c r="P104" i="3" a="1"/>
  <c r="P104" i="3" s="1"/>
  <c r="P105" i="3" a="1"/>
  <c r="P105" i="3" s="1"/>
  <c r="P106" i="3" a="1"/>
  <c r="P106" i="3" s="1"/>
  <c r="P107" i="3" a="1"/>
  <c r="P107" i="3" s="1"/>
  <c r="P108" i="3" a="1"/>
  <c r="P108" i="3" s="1"/>
  <c r="P109" i="3" a="1"/>
  <c r="P109" i="3" s="1"/>
  <c r="P110" i="3" a="1"/>
  <c r="P110" i="3" s="1"/>
  <c r="P111" i="3" a="1"/>
  <c r="P111" i="3" s="1"/>
  <c r="P112" i="3" a="1"/>
  <c r="P112" i="3" s="1"/>
  <c r="P113" i="3" a="1"/>
  <c r="P113" i="3" s="1"/>
  <c r="P114" i="3" a="1"/>
  <c r="P114" i="3" s="1"/>
  <c r="P115" i="3" a="1"/>
  <c r="P115" i="3" s="1"/>
  <c r="P116" i="3" a="1"/>
  <c r="P116" i="3" s="1"/>
  <c r="P117" i="3" a="1"/>
  <c r="P117" i="3" s="1"/>
  <c r="P118" i="3" a="1"/>
  <c r="P118" i="3" s="1"/>
  <c r="P119" i="3" a="1"/>
  <c r="P119" i="3" s="1"/>
  <c r="P120" i="3" a="1"/>
  <c r="P120" i="3" s="1"/>
  <c r="P121" i="3" a="1"/>
  <c r="P121" i="3" s="1"/>
  <c r="P122" i="3" a="1"/>
  <c r="P122" i="3" s="1"/>
  <c r="P123" i="3" a="1"/>
  <c r="P123" i="3" s="1"/>
  <c r="P124" i="3" a="1"/>
  <c r="P124" i="3" s="1"/>
  <c r="P125" i="3" a="1"/>
  <c r="P125" i="3" s="1"/>
  <c r="P126" i="3" a="1"/>
  <c r="P126" i="3" s="1"/>
  <c r="P127" i="3" a="1"/>
  <c r="P127" i="3" s="1"/>
  <c r="P128" i="3" a="1"/>
  <c r="P128" i="3" s="1"/>
  <c r="P129" i="3" a="1"/>
  <c r="P129" i="3" s="1"/>
  <c r="P130" i="3" a="1"/>
  <c r="P130" i="3" s="1"/>
  <c r="P131" i="3" a="1"/>
  <c r="P131" i="3" s="1"/>
  <c r="P132" i="3" a="1"/>
  <c r="P132" i="3" s="1"/>
  <c r="P133" i="3" a="1"/>
  <c r="P133" i="3" s="1"/>
  <c r="P134" i="3" a="1"/>
  <c r="P134" i="3" s="1"/>
  <c r="P135" i="3" a="1"/>
  <c r="P135" i="3" s="1"/>
  <c r="P136" i="3" a="1"/>
  <c r="P136" i="3" s="1"/>
  <c r="P137" i="3" a="1"/>
  <c r="P137" i="3" s="1"/>
  <c r="P138" i="3" a="1"/>
  <c r="P138" i="3" s="1"/>
  <c r="P139" i="3" a="1"/>
  <c r="P139" i="3" s="1"/>
  <c r="P140" i="3" a="1"/>
  <c r="P140" i="3" s="1"/>
  <c r="P141" i="3" a="1"/>
  <c r="P141" i="3" s="1"/>
  <c r="P142" i="3" a="1"/>
  <c r="P142" i="3" s="1"/>
  <c r="P143" i="3" a="1"/>
  <c r="P143" i="3" s="1"/>
  <c r="P144" i="3" a="1"/>
  <c r="P144" i="3" s="1"/>
  <c r="P145" i="3" a="1"/>
  <c r="P145" i="3" s="1"/>
  <c r="P146" i="3" a="1"/>
  <c r="P146" i="3" s="1"/>
  <c r="P147" i="3" a="1"/>
  <c r="P147" i="3" s="1"/>
  <c r="P148" i="3" a="1"/>
  <c r="P148" i="3" s="1"/>
  <c r="P149" i="3" a="1"/>
  <c r="P149" i="3" s="1"/>
  <c r="P150" i="3" a="1"/>
  <c r="P150" i="3" s="1"/>
  <c r="P151" i="3" a="1"/>
  <c r="P151" i="3" s="1"/>
  <c r="P152" i="3" a="1"/>
  <c r="P152" i="3" s="1"/>
  <c r="P153" i="3" a="1"/>
  <c r="P153" i="3" s="1"/>
  <c r="P154" i="3" a="1"/>
  <c r="P154" i="3" s="1"/>
  <c r="P155" i="3" a="1"/>
  <c r="P155" i="3" s="1"/>
  <c r="P156" i="3" a="1"/>
  <c r="P156" i="3" s="1"/>
  <c r="P157" i="3" a="1"/>
  <c r="P157" i="3" s="1"/>
  <c r="P158" i="3" a="1"/>
  <c r="P158" i="3" s="1"/>
  <c r="P159" i="3" a="1"/>
  <c r="P159" i="3" s="1"/>
  <c r="P160" i="3" a="1"/>
  <c r="P160" i="3" s="1"/>
  <c r="P161" i="3" a="1"/>
  <c r="P161" i="3" s="1"/>
  <c r="P162" i="3" a="1"/>
  <c r="P162" i="3" s="1"/>
  <c r="P163" i="3" a="1"/>
  <c r="P163" i="3" s="1"/>
  <c r="P164" i="3" a="1"/>
  <c r="P164" i="3" s="1"/>
  <c r="P165" i="3" a="1"/>
  <c r="P165" i="3" s="1"/>
  <c r="P166" i="3" a="1"/>
  <c r="P166" i="3" s="1"/>
  <c r="P167" i="3" a="1"/>
  <c r="P167" i="3" s="1"/>
  <c r="P168" i="3" a="1"/>
  <c r="P168" i="3" s="1"/>
  <c r="P169" i="3" a="1"/>
  <c r="P169" i="3" s="1"/>
  <c r="P170" i="3" a="1"/>
  <c r="P170" i="3" s="1"/>
  <c r="P171" i="3" a="1"/>
  <c r="P171" i="3" s="1"/>
  <c r="P172" i="3" a="1"/>
  <c r="P172" i="3" s="1"/>
  <c r="P173" i="3" a="1"/>
  <c r="P173" i="3" s="1"/>
  <c r="P174" i="3" a="1"/>
  <c r="P174" i="3" s="1"/>
  <c r="P175" i="3" a="1"/>
  <c r="P175" i="3" s="1"/>
  <c r="P176" i="3" a="1"/>
  <c r="P176" i="3" s="1"/>
  <c r="P177" i="3" a="1"/>
  <c r="P177" i="3" s="1"/>
  <c r="P178" i="3" a="1"/>
  <c r="P178" i="3" s="1"/>
  <c r="P179" i="3" a="1"/>
  <c r="P179" i="3" s="1"/>
  <c r="P180" i="3" a="1"/>
  <c r="P180" i="3" s="1"/>
  <c r="P181" i="3" a="1"/>
  <c r="P181" i="3" s="1"/>
  <c r="P182" i="3" a="1"/>
  <c r="P182" i="3" s="1"/>
  <c r="P183" i="3" a="1"/>
  <c r="P183" i="3" s="1"/>
  <c r="P184" i="3" a="1"/>
  <c r="P184" i="3" s="1"/>
  <c r="P185" i="3" a="1"/>
  <c r="P185" i="3" s="1"/>
  <c r="P186" i="3" a="1"/>
  <c r="P186" i="3" s="1"/>
  <c r="P187" i="3" a="1"/>
  <c r="P187" i="3" s="1"/>
  <c r="P188" i="3" a="1"/>
  <c r="P188" i="3" s="1"/>
  <c r="P189" i="3" a="1"/>
  <c r="P189" i="3" s="1"/>
  <c r="P190" i="3" a="1"/>
  <c r="P190" i="3" s="1"/>
  <c r="P191" i="3" a="1"/>
  <c r="P191" i="3" s="1"/>
  <c r="P192" i="3" a="1"/>
  <c r="P192" i="3" s="1"/>
  <c r="P193" i="3" a="1"/>
  <c r="P193" i="3" s="1"/>
  <c r="P194" i="3" a="1"/>
  <c r="P194" i="3" s="1"/>
  <c r="P195" i="3" a="1"/>
  <c r="P195" i="3" s="1"/>
  <c r="P196" i="3" a="1"/>
  <c r="P196" i="3" s="1"/>
  <c r="P197" i="3" a="1"/>
  <c r="P197" i="3" s="1"/>
  <c r="P198" i="3" a="1"/>
  <c r="P198" i="3" s="1"/>
  <c r="P199" i="3" a="1"/>
  <c r="P199" i="3" s="1"/>
  <c r="P200" i="3" a="1"/>
  <c r="P200" i="3" s="1"/>
  <c r="P201" i="3" a="1"/>
  <c r="P201" i="3" s="1"/>
  <c r="P202" i="3" a="1"/>
  <c r="P202" i="3" s="1"/>
  <c r="P203" i="3" a="1"/>
  <c r="P203" i="3" s="1"/>
  <c r="P204" i="3" a="1"/>
  <c r="P204" i="3" s="1"/>
  <c r="P205" i="3" a="1"/>
  <c r="P205" i="3" s="1"/>
  <c r="P206" i="3" a="1"/>
  <c r="P206" i="3" s="1"/>
  <c r="P207" i="3" a="1"/>
  <c r="P207" i="3" s="1"/>
  <c r="P208" i="3" a="1"/>
  <c r="P208" i="3" s="1"/>
  <c r="P209" i="3" a="1"/>
  <c r="P209" i="3" s="1"/>
  <c r="P210" i="3" a="1"/>
  <c r="P210" i="3" s="1"/>
  <c r="P211" i="3" a="1"/>
  <c r="P211" i="3" s="1"/>
  <c r="P212" i="3" a="1"/>
  <c r="P212" i="3" s="1"/>
  <c r="P213" i="3" a="1"/>
  <c r="P213" i="3" s="1"/>
  <c r="P214" i="3" a="1"/>
  <c r="P214" i="3" s="1"/>
  <c r="P215" i="3" a="1"/>
  <c r="P215" i="3" s="1"/>
  <c r="P216" i="3" a="1"/>
  <c r="P216" i="3" s="1"/>
  <c r="P217" i="3" a="1"/>
  <c r="P217" i="3" s="1"/>
  <c r="P218" i="3" a="1"/>
  <c r="P218" i="3" s="1"/>
  <c r="P219" i="3" a="1"/>
  <c r="P219" i="3" s="1"/>
  <c r="P220" i="3" a="1"/>
  <c r="P220" i="3" s="1"/>
  <c r="P221" i="3" a="1"/>
  <c r="P221" i="3" s="1"/>
  <c r="P222" i="3" a="1"/>
  <c r="P222" i="3" s="1"/>
  <c r="P223" i="3" a="1"/>
  <c r="P223" i="3" s="1"/>
  <c r="P224" i="3" a="1"/>
  <c r="P224" i="3" s="1"/>
  <c r="P225" i="3" a="1"/>
  <c r="P225" i="3" s="1"/>
  <c r="P226" i="3" a="1"/>
  <c r="P226" i="3" s="1"/>
  <c r="P227" i="3" a="1"/>
  <c r="P227" i="3" s="1"/>
  <c r="P228" i="3" a="1"/>
  <c r="P228" i="3" s="1"/>
  <c r="P229" i="3" a="1"/>
  <c r="P229" i="3" s="1"/>
  <c r="P230" i="3" a="1"/>
  <c r="P230" i="3" s="1"/>
  <c r="P231" i="3" a="1"/>
  <c r="P231" i="3" s="1"/>
  <c r="P232" i="3" a="1"/>
  <c r="P232" i="3" s="1"/>
  <c r="P233" i="3" a="1"/>
  <c r="P233" i="3" s="1"/>
  <c r="P234" i="3" a="1"/>
  <c r="P234" i="3" s="1"/>
  <c r="P235" i="3" a="1"/>
  <c r="P235" i="3" s="1"/>
  <c r="P236" i="3" a="1"/>
  <c r="P236" i="3" s="1"/>
  <c r="P237" i="3" a="1"/>
  <c r="P237" i="3" s="1"/>
  <c r="P238" i="3" a="1"/>
  <c r="P238" i="3" s="1"/>
  <c r="P239" i="3" a="1"/>
  <c r="P239" i="3" s="1"/>
  <c r="P240" i="3" a="1"/>
  <c r="P240" i="3" s="1"/>
  <c r="P241" i="3" a="1"/>
  <c r="P241" i="3" s="1"/>
  <c r="P242" i="3" a="1"/>
  <c r="P242" i="3" s="1"/>
  <c r="P243" i="3" a="1"/>
  <c r="P243" i="3" s="1"/>
  <c r="P244" i="3" a="1"/>
  <c r="P244" i="3" s="1"/>
  <c r="P245" i="3" a="1"/>
  <c r="P245" i="3" s="1"/>
  <c r="P246" i="3" a="1"/>
  <c r="P246" i="3" s="1"/>
  <c r="P247" i="3" a="1"/>
  <c r="P247" i="3" s="1"/>
  <c r="P248" i="3" a="1"/>
  <c r="P248" i="3" s="1"/>
  <c r="P249" i="3" a="1"/>
  <c r="P249" i="3" s="1"/>
  <c r="P250" i="3" a="1"/>
  <c r="P250" i="3" s="1"/>
  <c r="P251" i="3" a="1"/>
  <c r="P251" i="3" s="1"/>
  <c r="P252" i="3" a="1"/>
  <c r="P252" i="3" s="1"/>
  <c r="P253" i="3" a="1"/>
  <c r="P253" i="3" s="1"/>
  <c r="P254" i="3" a="1"/>
  <c r="P254" i="3" s="1"/>
  <c r="P255" i="3" a="1"/>
  <c r="P255" i="3" s="1"/>
  <c r="P256" i="3" a="1"/>
  <c r="P256" i="3" s="1"/>
  <c r="P257" i="3" a="1"/>
  <c r="P257" i="3" s="1"/>
  <c r="P258" i="3" a="1"/>
  <c r="P258" i="3" s="1"/>
  <c r="P259" i="3" a="1"/>
  <c r="P259" i="3" s="1"/>
  <c r="P260" i="3" a="1"/>
  <c r="P260" i="3" s="1"/>
  <c r="P261" i="3" a="1"/>
  <c r="P261" i="3" s="1"/>
  <c r="P262" i="3" a="1"/>
  <c r="P262" i="3" s="1"/>
  <c r="P263" i="3" a="1"/>
  <c r="P263" i="3" s="1"/>
  <c r="P264" i="3" a="1"/>
  <c r="P264" i="3" s="1"/>
  <c r="P265" i="3" a="1"/>
  <c r="P265" i="3" s="1"/>
  <c r="P266" i="3" a="1"/>
  <c r="P266" i="3" s="1"/>
  <c r="P267" i="3" a="1"/>
  <c r="P267" i="3" s="1"/>
  <c r="P268" i="3" a="1"/>
  <c r="P268" i="3" s="1"/>
  <c r="P269" i="3" a="1"/>
  <c r="P269" i="3" s="1"/>
  <c r="P270" i="3" a="1"/>
  <c r="P270" i="3" s="1"/>
  <c r="P271" i="3" a="1"/>
  <c r="P271" i="3" s="1"/>
  <c r="P272" i="3" a="1"/>
  <c r="P272" i="3" s="1"/>
  <c r="P273" i="3" a="1"/>
  <c r="P273" i="3" s="1"/>
  <c r="P274" i="3" a="1"/>
  <c r="P274" i="3" s="1"/>
  <c r="P275" i="3" a="1"/>
  <c r="P275" i="3" s="1"/>
  <c r="P276" i="3" a="1"/>
  <c r="P276" i="3" s="1"/>
  <c r="P277" i="3" a="1"/>
  <c r="P277" i="3" s="1"/>
  <c r="P278" i="3" a="1"/>
  <c r="P278" i="3" s="1"/>
  <c r="P279" i="3" a="1"/>
  <c r="P279" i="3" s="1"/>
  <c r="P280" i="3" a="1"/>
  <c r="P280" i="3" s="1"/>
  <c r="P281" i="3" a="1"/>
  <c r="P281" i="3" s="1"/>
  <c r="P282" i="3" a="1"/>
  <c r="P282" i="3" s="1"/>
  <c r="P283" i="3" a="1"/>
  <c r="P283" i="3" s="1"/>
  <c r="P284" i="3" a="1"/>
  <c r="P284" i="3" s="1"/>
  <c r="P285" i="3" a="1"/>
  <c r="P285" i="3" s="1"/>
  <c r="P286" i="3" a="1"/>
  <c r="P286" i="3" s="1"/>
  <c r="P287" i="3" a="1"/>
  <c r="P287" i="3" s="1"/>
  <c r="P288" i="3" a="1"/>
  <c r="P288" i="3" s="1"/>
  <c r="P289" i="3" a="1"/>
  <c r="P289" i="3" s="1"/>
  <c r="P290" i="3" a="1"/>
  <c r="P290" i="3" s="1"/>
  <c r="P291" i="3" a="1"/>
  <c r="P291" i="3" s="1"/>
  <c r="P292" i="3" a="1"/>
  <c r="P292" i="3" s="1"/>
  <c r="P293" i="3" a="1"/>
  <c r="P293" i="3" s="1"/>
  <c r="P294" i="3" a="1"/>
  <c r="P294" i="3" s="1"/>
  <c r="P295" i="3" a="1"/>
  <c r="P295" i="3" s="1"/>
  <c r="P296" i="3" a="1"/>
  <c r="P296" i="3" s="1"/>
  <c r="P297" i="3" a="1"/>
  <c r="P297" i="3" s="1"/>
  <c r="P298" i="3" a="1"/>
  <c r="P298" i="3" s="1"/>
  <c r="P299" i="3" a="1"/>
  <c r="P299" i="3" s="1"/>
  <c r="P300" i="3" a="1"/>
  <c r="P300" i="3" s="1"/>
  <c r="P301" i="3" a="1"/>
  <c r="P301" i="3" s="1"/>
  <c r="P302" i="3" a="1"/>
  <c r="P302" i="3" s="1"/>
  <c r="P303" i="3" a="1"/>
  <c r="P303" i="3" s="1"/>
  <c r="P304" i="3" a="1"/>
  <c r="P304" i="3" s="1"/>
  <c r="P305" i="3" a="1"/>
  <c r="P305" i="3" s="1"/>
  <c r="P306" i="3" a="1"/>
  <c r="P306" i="3" s="1"/>
  <c r="P307" i="3" a="1"/>
  <c r="P307" i="3" s="1"/>
  <c r="P308" i="3" a="1"/>
  <c r="P308" i="3" s="1"/>
  <c r="P309" i="3" a="1"/>
  <c r="P309" i="3" s="1"/>
  <c r="P310" i="3" a="1"/>
  <c r="P310" i="3" s="1"/>
  <c r="P311" i="3" a="1"/>
  <c r="P311" i="3" s="1"/>
  <c r="P312" i="3" a="1"/>
  <c r="P312" i="3" s="1"/>
  <c r="P313" i="3" a="1"/>
  <c r="P313" i="3" s="1"/>
  <c r="P314" i="3" a="1"/>
  <c r="P314" i="3" s="1"/>
  <c r="P315" i="3" a="1"/>
  <c r="P315" i="3" s="1"/>
  <c r="P316" i="3" a="1"/>
  <c r="P316" i="3" s="1"/>
  <c r="P317" i="3" a="1"/>
  <c r="P317" i="3" s="1"/>
  <c r="P318" i="3" a="1"/>
  <c r="P318" i="3" s="1"/>
  <c r="P319" i="3" a="1"/>
  <c r="P319" i="3" s="1"/>
  <c r="P320" i="3" a="1"/>
  <c r="P320" i="3" s="1"/>
  <c r="P321" i="3" a="1"/>
  <c r="P321" i="3" s="1"/>
  <c r="P322" i="3" a="1"/>
  <c r="P322" i="3" s="1"/>
  <c r="P323" i="3" a="1"/>
  <c r="P323" i="3" s="1"/>
  <c r="P324" i="3" a="1"/>
  <c r="P324" i="3" s="1"/>
  <c r="P325" i="3" a="1"/>
  <c r="P325" i="3" s="1"/>
  <c r="P326" i="3" a="1"/>
  <c r="P326" i="3" s="1"/>
  <c r="P327" i="3" a="1"/>
  <c r="P327" i="3" s="1"/>
  <c r="P328" i="3" a="1"/>
  <c r="P328" i="3" s="1"/>
  <c r="P329" i="3" a="1"/>
  <c r="P329" i="3" s="1"/>
  <c r="P330" i="3" a="1"/>
  <c r="P330" i="3" s="1"/>
  <c r="P331" i="3" a="1"/>
  <c r="P331" i="3" s="1"/>
  <c r="P332" i="3" a="1"/>
  <c r="P332" i="3" s="1"/>
  <c r="P333" i="3" a="1"/>
  <c r="P333" i="3" s="1"/>
  <c r="P334" i="3" a="1"/>
  <c r="P334" i="3" s="1"/>
  <c r="P335" i="3" a="1"/>
  <c r="P335" i="3" s="1"/>
  <c r="P336" i="3" a="1"/>
  <c r="P336" i="3" s="1"/>
  <c r="P337" i="3" a="1"/>
  <c r="P337" i="3" s="1"/>
  <c r="P338" i="3" a="1"/>
  <c r="P338" i="3" s="1"/>
  <c r="P339" i="3" a="1"/>
  <c r="P339" i="3" s="1"/>
  <c r="P340" i="3" a="1"/>
  <c r="P340" i="3" s="1"/>
  <c r="P341" i="3" a="1"/>
  <c r="P341" i="3" s="1"/>
  <c r="P342" i="3" a="1"/>
  <c r="P342" i="3" s="1"/>
  <c r="P343" i="3" a="1"/>
  <c r="P343" i="3" s="1"/>
  <c r="P344" i="3" a="1"/>
  <c r="P344" i="3" s="1"/>
  <c r="P345" i="3" a="1"/>
  <c r="P345" i="3" s="1"/>
  <c r="P346" i="3" a="1"/>
  <c r="P346" i="3" s="1"/>
  <c r="P347" i="3" a="1"/>
  <c r="P347" i="3" s="1"/>
  <c r="P348" i="3" a="1"/>
  <c r="P348" i="3" s="1"/>
  <c r="P349" i="3" a="1"/>
  <c r="P349" i="3" s="1"/>
  <c r="P350" i="3" a="1"/>
  <c r="P350" i="3" s="1"/>
  <c r="P351" i="3" a="1"/>
  <c r="P351" i="3" s="1"/>
  <c r="P352" i="3" a="1"/>
  <c r="P352" i="3" s="1"/>
  <c r="P353" i="3" a="1"/>
  <c r="P353" i="3" s="1"/>
  <c r="P354" i="3" a="1"/>
  <c r="P354" i="3" s="1"/>
  <c r="P355" i="3" a="1"/>
  <c r="P355" i="3" s="1"/>
  <c r="P356" i="3" a="1"/>
  <c r="P356" i="3" s="1"/>
  <c r="P357" i="3" a="1"/>
  <c r="P357" i="3" s="1"/>
  <c r="P358" i="3" a="1"/>
  <c r="P358" i="3" s="1"/>
  <c r="P359" i="3" a="1"/>
  <c r="P359" i="3" s="1"/>
  <c r="P360" i="3" a="1"/>
  <c r="P360" i="3" s="1"/>
  <c r="P361" i="3" a="1"/>
  <c r="P361" i="3" s="1"/>
  <c r="P362" i="3" a="1"/>
  <c r="P362" i="3" s="1"/>
  <c r="P363" i="3" a="1"/>
  <c r="P363" i="3" s="1"/>
  <c r="P364" i="3" a="1"/>
  <c r="P364" i="3" s="1"/>
  <c r="P365" i="3" a="1"/>
  <c r="P365" i="3" s="1"/>
  <c r="P366" i="3" a="1"/>
  <c r="P366" i="3" s="1"/>
  <c r="P367" i="3" a="1"/>
  <c r="P367" i="3" s="1"/>
  <c r="P368" i="3" a="1"/>
  <c r="P368" i="3" s="1"/>
  <c r="P369" i="3" a="1"/>
  <c r="P369" i="3" s="1"/>
  <c r="P370" i="3" a="1"/>
  <c r="P370" i="3" s="1"/>
  <c r="P371" i="3" a="1"/>
  <c r="P371" i="3" s="1"/>
  <c r="P372" i="3" a="1"/>
  <c r="P372" i="3" s="1"/>
  <c r="P373" i="3" a="1"/>
  <c r="P373" i="3" s="1"/>
  <c r="P374" i="3" a="1"/>
  <c r="P374" i="3" s="1"/>
  <c r="P375" i="3" a="1"/>
  <c r="P375" i="3" s="1"/>
  <c r="P376" i="3" a="1"/>
  <c r="P376" i="3" s="1"/>
  <c r="P377" i="3" a="1"/>
  <c r="P377" i="3" s="1"/>
  <c r="P378" i="3" a="1"/>
  <c r="P378" i="3" s="1"/>
  <c r="P379" i="3" a="1"/>
  <c r="P379" i="3" s="1"/>
  <c r="P380" i="3" a="1"/>
  <c r="P380" i="3" s="1"/>
  <c r="P381" i="3" a="1"/>
  <c r="P381" i="3" s="1"/>
  <c r="P382" i="3" a="1"/>
  <c r="P382" i="3" s="1"/>
  <c r="P383" i="3" a="1"/>
  <c r="P383" i="3" s="1"/>
  <c r="P384" i="3" a="1"/>
  <c r="P384" i="3" s="1"/>
  <c r="P385" i="3" a="1"/>
  <c r="P385" i="3" s="1"/>
  <c r="P386" i="3" a="1"/>
  <c r="P386" i="3" s="1"/>
  <c r="P387" i="3" a="1"/>
  <c r="P387" i="3" s="1"/>
  <c r="P388" i="3" a="1"/>
  <c r="P388" i="3" s="1"/>
  <c r="P389" i="3" a="1"/>
  <c r="P389" i="3" s="1"/>
  <c r="P390" i="3" a="1"/>
  <c r="P390" i="3" s="1"/>
  <c r="P391" i="3" a="1"/>
  <c r="P391" i="3" s="1"/>
  <c r="P392" i="3" a="1"/>
  <c r="P392" i="3" s="1"/>
  <c r="P393" i="3" a="1"/>
  <c r="P393" i="3" s="1"/>
  <c r="P394" i="3" a="1"/>
  <c r="P394" i="3" s="1"/>
  <c r="P395" i="3" a="1"/>
  <c r="P395" i="3" s="1"/>
  <c r="P396" i="3" a="1"/>
  <c r="P396" i="3" s="1"/>
  <c r="P397" i="3" a="1"/>
  <c r="P397" i="3" s="1"/>
  <c r="P398" i="3" a="1"/>
  <c r="P398" i="3" s="1"/>
  <c r="P399" i="3" a="1"/>
  <c r="P399" i="3" s="1"/>
  <c r="P400" i="3" a="1"/>
  <c r="P400" i="3" s="1"/>
  <c r="P401" i="3" a="1"/>
  <c r="P401" i="3" s="1"/>
  <c r="P402" i="3" a="1"/>
  <c r="P402" i="3" s="1"/>
  <c r="P403" i="3" a="1"/>
  <c r="P403" i="3" s="1"/>
  <c r="P404" i="3" a="1"/>
  <c r="P404" i="3" s="1"/>
  <c r="P405" i="3" a="1"/>
  <c r="P405" i="3" s="1"/>
  <c r="P406" i="3" a="1"/>
  <c r="P406" i="3" s="1"/>
  <c r="P407" i="3" a="1"/>
  <c r="P407" i="3" s="1"/>
  <c r="P408" i="3" a="1"/>
  <c r="P408" i="3" s="1"/>
  <c r="P409" i="3" a="1"/>
  <c r="P409" i="3" s="1"/>
  <c r="P410" i="3" a="1"/>
  <c r="P410" i="3" s="1"/>
  <c r="P411" i="3" a="1"/>
  <c r="P411" i="3" s="1"/>
  <c r="P412" i="3" a="1"/>
  <c r="P412" i="3" s="1"/>
  <c r="P413" i="3" a="1"/>
  <c r="P413" i="3" s="1"/>
  <c r="P414" i="3" a="1"/>
  <c r="P414" i="3" s="1"/>
  <c r="P415" i="3" a="1"/>
  <c r="P415" i="3" s="1"/>
  <c r="P416" i="3" a="1"/>
  <c r="P416" i="3" s="1"/>
  <c r="P417" i="3" a="1"/>
  <c r="P417" i="3" s="1"/>
  <c r="P418" i="3" a="1"/>
  <c r="P418" i="3" s="1"/>
  <c r="P419" i="3" a="1"/>
  <c r="P419" i="3" s="1"/>
  <c r="P420" i="3" a="1"/>
  <c r="P420" i="3" s="1"/>
  <c r="P421" i="3" a="1"/>
  <c r="P421" i="3" s="1"/>
  <c r="P422" i="3" a="1"/>
  <c r="P422" i="3" s="1"/>
  <c r="P423" i="3" a="1"/>
  <c r="P423" i="3" s="1"/>
  <c r="P424" i="3" a="1"/>
  <c r="P424" i="3" s="1"/>
  <c r="P425" i="3" a="1"/>
  <c r="P425" i="3" s="1"/>
  <c r="P426" i="3" a="1"/>
  <c r="P426" i="3" s="1"/>
  <c r="P427" i="3" a="1"/>
  <c r="P427" i="3" s="1"/>
  <c r="P428" i="3" a="1"/>
  <c r="P428" i="3" s="1"/>
  <c r="P429" i="3" a="1"/>
  <c r="P429" i="3" s="1"/>
  <c r="P430" i="3" a="1"/>
  <c r="P430" i="3" s="1"/>
  <c r="P431" i="3" a="1"/>
  <c r="P431" i="3" s="1"/>
  <c r="P432" i="3" a="1"/>
  <c r="P432" i="3" s="1"/>
  <c r="P433" i="3" a="1"/>
  <c r="P433" i="3" s="1"/>
  <c r="P434" i="3" a="1"/>
  <c r="P434" i="3" s="1"/>
  <c r="P435" i="3" a="1"/>
  <c r="P435" i="3" s="1"/>
  <c r="P436" i="3" a="1"/>
  <c r="P436" i="3" s="1"/>
  <c r="P437" i="3" a="1"/>
  <c r="P437" i="3" s="1"/>
  <c r="P438" i="3" a="1"/>
  <c r="P438" i="3" s="1"/>
  <c r="P439" i="3" a="1"/>
  <c r="P439" i="3" s="1"/>
  <c r="P440" i="3" a="1"/>
  <c r="P440" i="3" s="1"/>
  <c r="P441" i="3" a="1"/>
  <c r="P441" i="3" s="1"/>
  <c r="P442" i="3" a="1"/>
  <c r="P442" i="3" s="1"/>
  <c r="P443" i="3" a="1"/>
  <c r="P443" i="3" s="1"/>
  <c r="P444" i="3" a="1"/>
  <c r="P444" i="3" s="1"/>
  <c r="P445" i="3" a="1"/>
  <c r="P445" i="3" s="1"/>
  <c r="P446" i="3" a="1"/>
  <c r="P446" i="3" s="1"/>
  <c r="P447" i="3" a="1"/>
  <c r="P447" i="3" s="1"/>
  <c r="P448" i="3" a="1"/>
  <c r="P448" i="3" s="1"/>
  <c r="P449" i="3" a="1"/>
  <c r="P449" i="3" s="1"/>
  <c r="P450" i="3" a="1"/>
  <c r="P450" i="3" s="1"/>
  <c r="P451" i="3" a="1"/>
  <c r="P451" i="3" s="1"/>
  <c r="P452" i="3" a="1"/>
  <c r="P452" i="3" s="1"/>
  <c r="P453" i="3" a="1"/>
  <c r="P453" i="3" s="1"/>
  <c r="P454" i="3" a="1"/>
  <c r="P454" i="3" s="1"/>
  <c r="P455" i="3" a="1"/>
  <c r="P455" i="3" s="1"/>
  <c r="P456" i="3" a="1"/>
  <c r="P456" i="3" s="1"/>
  <c r="P457" i="3" a="1"/>
  <c r="P457" i="3" s="1"/>
  <c r="P458" i="3" a="1"/>
  <c r="P458" i="3" s="1"/>
  <c r="P459" i="3" a="1"/>
  <c r="P459" i="3" s="1"/>
  <c r="P460" i="3" a="1"/>
  <c r="P460" i="3" s="1"/>
  <c r="P461" i="3" a="1"/>
  <c r="P461" i="3" s="1"/>
  <c r="P462" i="3" a="1"/>
  <c r="P462" i="3" s="1"/>
  <c r="P463" i="3" a="1"/>
  <c r="P463" i="3" s="1"/>
  <c r="P464" i="3" a="1"/>
  <c r="P464" i="3" s="1"/>
  <c r="P465" i="3" a="1"/>
  <c r="P465" i="3" s="1"/>
  <c r="P466" i="3" a="1"/>
  <c r="P466" i="3" s="1"/>
  <c r="P467" i="3" a="1"/>
  <c r="P467" i="3" s="1"/>
  <c r="P468" i="3" a="1"/>
  <c r="P468" i="3" s="1"/>
  <c r="P469" i="3" a="1"/>
  <c r="P469" i="3" s="1"/>
  <c r="P470" i="3" a="1"/>
  <c r="P470" i="3" s="1"/>
  <c r="P471" i="3" a="1"/>
  <c r="P471" i="3" s="1"/>
  <c r="P472" i="3" a="1"/>
  <c r="P472" i="3" s="1"/>
  <c r="P473" i="3" a="1"/>
  <c r="P473" i="3" s="1"/>
  <c r="P474" i="3" a="1"/>
  <c r="P474" i="3" s="1"/>
  <c r="P475" i="3" a="1"/>
  <c r="P475" i="3" s="1"/>
  <c r="P476" i="3" a="1"/>
  <c r="P476" i="3" s="1"/>
  <c r="P477" i="3" a="1"/>
  <c r="P477" i="3" s="1"/>
  <c r="P478" i="3" a="1"/>
  <c r="P478" i="3" s="1"/>
  <c r="P479" i="3" a="1"/>
  <c r="P479" i="3" s="1"/>
  <c r="P480" i="3" a="1"/>
  <c r="P480" i="3" s="1"/>
  <c r="P481" i="3" a="1"/>
  <c r="P481" i="3" s="1"/>
  <c r="P482" i="3" a="1"/>
  <c r="P482" i="3" s="1"/>
  <c r="P483" i="3" a="1"/>
  <c r="P483" i="3" s="1"/>
  <c r="P484" i="3" a="1"/>
  <c r="P484" i="3" s="1"/>
  <c r="P485" i="3" a="1"/>
  <c r="P485" i="3" s="1"/>
  <c r="P486" i="3" a="1"/>
  <c r="P486" i="3" s="1"/>
  <c r="P487" i="3" a="1"/>
  <c r="P487" i="3" s="1"/>
  <c r="P488" i="3" a="1"/>
  <c r="P488" i="3" s="1"/>
  <c r="P489" i="3" a="1"/>
  <c r="P489" i="3" s="1"/>
  <c r="P490" i="3" a="1"/>
  <c r="P490" i="3" s="1"/>
  <c r="P491" i="3" a="1"/>
  <c r="P491" i="3" s="1"/>
  <c r="P492" i="3" a="1"/>
  <c r="P492" i="3" s="1"/>
  <c r="P493" i="3" a="1"/>
  <c r="P493" i="3" s="1"/>
  <c r="P494" i="3" a="1"/>
  <c r="P494" i="3" s="1"/>
  <c r="P495" i="3" a="1"/>
  <c r="P495" i="3" s="1"/>
  <c r="P496" i="3" a="1"/>
  <c r="P496" i="3" s="1"/>
  <c r="P497" i="3" a="1"/>
  <c r="P497" i="3" s="1"/>
  <c r="P498" i="3" a="1"/>
  <c r="P498" i="3" s="1"/>
  <c r="P499" i="3" a="1"/>
  <c r="P499" i="3" s="1"/>
  <c r="P500" i="3" a="1"/>
  <c r="P500" i="3" s="1"/>
  <c r="P501" i="3" a="1"/>
  <c r="P501" i="3" s="1"/>
  <c r="P502" i="3" a="1"/>
  <c r="P502" i="3" s="1"/>
  <c r="P503" i="3" a="1"/>
  <c r="P503" i="3" s="1"/>
  <c r="P504" i="3" a="1"/>
  <c r="P504" i="3" s="1"/>
  <c r="P505" i="3" a="1"/>
  <c r="P505" i="3" s="1"/>
  <c r="P506" i="3" a="1"/>
  <c r="P506" i="3" s="1"/>
  <c r="P507" i="3" a="1"/>
  <c r="P507" i="3" s="1"/>
  <c r="P508" i="3" a="1"/>
  <c r="P508" i="3" s="1"/>
  <c r="P509" i="3" a="1"/>
  <c r="P509" i="3" s="1"/>
  <c r="P510" i="3" a="1"/>
  <c r="P510" i="3" s="1"/>
  <c r="P511" i="3" a="1"/>
  <c r="P511" i="3" s="1"/>
  <c r="P512" i="3" a="1"/>
  <c r="P512" i="3" s="1"/>
  <c r="P513" i="3" a="1"/>
  <c r="P513" i="3" s="1"/>
  <c r="P514" i="3" a="1"/>
  <c r="P514" i="3" s="1"/>
  <c r="P515" i="3" a="1"/>
  <c r="P515" i="3" s="1"/>
  <c r="P516" i="3" a="1"/>
  <c r="P516" i="3" s="1"/>
  <c r="P517" i="3" a="1"/>
  <c r="P517" i="3" s="1"/>
  <c r="P518" i="3" a="1"/>
  <c r="P518" i="3" s="1"/>
  <c r="P519" i="3" a="1"/>
  <c r="P519" i="3" s="1"/>
  <c r="P520" i="3" a="1"/>
  <c r="P520" i="3" s="1"/>
  <c r="P521" i="3" a="1"/>
  <c r="P521" i="3" s="1"/>
  <c r="P522" i="3" a="1"/>
  <c r="P522" i="3" s="1"/>
  <c r="P523" i="3" a="1"/>
  <c r="P523" i="3" s="1"/>
  <c r="P524" i="3" a="1"/>
  <c r="P524" i="3" s="1"/>
  <c r="P525" i="3" a="1"/>
  <c r="P525" i="3" s="1"/>
  <c r="P526" i="3" a="1"/>
  <c r="P526" i="3" s="1"/>
  <c r="P527" i="3" a="1"/>
  <c r="P527" i="3" s="1"/>
  <c r="P528" i="3" a="1"/>
  <c r="P528" i="3" s="1"/>
  <c r="P529" i="3" a="1"/>
  <c r="P529" i="3" s="1"/>
  <c r="P530" i="3" a="1"/>
  <c r="P530" i="3" s="1"/>
  <c r="P531" i="3" a="1"/>
  <c r="P531" i="3" s="1"/>
  <c r="P532" i="3" a="1"/>
  <c r="P532" i="3" s="1"/>
  <c r="P533" i="3" a="1"/>
  <c r="P533" i="3" s="1"/>
  <c r="P534" i="3" a="1"/>
  <c r="P534" i="3" s="1"/>
  <c r="P535" i="3" a="1"/>
  <c r="P535" i="3" s="1"/>
  <c r="P536" i="3" a="1"/>
  <c r="P536" i="3" s="1"/>
  <c r="P537" i="3" a="1"/>
  <c r="P537" i="3" s="1"/>
  <c r="P538" i="3" a="1"/>
  <c r="P538" i="3" s="1"/>
  <c r="P539" i="3" a="1"/>
  <c r="P539" i="3" s="1"/>
  <c r="P540" i="3" a="1"/>
  <c r="P540" i="3" s="1"/>
  <c r="P541" i="3" a="1"/>
  <c r="P541" i="3" s="1"/>
  <c r="P542" i="3" a="1"/>
  <c r="P542" i="3" s="1"/>
  <c r="P543" i="3" a="1"/>
  <c r="P543" i="3" s="1"/>
  <c r="P544" i="3" a="1"/>
  <c r="P544" i="3" s="1"/>
  <c r="P545" i="3" a="1"/>
  <c r="P545" i="3" s="1"/>
  <c r="P546" i="3" a="1"/>
  <c r="P546" i="3" s="1"/>
  <c r="P547" i="3" a="1"/>
  <c r="P547" i="3" s="1"/>
  <c r="P548" i="3" a="1"/>
  <c r="P548" i="3" s="1"/>
  <c r="P549" i="3" a="1"/>
  <c r="P549" i="3" s="1"/>
  <c r="P550" i="3" a="1"/>
  <c r="P550" i="3" s="1"/>
  <c r="P551" i="3" a="1"/>
  <c r="P551" i="3" s="1"/>
  <c r="P552" i="3" a="1"/>
  <c r="P552" i="3" s="1"/>
  <c r="P553" i="3" a="1"/>
  <c r="P553" i="3" s="1"/>
  <c r="P554" i="3" a="1"/>
  <c r="P554" i="3" s="1"/>
  <c r="P555" i="3" a="1"/>
  <c r="P555" i="3" s="1"/>
  <c r="P556" i="3" a="1"/>
  <c r="P556" i="3" s="1"/>
  <c r="P557" i="3" a="1"/>
  <c r="P557" i="3" s="1"/>
  <c r="P558" i="3" a="1"/>
  <c r="P558" i="3" s="1"/>
  <c r="P559" i="3" a="1"/>
  <c r="P559" i="3" s="1"/>
  <c r="P560" i="3" a="1"/>
  <c r="P560" i="3" s="1"/>
  <c r="P561" i="3" a="1"/>
  <c r="P561" i="3" s="1"/>
  <c r="P562" i="3" a="1"/>
  <c r="P562" i="3" s="1"/>
  <c r="P563" i="3" a="1"/>
  <c r="P563" i="3" s="1"/>
  <c r="P564" i="3" a="1"/>
  <c r="P564" i="3" s="1"/>
  <c r="P565" i="3" a="1"/>
  <c r="P565" i="3" s="1"/>
  <c r="P566" i="3" a="1"/>
  <c r="P566" i="3" s="1"/>
  <c r="P567" i="3" a="1"/>
  <c r="P567" i="3" s="1"/>
  <c r="P568" i="3" a="1"/>
  <c r="P568" i="3" s="1"/>
  <c r="P569" i="3" a="1"/>
  <c r="P569" i="3" s="1"/>
  <c r="P570" i="3" a="1"/>
  <c r="P570" i="3" s="1"/>
  <c r="P571" i="3" a="1"/>
  <c r="P571" i="3" s="1"/>
  <c r="P572" i="3" a="1"/>
  <c r="P572" i="3" s="1"/>
  <c r="P573" i="3" a="1"/>
  <c r="P573" i="3" s="1"/>
  <c r="P574" i="3" a="1"/>
  <c r="P574" i="3" s="1"/>
  <c r="P575" i="3" a="1"/>
  <c r="P575" i="3" s="1"/>
  <c r="P576" i="3" a="1"/>
  <c r="P576" i="3" s="1"/>
  <c r="P577" i="3" a="1"/>
  <c r="P577" i="3" s="1"/>
  <c r="P578" i="3" a="1"/>
  <c r="P578" i="3" s="1"/>
  <c r="P579" i="3" a="1"/>
  <c r="P579" i="3" s="1"/>
  <c r="P580" i="3" a="1"/>
  <c r="P580" i="3" s="1"/>
  <c r="P581" i="3" a="1"/>
  <c r="P581" i="3" s="1"/>
  <c r="P582" i="3" a="1"/>
  <c r="P582" i="3" s="1"/>
  <c r="P583" i="3" a="1"/>
  <c r="P583" i="3" s="1"/>
  <c r="P584" i="3" a="1"/>
  <c r="P584" i="3" s="1"/>
  <c r="P585" i="3" a="1"/>
  <c r="P585" i="3" s="1"/>
  <c r="P586" i="3" a="1"/>
  <c r="P586" i="3" s="1"/>
  <c r="P587" i="3" a="1"/>
  <c r="P587" i="3" s="1"/>
  <c r="P588" i="3" a="1"/>
  <c r="P588" i="3" s="1"/>
  <c r="P589" i="3" a="1"/>
  <c r="P589" i="3" s="1"/>
  <c r="P590" i="3" a="1"/>
  <c r="P590" i="3" s="1"/>
  <c r="P591" i="3" a="1"/>
  <c r="P591" i="3" s="1"/>
  <c r="P592" i="3" a="1"/>
  <c r="P592" i="3" s="1"/>
  <c r="P593" i="3" a="1"/>
  <c r="P593" i="3" s="1"/>
  <c r="P594" i="3" a="1"/>
  <c r="P594" i="3" s="1"/>
  <c r="P595" i="3" a="1"/>
  <c r="P595" i="3" s="1"/>
  <c r="P596" i="3" a="1"/>
  <c r="P596" i="3" s="1"/>
  <c r="P597" i="3" a="1"/>
  <c r="P597" i="3" s="1"/>
  <c r="P598" i="3" a="1"/>
  <c r="P598" i="3" s="1"/>
  <c r="P599" i="3" a="1"/>
  <c r="P599" i="3" s="1"/>
  <c r="P600" i="3" a="1"/>
  <c r="P600" i="3" s="1"/>
  <c r="P601" i="3" a="1"/>
  <c r="P601" i="3" s="1"/>
  <c r="P602" i="3" a="1"/>
  <c r="P602" i="3" s="1"/>
  <c r="P603" i="3" a="1"/>
  <c r="P603" i="3" s="1"/>
  <c r="P604" i="3" a="1"/>
  <c r="P604" i="3" s="1"/>
  <c r="P605" i="3" a="1"/>
  <c r="P605" i="3" s="1"/>
  <c r="P606" i="3" a="1"/>
  <c r="P606" i="3" s="1"/>
  <c r="P607" i="3" a="1"/>
  <c r="P607" i="3" s="1"/>
  <c r="P608" i="3" a="1"/>
  <c r="P608" i="3" s="1"/>
  <c r="P609" i="3" a="1"/>
  <c r="P609" i="3" s="1"/>
  <c r="P610" i="3" a="1"/>
  <c r="P610" i="3" s="1"/>
  <c r="P611" i="3" a="1"/>
  <c r="P611" i="3" s="1"/>
  <c r="P612" i="3" a="1"/>
  <c r="P612" i="3" s="1"/>
  <c r="P613" i="3" a="1"/>
  <c r="P613" i="3" s="1"/>
  <c r="P614" i="3" a="1"/>
  <c r="P614" i="3" s="1"/>
  <c r="P615" i="3" a="1"/>
  <c r="P615" i="3" s="1"/>
  <c r="P616" i="3" a="1"/>
  <c r="P616" i="3" s="1"/>
  <c r="P617" i="3" a="1"/>
  <c r="P617" i="3" s="1"/>
  <c r="P618" i="3" a="1"/>
  <c r="P618" i="3" s="1"/>
  <c r="P619" i="3" a="1"/>
  <c r="P619" i="3" s="1"/>
  <c r="P620" i="3" a="1"/>
  <c r="P620" i="3" s="1"/>
  <c r="P621" i="3" a="1"/>
  <c r="P621" i="3" s="1"/>
  <c r="P622" i="3" a="1"/>
  <c r="P622" i="3" s="1"/>
  <c r="P623" i="3" a="1"/>
  <c r="P623" i="3" s="1"/>
  <c r="P624" i="3" a="1"/>
  <c r="P624" i="3" s="1"/>
  <c r="P625" i="3" a="1"/>
  <c r="P625" i="3" s="1"/>
  <c r="P626" i="3" a="1"/>
  <c r="P626" i="3" s="1"/>
  <c r="P627" i="3" a="1"/>
  <c r="P627" i="3" s="1"/>
  <c r="P628" i="3" a="1"/>
  <c r="P628" i="3" s="1"/>
  <c r="P629" i="3" a="1"/>
  <c r="P629" i="3" s="1"/>
  <c r="P630" i="3" a="1"/>
  <c r="P630" i="3" s="1"/>
  <c r="P631" i="3" a="1"/>
  <c r="P631" i="3" s="1"/>
  <c r="P632" i="3" a="1"/>
  <c r="P632" i="3" s="1"/>
  <c r="P633" i="3" a="1"/>
  <c r="P633" i="3" s="1"/>
  <c r="P634" i="3" a="1"/>
  <c r="P634" i="3" s="1"/>
  <c r="P635" i="3" a="1"/>
  <c r="P635" i="3" s="1"/>
  <c r="P636" i="3" a="1"/>
  <c r="P636" i="3" s="1"/>
  <c r="P637" i="3" a="1"/>
  <c r="P637" i="3" s="1"/>
  <c r="P638" i="3" a="1"/>
  <c r="P638" i="3" s="1"/>
  <c r="P639" i="3" a="1"/>
  <c r="P639" i="3" s="1"/>
  <c r="P640" i="3" a="1"/>
  <c r="P640" i="3" s="1"/>
  <c r="P641" i="3" a="1"/>
  <c r="P641" i="3" s="1"/>
  <c r="P642" i="3" a="1"/>
  <c r="P642" i="3" s="1"/>
  <c r="P643" i="3" a="1"/>
  <c r="P643" i="3" s="1"/>
  <c r="P644" i="3" a="1"/>
  <c r="P644" i="3" s="1"/>
  <c r="P645" i="3" a="1"/>
  <c r="P645" i="3" s="1"/>
  <c r="P646" i="3" a="1"/>
  <c r="P646" i="3" s="1"/>
  <c r="P647" i="3" a="1"/>
  <c r="P647" i="3" s="1"/>
  <c r="P648" i="3" a="1"/>
  <c r="P648" i="3" s="1"/>
  <c r="P649" i="3" a="1"/>
  <c r="P649" i="3" s="1"/>
  <c r="P650" i="3" a="1"/>
  <c r="P650" i="3" s="1"/>
  <c r="P651" i="3" a="1"/>
  <c r="P651" i="3" s="1"/>
  <c r="P652" i="3" a="1"/>
  <c r="P652" i="3" s="1"/>
  <c r="P653" i="3" a="1"/>
  <c r="P653" i="3" s="1"/>
  <c r="P654" i="3" a="1"/>
  <c r="P654" i="3" s="1"/>
  <c r="P655" i="3" a="1"/>
  <c r="P655" i="3" s="1"/>
  <c r="P656" i="3" a="1"/>
  <c r="P656" i="3" s="1"/>
  <c r="P657" i="3" a="1"/>
  <c r="P657" i="3" s="1"/>
  <c r="P658" i="3" a="1"/>
  <c r="P658" i="3" s="1"/>
  <c r="P659" i="3" a="1"/>
  <c r="P659" i="3" s="1"/>
  <c r="P660" i="3" a="1"/>
  <c r="P660" i="3" s="1"/>
  <c r="P661" i="3" a="1"/>
  <c r="P661" i="3" s="1"/>
  <c r="P662" i="3" a="1"/>
  <c r="P662" i="3" s="1"/>
  <c r="P663" i="3" a="1"/>
  <c r="P663" i="3" s="1"/>
  <c r="P664" i="3" a="1"/>
  <c r="P664" i="3" s="1"/>
  <c r="P665" i="3" a="1"/>
  <c r="P665" i="3" s="1"/>
  <c r="P666" i="3" a="1"/>
  <c r="P666" i="3" s="1"/>
  <c r="P667" i="3" a="1"/>
  <c r="P667" i="3" s="1"/>
  <c r="P668" i="3" a="1"/>
  <c r="P668" i="3" s="1"/>
  <c r="P669" i="3" a="1"/>
  <c r="P669" i="3" s="1"/>
  <c r="P670" i="3" a="1"/>
  <c r="P670" i="3" s="1"/>
  <c r="P671" i="3" a="1"/>
  <c r="P671" i="3" s="1"/>
  <c r="P672" i="3" a="1"/>
  <c r="P672" i="3" s="1"/>
  <c r="P673" i="3" a="1"/>
  <c r="P673" i="3" s="1"/>
  <c r="P674" i="3" a="1"/>
  <c r="P674" i="3" s="1"/>
  <c r="P675" i="3" a="1"/>
  <c r="P675" i="3" s="1"/>
  <c r="P676" i="3" a="1"/>
  <c r="P676" i="3" s="1"/>
  <c r="P677" i="3" a="1"/>
  <c r="P677" i="3" s="1"/>
  <c r="P678" i="3" a="1"/>
  <c r="P678" i="3" s="1"/>
  <c r="P679" i="3" a="1"/>
  <c r="P679" i="3" s="1"/>
  <c r="P680" i="3" a="1"/>
  <c r="P680" i="3" s="1"/>
  <c r="P681" i="3" a="1"/>
  <c r="P681" i="3" s="1"/>
  <c r="P682" i="3" a="1"/>
  <c r="P682" i="3" s="1"/>
  <c r="P683" i="3" a="1"/>
  <c r="P683" i="3" s="1"/>
  <c r="P684" i="3" a="1"/>
  <c r="P684" i="3" s="1"/>
  <c r="P685" i="3" a="1"/>
  <c r="P685" i="3" s="1"/>
  <c r="P686" i="3" a="1"/>
  <c r="P686" i="3" s="1"/>
  <c r="P687" i="3" a="1"/>
  <c r="P687" i="3" s="1"/>
  <c r="P688" i="3" a="1"/>
  <c r="P688" i="3" s="1"/>
  <c r="P689" i="3" a="1"/>
  <c r="P689" i="3" s="1"/>
  <c r="P690" i="3" a="1"/>
  <c r="P690" i="3" s="1"/>
  <c r="P691" i="3" a="1"/>
  <c r="P691" i="3" s="1"/>
  <c r="P692" i="3" a="1"/>
  <c r="P692" i="3" s="1"/>
  <c r="P693" i="3" a="1"/>
  <c r="P693" i="3" s="1"/>
  <c r="P694" i="3" a="1"/>
  <c r="P694" i="3" s="1"/>
  <c r="P695" i="3" a="1"/>
  <c r="P695" i="3" s="1"/>
  <c r="P696" i="3" a="1"/>
  <c r="P696" i="3" s="1"/>
  <c r="P697" i="3" a="1"/>
  <c r="P697" i="3" s="1"/>
  <c r="P698" i="3" a="1"/>
  <c r="P698" i="3" s="1"/>
  <c r="P699" i="3" a="1"/>
  <c r="P699" i="3" s="1"/>
  <c r="P700" i="3" a="1"/>
  <c r="P700" i="3" s="1"/>
  <c r="P701" i="3" a="1"/>
  <c r="P701" i="3" s="1"/>
  <c r="P702" i="3" a="1"/>
  <c r="P702" i="3" s="1"/>
  <c r="P703" i="3" a="1"/>
  <c r="P703" i="3" s="1"/>
  <c r="P704" i="3" a="1"/>
  <c r="P704" i="3" s="1"/>
  <c r="P705" i="3" a="1"/>
  <c r="P705" i="3" s="1"/>
  <c r="P706" i="3" a="1"/>
  <c r="P706" i="3" s="1"/>
  <c r="P707" i="3" a="1"/>
  <c r="P707" i="3" s="1"/>
  <c r="P708" i="3" a="1"/>
  <c r="P708" i="3" s="1"/>
  <c r="P709" i="3" a="1"/>
  <c r="P709" i="3" s="1"/>
  <c r="P710" i="3" a="1"/>
  <c r="P710" i="3" s="1"/>
  <c r="P711" i="3" a="1"/>
  <c r="P711" i="3" s="1"/>
  <c r="P712" i="3" a="1"/>
  <c r="P712" i="3" s="1"/>
  <c r="P713" i="3" a="1"/>
  <c r="P713" i="3" s="1"/>
  <c r="P714" i="3" a="1"/>
  <c r="P714" i="3" s="1"/>
  <c r="P715" i="3" a="1"/>
  <c r="P715" i="3" s="1"/>
  <c r="P716" i="3" a="1"/>
  <c r="P716" i="3" s="1"/>
  <c r="P717" i="3" a="1"/>
  <c r="P717" i="3" s="1"/>
  <c r="P718" i="3" a="1"/>
  <c r="P718" i="3" s="1"/>
  <c r="P719" i="3" a="1"/>
  <c r="P719" i="3" s="1"/>
  <c r="P720" i="3" a="1"/>
  <c r="P720" i="3" s="1"/>
  <c r="P721" i="3" a="1"/>
  <c r="P721" i="3" s="1"/>
  <c r="P722" i="3" a="1"/>
  <c r="P722" i="3" s="1"/>
  <c r="P723" i="3" a="1"/>
  <c r="P723" i="3" s="1"/>
  <c r="P724" i="3" a="1"/>
  <c r="P724" i="3" s="1"/>
  <c r="P725" i="3" a="1"/>
  <c r="P725" i="3" s="1"/>
  <c r="P726" i="3" a="1"/>
  <c r="P726" i="3" s="1"/>
  <c r="P727" i="3" a="1"/>
  <c r="P727" i="3" s="1"/>
  <c r="P728" i="3" a="1"/>
  <c r="P728" i="3" s="1"/>
  <c r="P729" i="3" a="1"/>
  <c r="P729" i="3" s="1"/>
  <c r="P730" i="3" a="1"/>
  <c r="P730" i="3" s="1"/>
  <c r="P731" i="3" a="1"/>
  <c r="P731" i="3" s="1"/>
  <c r="P732" i="3" a="1"/>
  <c r="P732" i="3" s="1"/>
  <c r="P733" i="3" a="1"/>
  <c r="P733" i="3" s="1"/>
  <c r="P734" i="3" a="1"/>
  <c r="P734" i="3" s="1"/>
  <c r="P735" i="3" a="1"/>
  <c r="P735" i="3" s="1"/>
  <c r="P736" i="3" a="1"/>
  <c r="P736" i="3" s="1"/>
  <c r="P737" i="3" a="1"/>
  <c r="P737" i="3" s="1"/>
  <c r="P738" i="3" a="1"/>
  <c r="P738" i="3" s="1"/>
  <c r="P739" i="3" a="1"/>
  <c r="P739" i="3" s="1"/>
  <c r="P740" i="3" a="1"/>
  <c r="P740" i="3" s="1"/>
  <c r="P741" i="3" a="1"/>
  <c r="P741" i="3" s="1"/>
  <c r="P742" i="3" a="1"/>
  <c r="P742" i="3" s="1"/>
  <c r="P743" i="3" a="1"/>
  <c r="P743" i="3" s="1"/>
  <c r="P744" i="3" a="1"/>
  <c r="P744" i="3" s="1"/>
  <c r="P745" i="3" a="1"/>
  <c r="P745" i="3" s="1"/>
  <c r="P746" i="3" a="1"/>
  <c r="P746" i="3" s="1"/>
  <c r="P747" i="3" a="1"/>
  <c r="P747" i="3" s="1"/>
  <c r="P748" i="3" a="1"/>
  <c r="P748" i="3" s="1"/>
  <c r="P749" i="3" a="1"/>
  <c r="P749" i="3" s="1"/>
  <c r="P750" i="3" a="1"/>
  <c r="P750" i="3" s="1"/>
  <c r="P751" i="3" a="1"/>
  <c r="P751" i="3" s="1"/>
  <c r="P752" i="3" a="1"/>
  <c r="P752" i="3" s="1"/>
  <c r="P753" i="3" a="1"/>
  <c r="P753" i="3" s="1"/>
  <c r="P754" i="3" a="1"/>
  <c r="P754" i="3" s="1"/>
  <c r="P755" i="3" a="1"/>
  <c r="P755" i="3" s="1"/>
  <c r="P756" i="3" a="1"/>
  <c r="P756" i="3" s="1"/>
  <c r="P757" i="3" a="1"/>
  <c r="P757" i="3" s="1"/>
  <c r="P758" i="3" a="1"/>
  <c r="P758" i="3" s="1"/>
  <c r="P759" i="3" a="1"/>
  <c r="P759" i="3" s="1"/>
  <c r="P760" i="3" a="1"/>
  <c r="P760" i="3" s="1"/>
  <c r="P761" i="3" a="1"/>
  <c r="P761" i="3" s="1"/>
  <c r="P762" i="3" a="1"/>
  <c r="P762" i="3" s="1"/>
  <c r="P763" i="3" a="1"/>
  <c r="P763" i="3" s="1"/>
  <c r="P764" i="3" a="1"/>
  <c r="P764" i="3" s="1"/>
  <c r="P765" i="3" a="1"/>
  <c r="P765" i="3" s="1"/>
  <c r="P766" i="3" a="1"/>
  <c r="P766" i="3" s="1"/>
  <c r="P767" i="3" a="1"/>
  <c r="P767" i="3" s="1"/>
  <c r="P768" i="3" a="1"/>
  <c r="P768" i="3" s="1"/>
  <c r="P769" i="3" a="1"/>
  <c r="P769" i="3" s="1"/>
  <c r="P770" i="3" a="1"/>
  <c r="P770" i="3" s="1"/>
  <c r="P771" i="3" a="1"/>
  <c r="P771" i="3" s="1"/>
  <c r="P772" i="3" a="1"/>
  <c r="P772" i="3" s="1"/>
  <c r="P773" i="3" a="1"/>
  <c r="P773" i="3" s="1"/>
  <c r="P774" i="3" a="1"/>
  <c r="P774" i="3" s="1"/>
  <c r="P775" i="3" a="1"/>
  <c r="P775" i="3" s="1"/>
  <c r="P776" i="3" a="1"/>
  <c r="P776" i="3" s="1"/>
  <c r="P777" i="3" a="1"/>
  <c r="P777" i="3" s="1"/>
  <c r="P778" i="3" a="1"/>
  <c r="P778" i="3" s="1"/>
  <c r="P779" i="3" a="1"/>
  <c r="P779" i="3" s="1"/>
  <c r="P780" i="3" a="1"/>
  <c r="P780" i="3" s="1"/>
  <c r="P781" i="3" a="1"/>
  <c r="P781" i="3" s="1"/>
  <c r="P782" i="3" a="1"/>
  <c r="P782" i="3" s="1"/>
  <c r="P783" i="3" a="1"/>
  <c r="P783" i="3" s="1"/>
  <c r="P784" i="3" a="1"/>
  <c r="P784" i="3" s="1"/>
  <c r="P785" i="3" a="1"/>
  <c r="P785" i="3" s="1"/>
  <c r="P786" i="3" a="1"/>
  <c r="P786" i="3" s="1"/>
  <c r="P787" i="3" a="1"/>
  <c r="P787" i="3" s="1"/>
  <c r="P788" i="3" a="1"/>
  <c r="P788" i="3" s="1"/>
  <c r="P789" i="3" a="1"/>
  <c r="P789" i="3" s="1"/>
  <c r="P790" i="3" a="1"/>
  <c r="P790" i="3" s="1"/>
  <c r="P791" i="3" a="1"/>
  <c r="P791" i="3" s="1"/>
  <c r="P792" i="3" a="1"/>
  <c r="P792" i="3" s="1"/>
  <c r="P793" i="3" a="1"/>
  <c r="P793" i="3" s="1"/>
  <c r="P794" i="3" a="1"/>
  <c r="P794" i="3" s="1"/>
  <c r="P795" i="3" a="1"/>
  <c r="P795" i="3" s="1"/>
  <c r="P796" i="3" a="1"/>
  <c r="P796" i="3" s="1"/>
  <c r="P797" i="3" a="1"/>
  <c r="P797" i="3" s="1"/>
  <c r="P798" i="3" a="1"/>
  <c r="P798" i="3" s="1"/>
  <c r="P799" i="3" a="1"/>
  <c r="P799" i="3" s="1"/>
  <c r="P800" i="3" a="1"/>
  <c r="P800" i="3" s="1"/>
  <c r="P801" i="3" a="1"/>
  <c r="P801" i="3" s="1"/>
  <c r="P802" i="3" a="1"/>
  <c r="P802" i="3" s="1"/>
  <c r="P803" i="3" a="1"/>
  <c r="P803" i="3" s="1"/>
  <c r="P804" i="3" a="1"/>
  <c r="P804" i="3" s="1"/>
  <c r="P805" i="3" a="1"/>
  <c r="P805" i="3" s="1"/>
  <c r="P806" i="3" a="1"/>
  <c r="P806" i="3" s="1"/>
  <c r="P807" i="3" a="1"/>
  <c r="P807" i="3" s="1"/>
  <c r="P808" i="3" a="1"/>
  <c r="P808" i="3" s="1"/>
  <c r="P809" i="3" a="1"/>
  <c r="P809" i="3" s="1"/>
  <c r="P810" i="3" a="1"/>
  <c r="P810" i="3" s="1"/>
  <c r="P811" i="3" a="1"/>
  <c r="P811" i="3" s="1"/>
  <c r="P812" i="3" a="1"/>
  <c r="P812" i="3" s="1"/>
  <c r="P813" i="3" a="1"/>
  <c r="P813" i="3" s="1"/>
  <c r="P814" i="3" a="1"/>
  <c r="P814" i="3" s="1"/>
  <c r="P815" i="3" a="1"/>
  <c r="P815" i="3" s="1"/>
  <c r="P816" i="3" a="1"/>
  <c r="P816" i="3" s="1"/>
  <c r="P817" i="3" a="1"/>
  <c r="P817" i="3" s="1"/>
  <c r="P818" i="3" a="1"/>
  <c r="P818" i="3" s="1"/>
  <c r="P819" i="3" a="1"/>
  <c r="P819" i="3" s="1"/>
  <c r="P820" i="3" a="1"/>
  <c r="P820" i="3" s="1"/>
  <c r="P821" i="3" a="1"/>
  <c r="P821" i="3" s="1"/>
  <c r="P822" i="3" a="1"/>
  <c r="P822" i="3" s="1"/>
  <c r="P823" i="3" a="1"/>
  <c r="P823" i="3" s="1"/>
  <c r="P824" i="3" a="1"/>
  <c r="P824" i="3" s="1"/>
  <c r="P825" i="3" a="1"/>
  <c r="P825" i="3" s="1"/>
  <c r="P826" i="3" a="1"/>
  <c r="P826" i="3" s="1"/>
  <c r="P827" i="3" a="1"/>
  <c r="P827" i="3" s="1"/>
  <c r="P828" i="3" a="1"/>
  <c r="P828" i="3" s="1"/>
  <c r="P829" i="3" a="1"/>
  <c r="P829" i="3" s="1"/>
  <c r="P830" i="3" a="1"/>
  <c r="P830" i="3" s="1"/>
  <c r="P831" i="3" a="1"/>
  <c r="P831" i="3" s="1"/>
  <c r="P832" i="3" a="1"/>
  <c r="P832" i="3" s="1"/>
  <c r="P833" i="3" a="1"/>
  <c r="P833" i="3" s="1"/>
  <c r="P834" i="3" a="1"/>
  <c r="P834" i="3" s="1"/>
  <c r="P835" i="3" a="1"/>
  <c r="P835" i="3" s="1"/>
  <c r="E34" i="4" a="1"/>
  <c r="E34" i="4" s="1"/>
  <c r="AM10" i="4"/>
  <c r="AM9" i="4"/>
  <c r="AM8" i="4"/>
  <c r="AM7" i="4"/>
  <c r="AM6" i="4"/>
  <c r="AM5" i="4"/>
  <c r="R12" i="4"/>
  <c r="R11" i="4"/>
  <c r="R5" i="4"/>
  <c r="R4" i="4"/>
  <c r="AM19" i="4"/>
  <c r="AI19" i="4"/>
  <c r="AP8" i="4"/>
  <c r="AM18" i="4"/>
  <c r="AI18" i="4"/>
  <c r="AK17" i="4"/>
  <c r="AP9" i="4"/>
  <c r="AP5" i="4"/>
  <c r="AK14" i="4"/>
  <c r="AM13" i="4"/>
  <c r="AI13" i="4"/>
  <c r="AM15" i="4"/>
  <c r="AI15" i="4"/>
  <c r="AP7" i="4"/>
  <c r="AM14" i="4"/>
  <c r="AI14" i="4"/>
  <c r="AK13" i="4"/>
  <c r="AK19" i="4"/>
  <c r="AP10" i="4"/>
  <c r="AP6" i="4"/>
  <c r="AK18" i="4"/>
  <c r="AM17" i="4"/>
  <c r="AI17" i="4"/>
  <c r="AK15" i="4"/>
  <c r="AO7" i="4"/>
  <c r="AN7" i="4"/>
  <c r="AO10" i="4"/>
  <c r="AO6" i="4"/>
  <c r="AN10" i="4"/>
  <c r="AN6" i="4"/>
  <c r="AO9" i="4"/>
  <c r="AO5" i="4"/>
  <c r="AN9" i="4"/>
  <c r="AN5" i="4"/>
  <c r="AO8" i="4"/>
  <c r="AN8" i="4"/>
  <c r="R24" i="4"/>
  <c r="R25" i="4"/>
  <c r="M5" i="4"/>
  <c r="L2" i="8" l="1" a="1"/>
  <c r="J2" i="8" a="1"/>
  <c r="H2" i="8" a="1"/>
  <c r="F2" i="8" a="1"/>
  <c r="W2" i="8" s="1" a="1"/>
  <c r="W2" i="8" s="1"/>
  <c r="D2" i="8" a="1"/>
  <c r="B2" i="8" a="1"/>
  <c r="M2" i="8" a="1"/>
  <c r="M2" i="8" s="1"/>
  <c r="AD2" i="8" s="1" a="1"/>
  <c r="K2" i="8" a="1"/>
  <c r="I2" i="8" a="1"/>
  <c r="G2" i="8" a="1"/>
  <c r="E2" i="8" a="1"/>
  <c r="V2" i="8" s="1" a="1"/>
  <c r="V2" i="8" s="1"/>
  <c r="C2" i="8" a="1"/>
  <c r="AQ8" i="4"/>
  <c r="AQ5" i="4"/>
  <c r="AQ9" i="4"/>
  <c r="AQ6" i="4"/>
  <c r="AQ10" i="4"/>
  <c r="AQ7" i="4"/>
  <c r="B2" i="3"/>
  <c r="L25" i="4"/>
  <c r="L24" i="4"/>
  <c r="L18" i="4"/>
  <c r="L17" i="4"/>
  <c r="AD2" i="8" l="1"/>
  <c r="C2" i="8"/>
  <c r="K2" i="8"/>
  <c r="AB2" i="8" s="1" a="1"/>
  <c r="F2" i="8"/>
  <c r="E2" i="8"/>
  <c r="H2" i="8"/>
  <c r="Y2" i="8" s="1" a="1"/>
  <c r="I2" i="8"/>
  <c r="Z2" i="8" s="1" a="1"/>
  <c r="G2" i="8"/>
  <c r="X2" i="8" s="1" a="1"/>
  <c r="B2" i="8"/>
  <c r="J2" i="8"/>
  <c r="AA2" i="8" s="1" a="1"/>
  <c r="D2" i="8"/>
  <c r="L2" i="8"/>
  <c r="AC2" i="8" s="1" a="1"/>
  <c r="C37" i="4" a="1"/>
  <c r="C37" i="4" s="1"/>
  <c r="C35" i="4" a="1"/>
  <c r="C35" i="4" s="1"/>
  <c r="C36" i="4" a="1"/>
  <c r="C36" i="4" s="1"/>
  <c r="U2" i="8" l="1" a="1"/>
  <c r="U2" i="8" s="1"/>
  <c r="S2" i="8" a="1"/>
  <c r="S2" i="8" s="1"/>
  <c r="S31" i="8" a="1"/>
  <c r="S31" i="8" s="1"/>
  <c r="AC2" i="8"/>
  <c r="X2" i="8"/>
  <c r="Z2" i="8"/>
  <c r="AB2" i="8"/>
  <c r="AA2" i="8"/>
  <c r="Y2" i="8"/>
  <c r="T2" i="8" a="1"/>
  <c r="E35" i="4"/>
  <c r="E36" i="4"/>
  <c r="E37" i="4"/>
  <c r="T2" i="8" l="1"/>
  <c r="G19" i="6" l="1"/>
  <c r="K19" i="6"/>
  <c r="O19" i="6"/>
  <c r="G20" i="6"/>
  <c r="K20" i="6"/>
  <c r="O20" i="6"/>
  <c r="G21" i="6"/>
  <c r="K21" i="6"/>
  <c r="O21" i="6"/>
  <c r="G22" i="6"/>
  <c r="K22" i="6"/>
  <c r="O22" i="6"/>
  <c r="G23" i="6"/>
  <c r="K23" i="6"/>
  <c r="O23" i="6"/>
  <c r="G24" i="6"/>
  <c r="K24" i="6"/>
  <c r="O24" i="6"/>
  <c r="G25" i="6"/>
  <c r="K25" i="6"/>
  <c r="O25" i="6"/>
  <c r="G26" i="6"/>
  <c r="K26" i="6"/>
  <c r="O26" i="6"/>
  <c r="G27" i="6"/>
  <c r="K27" i="6"/>
  <c r="O27" i="6"/>
  <c r="G28" i="6"/>
  <c r="K28" i="6"/>
  <c r="O28" i="6"/>
  <c r="G29" i="6"/>
  <c r="K29" i="6"/>
  <c r="O29" i="6"/>
  <c r="G30" i="6"/>
  <c r="K30" i="6"/>
  <c r="O30" i="6"/>
  <c r="G31" i="6"/>
  <c r="K31" i="6"/>
  <c r="O31" i="6"/>
  <c r="G32" i="6"/>
  <c r="K32" i="6"/>
  <c r="O32" i="6"/>
  <c r="G33" i="6"/>
  <c r="K33" i="6"/>
  <c r="O33" i="6"/>
  <c r="G34" i="6"/>
  <c r="K34" i="6"/>
  <c r="O34" i="6"/>
  <c r="G35" i="6"/>
  <c r="K35" i="6"/>
  <c r="O35" i="6"/>
  <c r="G36" i="6"/>
  <c r="K36" i="6"/>
  <c r="O36" i="6"/>
  <c r="G37" i="6"/>
  <c r="K37" i="6"/>
  <c r="O37" i="6"/>
  <c r="G38" i="6"/>
  <c r="K38" i="6"/>
  <c r="O38" i="6"/>
  <c r="G39" i="6"/>
  <c r="K39" i="6"/>
  <c r="O39" i="6"/>
  <c r="G40" i="6"/>
  <c r="K40" i="6"/>
  <c r="O40" i="6"/>
  <c r="H18" i="6"/>
  <c r="L18" i="6"/>
  <c r="P18" i="6"/>
  <c r="M19" i="6"/>
  <c r="I20" i="6"/>
  <c r="Q20" i="6"/>
  <c r="M21" i="6"/>
  <c r="M22" i="6"/>
  <c r="I23" i="6"/>
  <c r="Q23" i="6"/>
  <c r="M24" i="6"/>
  <c r="I25" i="6"/>
  <c r="M25" i="6"/>
  <c r="I26" i="6"/>
  <c r="I27" i="6"/>
  <c r="Q27" i="6"/>
  <c r="M28" i="6"/>
  <c r="I29" i="6"/>
  <c r="H19" i="6"/>
  <c r="L19" i="6"/>
  <c r="P19" i="6"/>
  <c r="H20" i="6"/>
  <c r="L20" i="6"/>
  <c r="P20" i="6"/>
  <c r="H21" i="6"/>
  <c r="L21" i="6"/>
  <c r="P21" i="6"/>
  <c r="H22" i="6"/>
  <c r="L22" i="6"/>
  <c r="P22" i="6"/>
  <c r="H23" i="6"/>
  <c r="L23" i="6"/>
  <c r="P23" i="6"/>
  <c r="H24" i="6"/>
  <c r="L24" i="6"/>
  <c r="P24" i="6"/>
  <c r="H25" i="6"/>
  <c r="L25" i="6"/>
  <c r="P25" i="6"/>
  <c r="H26" i="6"/>
  <c r="L26" i="6"/>
  <c r="P26" i="6"/>
  <c r="H27" i="6"/>
  <c r="L27" i="6"/>
  <c r="P27" i="6"/>
  <c r="H28" i="6"/>
  <c r="L28" i="6"/>
  <c r="P28" i="6"/>
  <c r="H29" i="6"/>
  <c r="L29" i="6"/>
  <c r="P29" i="6"/>
  <c r="H30" i="6"/>
  <c r="L30" i="6"/>
  <c r="P30" i="6"/>
  <c r="H31" i="6"/>
  <c r="L31" i="6"/>
  <c r="P31" i="6"/>
  <c r="H32" i="6"/>
  <c r="L32" i="6"/>
  <c r="P32" i="6"/>
  <c r="H33" i="6"/>
  <c r="L33" i="6"/>
  <c r="P33" i="6"/>
  <c r="H34" i="6"/>
  <c r="L34" i="6"/>
  <c r="P34" i="6"/>
  <c r="H35" i="6"/>
  <c r="L35" i="6"/>
  <c r="P35" i="6"/>
  <c r="H36" i="6"/>
  <c r="L36" i="6"/>
  <c r="P36" i="6"/>
  <c r="H37" i="6"/>
  <c r="L37" i="6"/>
  <c r="P37" i="6"/>
  <c r="H38" i="6"/>
  <c r="L38" i="6"/>
  <c r="P38" i="6"/>
  <c r="H39" i="6"/>
  <c r="L39" i="6"/>
  <c r="P39" i="6"/>
  <c r="H40" i="6"/>
  <c r="L40" i="6"/>
  <c r="P40" i="6"/>
  <c r="I18" i="6"/>
  <c r="M18" i="6"/>
  <c r="Q18" i="6"/>
  <c r="I19" i="6"/>
  <c r="Q19" i="6"/>
  <c r="M20" i="6"/>
  <c r="I21" i="6"/>
  <c r="Q21" i="6"/>
  <c r="I22" i="6"/>
  <c r="Q22" i="6"/>
  <c r="M23" i="6"/>
  <c r="I24" i="6"/>
  <c r="Q24" i="6"/>
  <c r="Q25" i="6"/>
  <c r="M26" i="6"/>
  <c r="Q26" i="6"/>
  <c r="M27" i="6"/>
  <c r="I28" i="6"/>
  <c r="Q28" i="6"/>
  <c r="J19" i="6"/>
  <c r="N20" i="6"/>
  <c r="R21" i="6"/>
  <c r="J23" i="6"/>
  <c r="N24" i="6"/>
  <c r="R25" i="6"/>
  <c r="J27" i="6"/>
  <c r="N28" i="6"/>
  <c r="N29" i="6"/>
  <c r="J30" i="6"/>
  <c r="R30" i="6"/>
  <c r="N31" i="6"/>
  <c r="J32" i="6"/>
  <c r="N33" i="6"/>
  <c r="R34" i="6"/>
  <c r="J36" i="6"/>
  <c r="R38" i="6"/>
  <c r="O18" i="6"/>
  <c r="N19" i="6"/>
  <c r="R20" i="6"/>
  <c r="J22" i="6"/>
  <c r="N23" i="6"/>
  <c r="R24" i="6"/>
  <c r="J26" i="6"/>
  <c r="N27" i="6"/>
  <c r="R28" i="6"/>
  <c r="Q29" i="6"/>
  <c r="M30" i="6"/>
  <c r="I31" i="6"/>
  <c r="Q31" i="6"/>
  <c r="M32" i="6"/>
  <c r="I33" i="6"/>
  <c r="Q33" i="6"/>
  <c r="M34" i="6"/>
  <c r="I35" i="6"/>
  <c r="Q35" i="6"/>
  <c r="M36" i="6"/>
  <c r="I37" i="6"/>
  <c r="Q37" i="6"/>
  <c r="M38" i="6"/>
  <c r="I39" i="6"/>
  <c r="Q39" i="6"/>
  <c r="M40" i="6"/>
  <c r="J18" i="6"/>
  <c r="R18" i="6"/>
  <c r="R19" i="6"/>
  <c r="J21" i="6"/>
  <c r="N22" i="6"/>
  <c r="R23" i="6"/>
  <c r="J25" i="6"/>
  <c r="N26" i="6"/>
  <c r="R27" i="6"/>
  <c r="J29" i="6"/>
  <c r="R29" i="6"/>
  <c r="N30" i="6"/>
  <c r="J31" i="6"/>
  <c r="R31" i="6"/>
  <c r="N32" i="6"/>
  <c r="J33" i="6"/>
  <c r="R33" i="6"/>
  <c r="N34" i="6"/>
  <c r="J35" i="6"/>
  <c r="R35" i="6"/>
  <c r="N36" i="6"/>
  <c r="J37" i="6"/>
  <c r="R37" i="6"/>
  <c r="N38" i="6"/>
  <c r="J39" i="6"/>
  <c r="R39" i="6"/>
  <c r="N40" i="6"/>
  <c r="K18" i="6"/>
  <c r="G18" i="6"/>
  <c r="J20" i="6"/>
  <c r="N21" i="6"/>
  <c r="R22" i="6"/>
  <c r="J24" i="6"/>
  <c r="N25" i="6"/>
  <c r="R26" i="6"/>
  <c r="J28" i="6"/>
  <c r="M29" i="6"/>
  <c r="I30" i="6"/>
  <c r="Q30" i="6"/>
  <c r="M31" i="6"/>
  <c r="I32" i="6"/>
  <c r="Q32" i="6"/>
  <c r="M33" i="6"/>
  <c r="I34" i="6"/>
  <c r="Q34" i="6"/>
  <c r="M35" i="6"/>
  <c r="I36" i="6"/>
  <c r="Q36" i="6"/>
  <c r="M37" i="6"/>
  <c r="I38" i="6"/>
  <c r="Q38" i="6"/>
  <c r="M39" i="6"/>
  <c r="I40" i="6"/>
  <c r="Q40" i="6"/>
  <c r="N18" i="6"/>
  <c r="R32" i="6"/>
  <c r="J34" i="6"/>
  <c r="N35" i="6"/>
  <c r="R36" i="6"/>
  <c r="N37" i="6"/>
  <c r="J38" i="6"/>
  <c r="N39" i="6"/>
  <c r="J40" i="6"/>
  <c r="R40"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redential data" description="Connection to the 'credential data' query in the workbook." type="5" refreshedVersion="8" background="1" saveData="1">
    <dbPr connection="Provider=Microsoft.Mashup.OleDb.1;Data Source=$Workbook$;Location=&quot;credential data&quot;;Extended Properties=&quot;&quot;" command="SELECT * FROM [credential data]"/>
  </connection>
  <connection id="2" xr16:uid="{00000000-0015-0000-FFFF-FFFF01000000}" keepAlive="1" name="Query - employee information" description="Connection to the 'employee information' query in the workbook." type="5" refreshedVersion="0" background="1">
    <dbPr connection="Provider=Microsoft.Mashup.OleDb.1;Data Source=$Workbook$;Location=&quot;employee information&quot;;Extended Properties=&quot;&quot;" command="SELECT * FROM [employee information]"/>
  </connection>
  <connection id="3" xr16:uid="{00000000-0015-0000-FFFF-FFFF02000000}" keepAlive="1" name="Query - Merged Data" description="Connection to the 'Merged Data' query in the workbook." type="5" refreshedVersion="8" background="1" saveData="1">
    <dbPr connection="Provider=Microsoft.Mashup.OleDb.1;Data Source=$Workbook$;Location=&quot;Merged Data&quot;;Extended Properties=&quot;&quot;" command="SELECT * FROM [Merged Data]"/>
  </connection>
  <connection id="4" xr16:uid="{00000000-0015-0000-FFFF-FFFF03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00000000-0015-0000-FFFF-FFFF04000000}" name="WorksheetConnection_Final Credential List.xlsm!Merged_Data" type="102" refreshedVersion="8" minRefreshableVersion="5">
    <extLst>
      <ext xmlns:x15="http://schemas.microsoft.com/office/spreadsheetml/2010/11/main" uri="{DE250136-89BD-433C-8126-D09CA5730AF9}">
        <x15:connection id="Merged_Data" autoDelete="1">
          <x15:rangePr sourceName="_xlcn.WorksheetConnection_FinalCredentialList.xlsmMerged_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<sst xmlns="http://schemas.openxmlformats.org/spreadsheetml/2006/main" count="11661" uniqueCount="3317">
  <si>
    <t>first_name</t>
  </si>
  <si>
    <t>last_name</t>
  </si>
  <si>
    <t>c1 date</t>
  </si>
  <si>
    <t>c2 date</t>
  </si>
  <si>
    <t>c3 date</t>
  </si>
  <si>
    <t>Broddie</t>
  </si>
  <si>
    <t>Bolden</t>
  </si>
  <si>
    <t>21/6/2022</t>
  </si>
  <si>
    <t>Gerardo</t>
  </si>
  <si>
    <t>Kolinsky</t>
  </si>
  <si>
    <t>24/6/2023</t>
  </si>
  <si>
    <t>Dona</t>
  </si>
  <si>
    <t>Hamblington</t>
  </si>
  <si>
    <t>26/6/2023</t>
  </si>
  <si>
    <t>21/6/2023</t>
  </si>
  <si>
    <t>Alice</t>
  </si>
  <si>
    <t>Corgenvin</t>
  </si>
  <si>
    <t>Dulcy</t>
  </si>
  <si>
    <t>McNickle</t>
  </si>
  <si>
    <t>28/6/2022</t>
  </si>
  <si>
    <t>21/8/2023</t>
  </si>
  <si>
    <t>22/6/2024</t>
  </si>
  <si>
    <t>Fair</t>
  </si>
  <si>
    <t>Welldrake</t>
  </si>
  <si>
    <t>26/4/2023</t>
  </si>
  <si>
    <t>Abbe</t>
  </si>
  <si>
    <t>Theobold</t>
  </si>
  <si>
    <t>18/8/2023</t>
  </si>
  <si>
    <t>15/10/2022</t>
  </si>
  <si>
    <t>30/12/2022</t>
  </si>
  <si>
    <t>Jens</t>
  </si>
  <si>
    <t>Knaggs</t>
  </si>
  <si>
    <t>14/6/2024</t>
  </si>
  <si>
    <t>Jocko</t>
  </si>
  <si>
    <t>Wiskar</t>
  </si>
  <si>
    <t>27/7/2022</t>
  </si>
  <si>
    <t>Hill</t>
  </si>
  <si>
    <t>Faulds</t>
  </si>
  <si>
    <t>16/12/2022</t>
  </si>
  <si>
    <t>28/7/2023</t>
  </si>
  <si>
    <t>Bruce</t>
  </si>
  <si>
    <t>Jaquiss</t>
  </si>
  <si>
    <t>18/6/2022</t>
  </si>
  <si>
    <t>15/1/2022</t>
  </si>
  <si>
    <t>Calvin</t>
  </si>
  <si>
    <t>Whates</t>
  </si>
  <si>
    <t>26/5/2023</t>
  </si>
  <si>
    <t>Grantham</t>
  </si>
  <si>
    <t>Biasotti</t>
  </si>
  <si>
    <t>21/12/2022</t>
  </si>
  <si>
    <t>Salli</t>
  </si>
  <si>
    <t>Stanford</t>
  </si>
  <si>
    <t>18/2/2023</t>
  </si>
  <si>
    <t>23/8/2022</t>
  </si>
  <si>
    <t>18/11/2023</t>
  </si>
  <si>
    <t>Fidelio</t>
  </si>
  <si>
    <t>Hadwick</t>
  </si>
  <si>
    <t>31/8/2023</t>
  </si>
  <si>
    <t>17/4/2023</t>
  </si>
  <si>
    <t>Barnabe</t>
  </si>
  <si>
    <t>Yurenev</t>
  </si>
  <si>
    <t>24/7/2022</t>
  </si>
  <si>
    <t>Juliane</t>
  </si>
  <si>
    <t>Nouch</t>
  </si>
  <si>
    <t>27/1/2023</t>
  </si>
  <si>
    <t>31/7/2022</t>
  </si>
  <si>
    <t>Cosmo</t>
  </si>
  <si>
    <t>Ainsworth</t>
  </si>
  <si>
    <t>21/4/2022</t>
  </si>
  <si>
    <t>28/1/2023</t>
  </si>
  <si>
    <t>20/1/2023</t>
  </si>
  <si>
    <t>Dolph</t>
  </si>
  <si>
    <t>Taffarello</t>
  </si>
  <si>
    <t>19/1/2024</t>
  </si>
  <si>
    <t>Drucy</t>
  </si>
  <si>
    <t>Barthorpe</t>
  </si>
  <si>
    <t>23/8/2023</t>
  </si>
  <si>
    <t>Stirling</t>
  </si>
  <si>
    <t>Maddicks</t>
  </si>
  <si>
    <t>Georgiana</t>
  </si>
  <si>
    <t>Liverock</t>
  </si>
  <si>
    <t>26/11/2022</t>
  </si>
  <si>
    <t>21/3/2023</t>
  </si>
  <si>
    <t>Tallie</t>
  </si>
  <si>
    <t>O'Carran</t>
  </si>
  <si>
    <t>Bonnee</t>
  </si>
  <si>
    <t>Petters</t>
  </si>
  <si>
    <t>13/12/2022</t>
  </si>
  <si>
    <t>31/3/2023</t>
  </si>
  <si>
    <t>17/1/2023</t>
  </si>
  <si>
    <t>Benni</t>
  </si>
  <si>
    <t>Yeowell</t>
  </si>
  <si>
    <t>30/9/2023</t>
  </si>
  <si>
    <t>Westbrooke</t>
  </si>
  <si>
    <t>Nassie</t>
  </si>
  <si>
    <t>18/3/2023</t>
  </si>
  <si>
    <t>22/3/2022</t>
  </si>
  <si>
    <t>Joela</t>
  </si>
  <si>
    <t>Frid</t>
  </si>
  <si>
    <t>Glyn</t>
  </si>
  <si>
    <t>Conisbee</t>
  </si>
  <si>
    <t>23/6/2023</t>
  </si>
  <si>
    <t>Ulick</t>
  </si>
  <si>
    <t>Seamer</t>
  </si>
  <si>
    <t>20/8/2023</t>
  </si>
  <si>
    <t>19/11/2022</t>
  </si>
  <si>
    <t>Babbette</t>
  </si>
  <si>
    <t>Lee</t>
  </si>
  <si>
    <t>31/1/2023</t>
  </si>
  <si>
    <t>28/9/2023</t>
  </si>
  <si>
    <t>26/3/2023</t>
  </si>
  <si>
    <t>Gusty</t>
  </si>
  <si>
    <t>Kippen</t>
  </si>
  <si>
    <t>23/3/2023</t>
  </si>
  <si>
    <t>28/12/2021</t>
  </si>
  <si>
    <t>Phyllida</t>
  </si>
  <si>
    <t>Simenot</t>
  </si>
  <si>
    <t>Lanna</t>
  </si>
  <si>
    <t>Burth</t>
  </si>
  <si>
    <t>Julee</t>
  </si>
  <si>
    <t>Stode</t>
  </si>
  <si>
    <t>22/11/2022</t>
  </si>
  <si>
    <t>Leon</t>
  </si>
  <si>
    <t>Billyeald</t>
  </si>
  <si>
    <t>16/6/2022</t>
  </si>
  <si>
    <t>27/2/2022</t>
  </si>
  <si>
    <t>Cletis</t>
  </si>
  <si>
    <t>Balham</t>
  </si>
  <si>
    <t>18/9/2023</t>
  </si>
  <si>
    <t>17/5/2024</t>
  </si>
  <si>
    <t>Alana</t>
  </si>
  <si>
    <t>Atton</t>
  </si>
  <si>
    <t>25/1/2023</t>
  </si>
  <si>
    <t>31/5/2022</t>
  </si>
  <si>
    <t>18/12/2022</t>
  </si>
  <si>
    <t>Allistir</t>
  </si>
  <si>
    <t>Tilney</t>
  </si>
  <si>
    <t>Britteny</t>
  </si>
  <si>
    <t>Bonifazio</t>
  </si>
  <si>
    <t>23/2/2023</t>
  </si>
  <si>
    <t>28/3/2022</t>
  </si>
  <si>
    <t>Lilias</t>
  </si>
  <si>
    <t>Cheeseman</t>
  </si>
  <si>
    <t>17/6/2023</t>
  </si>
  <si>
    <t>22/10/2022</t>
  </si>
  <si>
    <t>25/5/2024</t>
  </si>
  <si>
    <t>Torrey</t>
  </si>
  <si>
    <t>Earengey</t>
  </si>
  <si>
    <t>15/11/2022</t>
  </si>
  <si>
    <t>Gherardo</t>
  </si>
  <si>
    <t>Ibbott</t>
  </si>
  <si>
    <t>21/1/2023</t>
  </si>
  <si>
    <t>13/11/2023</t>
  </si>
  <si>
    <t>Drucill</t>
  </si>
  <si>
    <t>Baudy</t>
  </si>
  <si>
    <t>24/5/2023</t>
  </si>
  <si>
    <t>30/1/2023</t>
  </si>
  <si>
    <t>Oran</t>
  </si>
  <si>
    <t>Dagless</t>
  </si>
  <si>
    <t>30/6/2023</t>
  </si>
  <si>
    <t>Kendra</t>
  </si>
  <si>
    <t>Tuminelli</t>
  </si>
  <si>
    <t>20/4/2023</t>
  </si>
  <si>
    <t>Jillayne</t>
  </si>
  <si>
    <t>Figg</t>
  </si>
  <si>
    <t>Rory</t>
  </si>
  <si>
    <t>Keiling</t>
  </si>
  <si>
    <t>29/4/2022</t>
  </si>
  <si>
    <t>16/4/2022</t>
  </si>
  <si>
    <t>14/3/2023</t>
  </si>
  <si>
    <t>Ibrahim</t>
  </si>
  <si>
    <t>Thorouggood</t>
  </si>
  <si>
    <t>29/8/2023</t>
  </si>
  <si>
    <t>26/3/2022</t>
  </si>
  <si>
    <t>Dorrie</t>
  </si>
  <si>
    <t>Kilfoyle</t>
  </si>
  <si>
    <t>31/7/2023</t>
  </si>
  <si>
    <t>14/7/2022</t>
  </si>
  <si>
    <t>Doro</t>
  </si>
  <si>
    <t>Lapenna</t>
  </si>
  <si>
    <t>13/4/2023</t>
  </si>
  <si>
    <t>23/9/2022</t>
  </si>
  <si>
    <t>Dale</t>
  </si>
  <si>
    <t>Dallman</t>
  </si>
  <si>
    <t>14/8/2022</t>
  </si>
  <si>
    <t>16/10/2022</t>
  </si>
  <si>
    <t>29/7/2023</t>
  </si>
  <si>
    <t>Jarrod</t>
  </si>
  <si>
    <t>Cheesworth</t>
  </si>
  <si>
    <t>22/5/2022</t>
  </si>
  <si>
    <t>15/8/2023</t>
  </si>
  <si>
    <t>Nickie</t>
  </si>
  <si>
    <t>Bartkiewicz</t>
  </si>
  <si>
    <t>17/4/2022</t>
  </si>
  <si>
    <t>Rochelle</t>
  </si>
  <si>
    <t>Packington</t>
  </si>
  <si>
    <t>30/3/2023</t>
  </si>
  <si>
    <t>30/6/2022</t>
  </si>
  <si>
    <t>Donal</t>
  </si>
  <si>
    <t>Spawton</t>
  </si>
  <si>
    <t>Jordana</t>
  </si>
  <si>
    <t>Brangan</t>
  </si>
  <si>
    <t>27/6/2023</t>
  </si>
  <si>
    <t>19/4/2023</t>
  </si>
  <si>
    <t>Wilhelmine</t>
  </si>
  <si>
    <t>Readwin</t>
  </si>
  <si>
    <t>16/1/2023</t>
  </si>
  <si>
    <t>Riva</t>
  </si>
  <si>
    <t>Wellings</t>
  </si>
  <si>
    <t>27/6/2022</t>
  </si>
  <si>
    <t>Nertie</t>
  </si>
  <si>
    <t>Folland</t>
  </si>
  <si>
    <t>17/1/2022</t>
  </si>
  <si>
    <t>Maddie</t>
  </si>
  <si>
    <t>Culbert</t>
  </si>
  <si>
    <t>Ari</t>
  </si>
  <si>
    <t>Davidoff</t>
  </si>
  <si>
    <t>Abra</t>
  </si>
  <si>
    <t>McGuggy</t>
  </si>
  <si>
    <t>25/4/2023</t>
  </si>
  <si>
    <t>19/4/2022</t>
  </si>
  <si>
    <t>Raimund</t>
  </si>
  <si>
    <t>Bootman</t>
  </si>
  <si>
    <t>14/1/2023</t>
  </si>
  <si>
    <t>22/12/2021</t>
  </si>
  <si>
    <t>Katee</t>
  </si>
  <si>
    <t>Churchouse</t>
  </si>
  <si>
    <t>18/7/2023</t>
  </si>
  <si>
    <t>20/8/2022</t>
  </si>
  <si>
    <t>31/1/2022</t>
  </si>
  <si>
    <t>Horst</t>
  </si>
  <si>
    <t>Kleinhandler</t>
  </si>
  <si>
    <t>26/9/2023</t>
  </si>
  <si>
    <t>Lolita</t>
  </si>
  <si>
    <t>Keel</t>
  </si>
  <si>
    <t>21/4/2023</t>
  </si>
  <si>
    <t>13/7/2022</t>
  </si>
  <si>
    <t>Tim</t>
  </si>
  <si>
    <t>Kildea</t>
  </si>
  <si>
    <t>17/12/2022</t>
  </si>
  <si>
    <t>Willdon</t>
  </si>
  <si>
    <t>Kryszka</t>
  </si>
  <si>
    <t>19/12/2022</t>
  </si>
  <si>
    <t>Lorrie</t>
  </si>
  <si>
    <t>Danielsky</t>
  </si>
  <si>
    <t>16/9/2023</t>
  </si>
  <si>
    <t>Munroe</t>
  </si>
  <si>
    <t>Halling</t>
  </si>
  <si>
    <t>Barbe</t>
  </si>
  <si>
    <t>Shipman</t>
  </si>
  <si>
    <t>Andonis</t>
  </si>
  <si>
    <t>Kiffin</t>
  </si>
  <si>
    <t>28/9/2022</t>
  </si>
  <si>
    <t>Jesus</t>
  </si>
  <si>
    <t>Antonucci</t>
  </si>
  <si>
    <t>24/8/2022</t>
  </si>
  <si>
    <t>Irving</t>
  </si>
  <si>
    <t>Mughal</t>
  </si>
  <si>
    <t>24/9/2023</t>
  </si>
  <si>
    <t>18/5/2023</t>
  </si>
  <si>
    <t>Valentia</t>
  </si>
  <si>
    <t>Reisk</t>
  </si>
  <si>
    <t>Silva</t>
  </si>
  <si>
    <t>Legging</t>
  </si>
  <si>
    <t>18/5/2022</t>
  </si>
  <si>
    <t>Rodie</t>
  </si>
  <si>
    <t>Soggee</t>
  </si>
  <si>
    <t>Son</t>
  </si>
  <si>
    <t>Mees</t>
  </si>
  <si>
    <t>22/9/2023</t>
  </si>
  <si>
    <t>Merlina</t>
  </si>
  <si>
    <t>Cacacie</t>
  </si>
  <si>
    <t>24/2/2023</t>
  </si>
  <si>
    <t>19/1/2023</t>
  </si>
  <si>
    <t>Avie</t>
  </si>
  <si>
    <t>Mulcahy</t>
  </si>
  <si>
    <t>Jack</t>
  </si>
  <si>
    <t>Aleksankov</t>
  </si>
  <si>
    <t>24/6/2022</t>
  </si>
  <si>
    <t>26/4/2024</t>
  </si>
  <si>
    <t>Ilse</t>
  </si>
  <si>
    <t>Kid</t>
  </si>
  <si>
    <t>Monika</t>
  </si>
  <si>
    <t>Reedy</t>
  </si>
  <si>
    <t>22/7/2024</t>
  </si>
  <si>
    <t>Magdalene</t>
  </si>
  <si>
    <t>Jorn</t>
  </si>
  <si>
    <t>Midge</t>
  </si>
  <si>
    <t>Coverly</t>
  </si>
  <si>
    <t>30/8/2022</t>
  </si>
  <si>
    <t>Findley</t>
  </si>
  <si>
    <t>Chilcotte</t>
  </si>
  <si>
    <t>Jenica</t>
  </si>
  <si>
    <t>Fibbens</t>
  </si>
  <si>
    <t>Jilleen</t>
  </si>
  <si>
    <t>Eberz</t>
  </si>
  <si>
    <t>13/3/2023</t>
  </si>
  <si>
    <t>25/12/2021</t>
  </si>
  <si>
    <t>Berny</t>
  </si>
  <si>
    <t>Pate</t>
  </si>
  <si>
    <t>18/8/2022</t>
  </si>
  <si>
    <t>22/2/2022</t>
  </si>
  <si>
    <t>Gustavo</t>
  </si>
  <si>
    <t>Mitchener</t>
  </si>
  <si>
    <t>21/5/2023</t>
  </si>
  <si>
    <t>Benedicto</t>
  </si>
  <si>
    <t>Jimes</t>
  </si>
  <si>
    <t>16/2/2023</t>
  </si>
  <si>
    <t>Jeane</t>
  </si>
  <si>
    <t>Connold</t>
  </si>
  <si>
    <t>Gun</t>
  </si>
  <si>
    <t>Boniface</t>
  </si>
  <si>
    <t>15/5/2022</t>
  </si>
  <si>
    <t>Joaquin</t>
  </si>
  <si>
    <t>Lightewood</t>
  </si>
  <si>
    <t>Matty</t>
  </si>
  <si>
    <t>Watson-Brown</t>
  </si>
  <si>
    <t>Hamilton</t>
  </si>
  <si>
    <t>Wadesworth</t>
  </si>
  <si>
    <t>13/5/2022</t>
  </si>
  <si>
    <t>22/8/2023</t>
  </si>
  <si>
    <t>Dreddy</t>
  </si>
  <si>
    <t>Croad</t>
  </si>
  <si>
    <t>26/8/2023</t>
  </si>
  <si>
    <t>22/7/2022</t>
  </si>
  <si>
    <t>28/2/2022</t>
  </si>
  <si>
    <t>Danika</t>
  </si>
  <si>
    <t>Torri</t>
  </si>
  <si>
    <t>20/9/2022</t>
  </si>
  <si>
    <t>Kessiah</t>
  </si>
  <si>
    <t>Bargery</t>
  </si>
  <si>
    <t>28/10/2022</t>
  </si>
  <si>
    <t>30/7/2023</t>
  </si>
  <si>
    <t>Norbie</t>
  </si>
  <si>
    <t>Lascell</t>
  </si>
  <si>
    <t>26/2/2023</t>
  </si>
  <si>
    <t>Lennie</t>
  </si>
  <si>
    <t>Leedal</t>
  </si>
  <si>
    <t>22/6/2023</t>
  </si>
  <si>
    <t>Niles</t>
  </si>
  <si>
    <t>Ardling</t>
  </si>
  <si>
    <t>Anet</t>
  </si>
  <si>
    <t>O'Shavlan</t>
  </si>
  <si>
    <t>15/9/2022</t>
  </si>
  <si>
    <t>Thacher</t>
  </si>
  <si>
    <t>Ghiotto</t>
  </si>
  <si>
    <t>27/5/2022</t>
  </si>
  <si>
    <t>Ora</t>
  </si>
  <si>
    <t>Detoile</t>
  </si>
  <si>
    <t>22/3/2023</t>
  </si>
  <si>
    <t>25/12/2022</t>
  </si>
  <si>
    <t>Lethia</t>
  </si>
  <si>
    <t>Izhaky</t>
  </si>
  <si>
    <t>Allyce</t>
  </si>
  <si>
    <t>Skingle</t>
  </si>
  <si>
    <t>24/7/2023</t>
  </si>
  <si>
    <t>28/8/2022</t>
  </si>
  <si>
    <t>Lisle</t>
  </si>
  <si>
    <t>Doughty</t>
  </si>
  <si>
    <t>Lesly</t>
  </si>
  <si>
    <t>Catlette</t>
  </si>
  <si>
    <t>15/12/2022</t>
  </si>
  <si>
    <t>Evangelin</t>
  </si>
  <si>
    <t>Geale</t>
  </si>
  <si>
    <t>26/7/2022</t>
  </si>
  <si>
    <t>17/3/2022</t>
  </si>
  <si>
    <t>Issie</t>
  </si>
  <si>
    <t>Devin</t>
  </si>
  <si>
    <t>28/5/2023</t>
  </si>
  <si>
    <t>Yank</t>
  </si>
  <si>
    <t>Ramme</t>
  </si>
  <si>
    <t>13/6/2022</t>
  </si>
  <si>
    <t>Augustina</t>
  </si>
  <si>
    <t>Ratie</t>
  </si>
  <si>
    <t>15/9/2023</t>
  </si>
  <si>
    <t>Tiebout</t>
  </si>
  <si>
    <t>Lanceter</t>
  </si>
  <si>
    <t>29/3/2023</t>
  </si>
  <si>
    <t>13/3/2022</t>
  </si>
  <si>
    <t>Garek</t>
  </si>
  <si>
    <t>Langhorne</t>
  </si>
  <si>
    <t>19/8/2022</t>
  </si>
  <si>
    <t>Elna</t>
  </si>
  <si>
    <t>Ilive</t>
  </si>
  <si>
    <t>Reggy</t>
  </si>
  <si>
    <t>Follitt</t>
  </si>
  <si>
    <t>27/9/2022</t>
  </si>
  <si>
    <t>24/12/2021</t>
  </si>
  <si>
    <t>Kimmy</t>
  </si>
  <si>
    <t>Byas</t>
  </si>
  <si>
    <t>14/12/2022</t>
  </si>
  <si>
    <t>Ade</t>
  </si>
  <si>
    <t>Silver</t>
  </si>
  <si>
    <t>26/8/2022</t>
  </si>
  <si>
    <t>Josefina</t>
  </si>
  <si>
    <t>Skellion</t>
  </si>
  <si>
    <t>25/9/2023</t>
  </si>
  <si>
    <t>Nicoline</t>
  </si>
  <si>
    <t>Marishenko</t>
  </si>
  <si>
    <t>Aleece</t>
  </si>
  <si>
    <t>Keitley</t>
  </si>
  <si>
    <t>18/11/2022</t>
  </si>
  <si>
    <t>Berty</t>
  </si>
  <si>
    <t>Haines</t>
  </si>
  <si>
    <t>Lissie</t>
  </si>
  <si>
    <t>Stoffels</t>
  </si>
  <si>
    <t>26/7/2023</t>
  </si>
  <si>
    <t>Lyman</t>
  </si>
  <si>
    <t>Ollie</t>
  </si>
  <si>
    <t>Laurice</t>
  </si>
  <si>
    <t>Chark</t>
  </si>
  <si>
    <t>Fergus</t>
  </si>
  <si>
    <t>Moakes</t>
  </si>
  <si>
    <t>24/11/2022</t>
  </si>
  <si>
    <t>29/3/2024</t>
  </si>
  <si>
    <t>Sergent</t>
  </si>
  <si>
    <t>Stotherfield</t>
  </si>
  <si>
    <t>19/7/2022</t>
  </si>
  <si>
    <t>Delmar</t>
  </si>
  <si>
    <t>Drayson</t>
  </si>
  <si>
    <t>28/12/2022</t>
  </si>
  <si>
    <t>Lenore</t>
  </si>
  <si>
    <t>Ferenc</t>
  </si>
  <si>
    <t>25/3/2023</t>
  </si>
  <si>
    <t>19/2/2024</t>
  </si>
  <si>
    <t>Patrice</t>
  </si>
  <si>
    <t>Cullrford</t>
  </si>
  <si>
    <t>Ado</t>
  </si>
  <si>
    <t>Dunkerton</t>
  </si>
  <si>
    <t>Leighton</t>
  </si>
  <si>
    <t>Ludron</t>
  </si>
  <si>
    <t>17/11/2022</t>
  </si>
  <si>
    <t>19/9/2022</t>
  </si>
  <si>
    <t>Mathias</t>
  </si>
  <si>
    <t>Chadwen</t>
  </si>
  <si>
    <t>Shirlee</t>
  </si>
  <si>
    <t>Chasteney</t>
  </si>
  <si>
    <t>Kristan</t>
  </si>
  <si>
    <t>Holgan</t>
  </si>
  <si>
    <t>23/2/2022</t>
  </si>
  <si>
    <t>Elsinore</t>
  </si>
  <si>
    <t>Boecke</t>
  </si>
  <si>
    <t>30/4/2023</t>
  </si>
  <si>
    <t>Libbie</t>
  </si>
  <si>
    <t>Jeffcoat</t>
  </si>
  <si>
    <t>Hubert</t>
  </si>
  <si>
    <t>Tripney</t>
  </si>
  <si>
    <t>Teddie</t>
  </si>
  <si>
    <t>O'Doghesty</t>
  </si>
  <si>
    <t>Vergil</t>
  </si>
  <si>
    <t>Tollet</t>
  </si>
  <si>
    <t>31/12/2022</t>
  </si>
  <si>
    <t>Petra</t>
  </si>
  <si>
    <t>Gorling</t>
  </si>
  <si>
    <t>Cortney</t>
  </si>
  <si>
    <t>Faire</t>
  </si>
  <si>
    <t>17/8/2023</t>
  </si>
  <si>
    <t>27/12/2022</t>
  </si>
  <si>
    <t>Currey</t>
  </si>
  <si>
    <t>Mouat</t>
  </si>
  <si>
    <t>24/1/2023</t>
  </si>
  <si>
    <t>Esra</t>
  </si>
  <si>
    <t>Harvie</t>
  </si>
  <si>
    <t>13/9/2023</t>
  </si>
  <si>
    <t>13/5/2023</t>
  </si>
  <si>
    <t>26/12/2022</t>
  </si>
  <si>
    <t>Neilla</t>
  </si>
  <si>
    <t>Barke</t>
  </si>
  <si>
    <t>21/2/2023</t>
  </si>
  <si>
    <t>26/5/2024</t>
  </si>
  <si>
    <t>Conrado</t>
  </si>
  <si>
    <t>Dearn</t>
  </si>
  <si>
    <t>25/3/2022</t>
  </si>
  <si>
    <t>Clarissa</t>
  </si>
  <si>
    <t>Bickell</t>
  </si>
  <si>
    <t>29/3/2022</t>
  </si>
  <si>
    <t>23/10/2023</t>
  </si>
  <si>
    <t>Jessalin</t>
  </si>
  <si>
    <t>Franklyn</t>
  </si>
  <si>
    <t>Willette</t>
  </si>
  <si>
    <t>Anslow</t>
  </si>
  <si>
    <t>13/4/2022</t>
  </si>
  <si>
    <t>28/5/2022</t>
  </si>
  <si>
    <t>Aleksandr</t>
  </si>
  <si>
    <t>Izkovitz</t>
  </si>
  <si>
    <t>23/4/2023</t>
  </si>
  <si>
    <t>Giusto</t>
  </si>
  <si>
    <t>Hiscocks</t>
  </si>
  <si>
    <t>Vernen</t>
  </si>
  <si>
    <t>Frisby</t>
  </si>
  <si>
    <t>23/12/2021</t>
  </si>
  <si>
    <t>Felicia</t>
  </si>
  <si>
    <t>Swapp</t>
  </si>
  <si>
    <t>20/2/2023</t>
  </si>
  <si>
    <t>Coraline</t>
  </si>
  <si>
    <t>Ratledge</t>
  </si>
  <si>
    <t>Alair</t>
  </si>
  <si>
    <t>Hotton</t>
  </si>
  <si>
    <t>25/6/2022</t>
  </si>
  <si>
    <t>Friedrich</t>
  </si>
  <si>
    <t>Tyas</t>
  </si>
  <si>
    <t>19/3/2023</t>
  </si>
  <si>
    <t>13/10/2023</t>
  </si>
  <si>
    <t>Oswald</t>
  </si>
  <si>
    <t>Ebbens</t>
  </si>
  <si>
    <t>30/3/2024</t>
  </si>
  <si>
    <t>Addia</t>
  </si>
  <si>
    <t>Gearing</t>
  </si>
  <si>
    <t>25/7/2022</t>
  </si>
  <si>
    <t>Lizabeth</t>
  </si>
  <si>
    <t>Kittiman</t>
  </si>
  <si>
    <t>27/11/2022</t>
  </si>
  <si>
    <t>Carolyne</t>
  </si>
  <si>
    <t>Amoore</t>
  </si>
  <si>
    <t>15/3/2024</t>
  </si>
  <si>
    <t>Nicolea</t>
  </si>
  <si>
    <t>Dodell</t>
  </si>
  <si>
    <t>16/3/2023</t>
  </si>
  <si>
    <t>Rosalinda</t>
  </si>
  <si>
    <t>Durgan</t>
  </si>
  <si>
    <t>Melloney</t>
  </si>
  <si>
    <t>McConachie</t>
  </si>
  <si>
    <t>29/8/2022</t>
  </si>
  <si>
    <t>Shalne</t>
  </si>
  <si>
    <t>Clemence</t>
  </si>
  <si>
    <t>Gibbie</t>
  </si>
  <si>
    <t>Folan</t>
  </si>
  <si>
    <t>26/6/2022</t>
  </si>
  <si>
    <t>28/3/2023</t>
  </si>
  <si>
    <t>Aguie</t>
  </si>
  <si>
    <t>Macbane</t>
  </si>
  <si>
    <t>23/5/2022</t>
  </si>
  <si>
    <t>17/3/2023</t>
  </si>
  <si>
    <t>Harvey</t>
  </si>
  <si>
    <t>Petroselli</t>
  </si>
  <si>
    <t>17/9/2022</t>
  </si>
  <si>
    <t>Hastings</t>
  </si>
  <si>
    <t>Darville</t>
  </si>
  <si>
    <t>23/10/2022</t>
  </si>
  <si>
    <t>Coleen</t>
  </si>
  <si>
    <t>Kantor</t>
  </si>
  <si>
    <t>14/5/2023</t>
  </si>
  <si>
    <t>16/4/2023</t>
  </si>
  <si>
    <t>17/10/2023</t>
  </si>
  <si>
    <t>Myrah</t>
  </si>
  <si>
    <t>Blinerman</t>
  </si>
  <si>
    <t>25/11/2022</t>
  </si>
  <si>
    <t>Yevette</t>
  </si>
  <si>
    <t>Rizzolo</t>
  </si>
  <si>
    <t>17/9/2023</t>
  </si>
  <si>
    <t>Emmit</t>
  </si>
  <si>
    <t>Haywood</t>
  </si>
  <si>
    <t>30/10/2022</t>
  </si>
  <si>
    <t>18/2/2024</t>
  </si>
  <si>
    <t>Vincenty</t>
  </si>
  <si>
    <t>Baudino</t>
  </si>
  <si>
    <t>17/6/2024</t>
  </si>
  <si>
    <t>Mitch</t>
  </si>
  <si>
    <t>Woodland</t>
  </si>
  <si>
    <t>Karlens</t>
  </si>
  <si>
    <t>Wilce</t>
  </si>
  <si>
    <t>28/2/2023</t>
  </si>
  <si>
    <t>29/1/2023</t>
  </si>
  <si>
    <t>Olva</t>
  </si>
  <si>
    <t>Berkely</t>
  </si>
  <si>
    <t>Burgess</t>
  </si>
  <si>
    <t>Bresson</t>
  </si>
  <si>
    <t>18/4/2023</t>
  </si>
  <si>
    <t>Cyrille</t>
  </si>
  <si>
    <t>Habergham</t>
  </si>
  <si>
    <t>30/8/2023</t>
  </si>
  <si>
    <t>Englebert</t>
  </si>
  <si>
    <t>Harnetty</t>
  </si>
  <si>
    <t>25/10/2022</t>
  </si>
  <si>
    <t>Vick</t>
  </si>
  <si>
    <t>Friedenbach</t>
  </si>
  <si>
    <t>30/9/2022</t>
  </si>
  <si>
    <t>Carine</t>
  </si>
  <si>
    <t>Giacopini</t>
  </si>
  <si>
    <t>14/5/2024</t>
  </si>
  <si>
    <t>Joceline</t>
  </si>
  <si>
    <t>Parsons</t>
  </si>
  <si>
    <t>Oralia</t>
  </si>
  <si>
    <t>Stair</t>
  </si>
  <si>
    <t>21/11/2022</t>
  </si>
  <si>
    <t>16/11/2023</t>
  </si>
  <si>
    <t>Fidelia</t>
  </si>
  <si>
    <t>Floyd</t>
  </si>
  <si>
    <t>Conny</t>
  </si>
  <si>
    <t>Eim</t>
  </si>
  <si>
    <t>Delinda</t>
  </si>
  <si>
    <t>Del Castello</t>
  </si>
  <si>
    <t>28/8/2023</t>
  </si>
  <si>
    <t>14/11/2022</t>
  </si>
  <si>
    <t>Humbert</t>
  </si>
  <si>
    <t>Spong</t>
  </si>
  <si>
    <t>Ruby</t>
  </si>
  <si>
    <t>Coetzee</t>
  </si>
  <si>
    <t>13/3/2024</t>
  </si>
  <si>
    <t>Murvyn</t>
  </si>
  <si>
    <t>Killingbeck</t>
  </si>
  <si>
    <t>Konstanze</t>
  </si>
  <si>
    <t>Clethro</t>
  </si>
  <si>
    <t>13/1/2023</t>
  </si>
  <si>
    <t>15/6/2023</t>
  </si>
  <si>
    <t>Cinderella</t>
  </si>
  <si>
    <t>Sellwood</t>
  </si>
  <si>
    <t>27/7/2023</t>
  </si>
  <si>
    <t>14/1/2022</t>
  </si>
  <si>
    <t>Chiquia</t>
  </si>
  <si>
    <t>Duckett</t>
  </si>
  <si>
    <t>Brigida</t>
  </si>
  <si>
    <t>Hackworthy</t>
  </si>
  <si>
    <t>24/8/2023</t>
  </si>
  <si>
    <t>Sheffield</t>
  </si>
  <si>
    <t>Berndsen</t>
  </si>
  <si>
    <t>17/5/2023</t>
  </si>
  <si>
    <t>Clelle</t>
  </si>
  <si>
    <t>Amity</t>
  </si>
  <si>
    <t>Fazan</t>
  </si>
  <si>
    <t>Brantley</t>
  </si>
  <si>
    <t>Szach</t>
  </si>
  <si>
    <t>Gilbert</t>
  </si>
  <si>
    <t>Dood</t>
  </si>
  <si>
    <t>Curado</t>
  </si>
  <si>
    <t>Oralie</t>
  </si>
  <si>
    <t>Ollive</t>
  </si>
  <si>
    <t>Patience</t>
  </si>
  <si>
    <t>Worvell</t>
  </si>
  <si>
    <t>Zabrina</t>
  </si>
  <si>
    <t>Surr</t>
  </si>
  <si>
    <t>25/2/2023</t>
  </si>
  <si>
    <t>Lisha</t>
  </si>
  <si>
    <t>Dunkerly</t>
  </si>
  <si>
    <t>24/6/2024</t>
  </si>
  <si>
    <t>Carce</t>
  </si>
  <si>
    <t>Pettigree</t>
  </si>
  <si>
    <t>20/3/2022</t>
  </si>
  <si>
    <t>Clara</t>
  </si>
  <si>
    <t>Garley</t>
  </si>
  <si>
    <t>Felice</t>
  </si>
  <si>
    <t>Duffet</t>
  </si>
  <si>
    <t>24/11/2023</t>
  </si>
  <si>
    <t>Benedicta</t>
  </si>
  <si>
    <t>Armell</t>
  </si>
  <si>
    <t>Trix</t>
  </si>
  <si>
    <t>Hadigate</t>
  </si>
  <si>
    <t>17/5/2022</t>
  </si>
  <si>
    <t>23/7/2022</t>
  </si>
  <si>
    <t>20/1/2024</t>
  </si>
  <si>
    <t>Mela</t>
  </si>
  <si>
    <t>Huison</t>
  </si>
  <si>
    <t>31/10/2022</t>
  </si>
  <si>
    <t>15/5/2023</t>
  </si>
  <si>
    <t>27/11/2023</t>
  </si>
  <si>
    <t>Minetta</t>
  </si>
  <si>
    <t>Hillburn</t>
  </si>
  <si>
    <t>Eustacia</t>
  </si>
  <si>
    <t>Davenall</t>
  </si>
  <si>
    <t>14/4/2024</t>
  </si>
  <si>
    <t>Stephan</t>
  </si>
  <si>
    <t>Colecrough</t>
  </si>
  <si>
    <t>Leroi</t>
  </si>
  <si>
    <t>Whereat</t>
  </si>
  <si>
    <t>13/2/2023</t>
  </si>
  <si>
    <t>Genvieve</t>
  </si>
  <si>
    <t>Itscovitz</t>
  </si>
  <si>
    <t>Pablo</t>
  </si>
  <si>
    <t>Casajuana</t>
  </si>
  <si>
    <t>17/2/2023</t>
  </si>
  <si>
    <t>Karel</t>
  </si>
  <si>
    <t>Ruffle</t>
  </si>
  <si>
    <t>22/7/2023</t>
  </si>
  <si>
    <t>29/11/2023</t>
  </si>
  <si>
    <t>Ira</t>
  </si>
  <si>
    <t>Kidby</t>
  </si>
  <si>
    <t>Jesse</t>
  </si>
  <si>
    <t>Anscott</t>
  </si>
  <si>
    <t>Cassandra</t>
  </si>
  <si>
    <t>Ormistone</t>
  </si>
  <si>
    <t>25/8/2023</t>
  </si>
  <si>
    <t>19/7/2024</t>
  </si>
  <si>
    <t>Torry</t>
  </si>
  <si>
    <t>Addess</t>
  </si>
  <si>
    <t>Renard</t>
  </si>
  <si>
    <t>Sherburn</t>
  </si>
  <si>
    <t>Lesley</t>
  </si>
  <si>
    <t>Allso</t>
  </si>
  <si>
    <t>Aldwin</t>
  </si>
  <si>
    <t>Varvell</t>
  </si>
  <si>
    <t>29/12/2021</t>
  </si>
  <si>
    <t>Marcile</t>
  </si>
  <si>
    <t>Casebourne</t>
  </si>
  <si>
    <t>23/4/2022</t>
  </si>
  <si>
    <t>Avigdor</t>
  </si>
  <si>
    <t>Holtaway</t>
  </si>
  <si>
    <t>30/7/2022</t>
  </si>
  <si>
    <t>14/4/2022</t>
  </si>
  <si>
    <t>Cathie</t>
  </si>
  <si>
    <t>Theunissen</t>
  </si>
  <si>
    <t>18/9/2022</t>
  </si>
  <si>
    <t>Turner</t>
  </si>
  <si>
    <t>Bulch</t>
  </si>
  <si>
    <t>Kissiah</t>
  </si>
  <si>
    <t>Chezelle</t>
  </si>
  <si>
    <t>29/6/2023</t>
  </si>
  <si>
    <t>Carley</t>
  </si>
  <si>
    <t>O'Dowgaine</t>
  </si>
  <si>
    <t>16/9/2022</t>
  </si>
  <si>
    <t>Sella</t>
  </si>
  <si>
    <t>Tuley</t>
  </si>
  <si>
    <t>Shay</t>
  </si>
  <si>
    <t>Vint</t>
  </si>
  <si>
    <t>16/10/2023</t>
  </si>
  <si>
    <t>Parry</t>
  </si>
  <si>
    <t>Bavridge</t>
  </si>
  <si>
    <t>Halsey</t>
  </si>
  <si>
    <t>Braywood</t>
  </si>
  <si>
    <t>Laverne</t>
  </si>
  <si>
    <t>Reuther</t>
  </si>
  <si>
    <t>Aryn</t>
  </si>
  <si>
    <t>Matczak</t>
  </si>
  <si>
    <t>19/2/2023</t>
  </si>
  <si>
    <t>Cookie</t>
  </si>
  <si>
    <t>Datte</t>
  </si>
  <si>
    <t>23/7/2023</t>
  </si>
  <si>
    <t>23/1/2022</t>
  </si>
  <si>
    <t>Gill</t>
  </si>
  <si>
    <t>Boag</t>
  </si>
  <si>
    <t>24/5/2022</t>
  </si>
  <si>
    <t>20/12/2023</t>
  </si>
  <si>
    <t>Rosabel</t>
  </si>
  <si>
    <t>Coulbeck</t>
  </si>
  <si>
    <t>22/8/2022</t>
  </si>
  <si>
    <t>Camellia</t>
  </si>
  <si>
    <t>Scandroot</t>
  </si>
  <si>
    <t>19/8/2023</t>
  </si>
  <si>
    <t>Michal</t>
  </si>
  <si>
    <t>Lind</t>
  </si>
  <si>
    <t>19/9/2023</t>
  </si>
  <si>
    <t>18/7/2024</t>
  </si>
  <si>
    <t>Rosita</t>
  </si>
  <si>
    <t>Alvis</t>
  </si>
  <si>
    <t>Boote</t>
  </si>
  <si>
    <t>Shoreman</t>
  </si>
  <si>
    <t>22/12/2022</t>
  </si>
  <si>
    <t>Caryn</t>
  </si>
  <si>
    <t>Tremayne</t>
  </si>
  <si>
    <t>Annabelle</t>
  </si>
  <si>
    <t>De Winton</t>
  </si>
  <si>
    <t>13/1/2022</t>
  </si>
  <si>
    <t>Pearce</t>
  </si>
  <si>
    <t>Willgrass</t>
  </si>
  <si>
    <t>17/11/2023</t>
  </si>
  <si>
    <t>Katerina</t>
  </si>
  <si>
    <t>Dunderdale</t>
  </si>
  <si>
    <t>15/6/2022</t>
  </si>
  <si>
    <t>Karon</t>
  </si>
  <si>
    <t>Peres</t>
  </si>
  <si>
    <t>21/3/2022</t>
  </si>
  <si>
    <t>24/4/2023</t>
  </si>
  <si>
    <t>Gael</t>
  </si>
  <si>
    <t>Franssen</t>
  </si>
  <si>
    <t>16/8/2023</t>
  </si>
  <si>
    <t>19/11/2023</t>
  </si>
  <si>
    <t>Sig</t>
  </si>
  <si>
    <t>Stafford</t>
  </si>
  <si>
    <t>27/3/2022</t>
  </si>
  <si>
    <t>Bord</t>
  </si>
  <si>
    <t>McGurk</t>
  </si>
  <si>
    <t>Jackson</t>
  </si>
  <si>
    <t>Sparshutt</t>
  </si>
  <si>
    <t>20/6/2023</t>
  </si>
  <si>
    <t>North</t>
  </si>
  <si>
    <t>McCorley</t>
  </si>
  <si>
    <t>27/6/2024</t>
  </si>
  <si>
    <t>Priscilla</t>
  </si>
  <si>
    <t>Lawly</t>
  </si>
  <si>
    <t>19/5/2023</t>
  </si>
  <si>
    <t>Cesya</t>
  </si>
  <si>
    <t>Jennens</t>
  </si>
  <si>
    <t>Jamill</t>
  </si>
  <si>
    <t>Norton</t>
  </si>
  <si>
    <t>Egan</t>
  </si>
  <si>
    <t>Edwins</t>
  </si>
  <si>
    <t>20/7/2022</t>
  </si>
  <si>
    <t>16/2/2022</t>
  </si>
  <si>
    <t>Danielle</t>
  </si>
  <si>
    <t>Burstowe</t>
  </si>
  <si>
    <t>31/5/2023</t>
  </si>
  <si>
    <t>27/12/2023</t>
  </si>
  <si>
    <t>Rasia</t>
  </si>
  <si>
    <t>Philbrick</t>
  </si>
  <si>
    <t>Aluin</t>
  </si>
  <si>
    <t>Upjohn</t>
  </si>
  <si>
    <t>16/8/2022</t>
  </si>
  <si>
    <t>Denni</t>
  </si>
  <si>
    <t>Lesek</t>
  </si>
  <si>
    <t>16/7/2023</t>
  </si>
  <si>
    <t>22/5/2023</t>
  </si>
  <si>
    <t>Micah</t>
  </si>
  <si>
    <t>Duiged</t>
  </si>
  <si>
    <t>Hyacinthe</t>
  </si>
  <si>
    <t>Daynter</t>
  </si>
  <si>
    <t>24/1/2022</t>
  </si>
  <si>
    <t>Bernardine</t>
  </si>
  <si>
    <t>Lillgard</t>
  </si>
  <si>
    <t>Bernardo</t>
  </si>
  <si>
    <t>Lattin</t>
  </si>
  <si>
    <t>Kimberli</t>
  </si>
  <si>
    <t>Sachno</t>
  </si>
  <si>
    <t>26/5/2022</t>
  </si>
  <si>
    <t>Myrtie</t>
  </si>
  <si>
    <t>Rennard</t>
  </si>
  <si>
    <t>Gallagher</t>
  </si>
  <si>
    <t>Ortner</t>
  </si>
  <si>
    <t>Lorinda</t>
  </si>
  <si>
    <t>Gerant</t>
  </si>
  <si>
    <t>Gino</t>
  </si>
  <si>
    <t>Minmagh</t>
  </si>
  <si>
    <t>25/12/2023</t>
  </si>
  <si>
    <t>Deeanne</t>
  </si>
  <si>
    <t>Scoyne</t>
  </si>
  <si>
    <t>22/9/2022</t>
  </si>
  <si>
    <t>Balduin</t>
  </si>
  <si>
    <t>Halesworth</t>
  </si>
  <si>
    <t>Jory</t>
  </si>
  <si>
    <t>Ommundsen</t>
  </si>
  <si>
    <t>Tupling</t>
  </si>
  <si>
    <t>14/10/2023</t>
  </si>
  <si>
    <t>Melvyn</t>
  </si>
  <si>
    <t>Coburn</t>
  </si>
  <si>
    <t>20/10/2022</t>
  </si>
  <si>
    <t>Meggie</t>
  </si>
  <si>
    <t>Haseley</t>
  </si>
  <si>
    <t>Gunter</t>
  </si>
  <si>
    <t>Pavlata</t>
  </si>
  <si>
    <t>27/4/2022</t>
  </si>
  <si>
    <t>Nowell</t>
  </si>
  <si>
    <t>Moorman</t>
  </si>
  <si>
    <t>Rebekkah</t>
  </si>
  <si>
    <t>Boadby</t>
  </si>
  <si>
    <t>Farrand</t>
  </si>
  <si>
    <t>Mence</t>
  </si>
  <si>
    <t>20/4/2022</t>
  </si>
  <si>
    <t>30/4/2022</t>
  </si>
  <si>
    <t>Kennan</t>
  </si>
  <si>
    <t>Reboulet</t>
  </si>
  <si>
    <t>Suzette</t>
  </si>
  <si>
    <t>Pitford</t>
  </si>
  <si>
    <t>21/9/2022</t>
  </si>
  <si>
    <t>25/5/2023</t>
  </si>
  <si>
    <t>26/2/2022</t>
  </si>
  <si>
    <t>Sonnie</t>
  </si>
  <si>
    <t>Woodyear</t>
  </si>
  <si>
    <t>Jeramey</t>
  </si>
  <si>
    <t>Gauch</t>
  </si>
  <si>
    <t>Kelway</t>
  </si>
  <si>
    <t>19/2/2022</t>
  </si>
  <si>
    <t>Glennie</t>
  </si>
  <si>
    <t>Rapper</t>
  </si>
  <si>
    <t>28/7/2022</t>
  </si>
  <si>
    <t>Mae</t>
  </si>
  <si>
    <t>Trattles</t>
  </si>
  <si>
    <t>Hirsthouse</t>
  </si>
  <si>
    <t>17/10/2022</t>
  </si>
  <si>
    <t>Patty</t>
  </si>
  <si>
    <t>Pagon</t>
  </si>
  <si>
    <t>Richard</t>
  </si>
  <si>
    <t>Pactat</t>
  </si>
  <si>
    <t>Mel</t>
  </si>
  <si>
    <t>Nizard</t>
  </si>
  <si>
    <t>Issy</t>
  </si>
  <si>
    <t>Rowswell</t>
  </si>
  <si>
    <t>13/6/2023</t>
  </si>
  <si>
    <t>Chalmers</t>
  </si>
  <si>
    <t>Devey</t>
  </si>
  <si>
    <t>Raven</t>
  </si>
  <si>
    <t>Makinson</t>
  </si>
  <si>
    <t>Maje</t>
  </si>
  <si>
    <t>Capinetti</t>
  </si>
  <si>
    <t>16/3/2022</t>
  </si>
  <si>
    <t>Jefferson</t>
  </si>
  <si>
    <t>Ion</t>
  </si>
  <si>
    <t>Flossie</t>
  </si>
  <si>
    <t>Hammill</t>
  </si>
  <si>
    <t>30/5/2023</t>
  </si>
  <si>
    <t>Sherline</t>
  </si>
  <si>
    <t>Carnegy</t>
  </si>
  <si>
    <t>14/10/2022</t>
  </si>
  <si>
    <t>Aaron</t>
  </si>
  <si>
    <t>Oboy</t>
  </si>
  <si>
    <t>Geneva</t>
  </si>
  <si>
    <t>Duligal</t>
  </si>
  <si>
    <t>Torrance</t>
  </si>
  <si>
    <t>Idle</t>
  </si>
  <si>
    <t>Hilary</t>
  </si>
  <si>
    <t>Biasini</t>
  </si>
  <si>
    <t>23/12/2023</t>
  </si>
  <si>
    <t>Benyamin</t>
  </si>
  <si>
    <t>Dowdney</t>
  </si>
  <si>
    <t>27/8/2022</t>
  </si>
  <si>
    <t>Wolfy</t>
  </si>
  <si>
    <t>Towhey</t>
  </si>
  <si>
    <t>Eduard</t>
  </si>
  <si>
    <t>Eyes</t>
  </si>
  <si>
    <t>31/10/2023</t>
  </si>
  <si>
    <t>Zondra</t>
  </si>
  <si>
    <t>Galbreth</t>
  </si>
  <si>
    <t>Renault</t>
  </si>
  <si>
    <t>Wayper</t>
  </si>
  <si>
    <t>Keelby</t>
  </si>
  <si>
    <t>Brabender</t>
  </si>
  <si>
    <t>Mireielle</t>
  </si>
  <si>
    <t>Fontell</t>
  </si>
  <si>
    <t>Meaders</t>
  </si>
  <si>
    <t>20/9/2023</t>
  </si>
  <si>
    <t>Moyna</t>
  </si>
  <si>
    <t>Furmedge</t>
  </si>
  <si>
    <t>Hew</t>
  </si>
  <si>
    <t>Clubbe</t>
  </si>
  <si>
    <t>Ester</t>
  </si>
  <si>
    <t>Slafford</t>
  </si>
  <si>
    <t>Mendenhall</t>
  </si>
  <si>
    <t>Myrvyn</t>
  </si>
  <si>
    <t>Eunson</t>
  </si>
  <si>
    <t>14/3/2022</t>
  </si>
  <si>
    <t>Melodie</t>
  </si>
  <si>
    <t>Choulerton</t>
  </si>
  <si>
    <t>27/8/2023</t>
  </si>
  <si>
    <t>24/4/2022</t>
  </si>
  <si>
    <t>Hale</t>
  </si>
  <si>
    <t>Dodgson</t>
  </si>
  <si>
    <t>15/3/2023</t>
  </si>
  <si>
    <t>20/7/2023</t>
  </si>
  <si>
    <t>Erda</t>
  </si>
  <si>
    <t>Paule</t>
  </si>
  <si>
    <t>Nikita</t>
  </si>
  <si>
    <t>Sauvain</t>
  </si>
  <si>
    <t>Jedidiah</t>
  </si>
  <si>
    <t>Doers</t>
  </si>
  <si>
    <t>27/10/2023</t>
  </si>
  <si>
    <t>Arabelle</t>
  </si>
  <si>
    <t>Fawdrie</t>
  </si>
  <si>
    <t>23/11/2022</t>
  </si>
  <si>
    <t>25/2/2024</t>
  </si>
  <si>
    <t>Idalina</t>
  </si>
  <si>
    <t>Chattey</t>
  </si>
  <si>
    <t>Tamiko</t>
  </si>
  <si>
    <t>Spores</t>
  </si>
  <si>
    <t>23/2/2024</t>
  </si>
  <si>
    <t>Pebrook</t>
  </si>
  <si>
    <t>Farnsworth</t>
  </si>
  <si>
    <t>17/2/2024</t>
  </si>
  <si>
    <t>Deane</t>
  </si>
  <si>
    <t>Llorente</t>
  </si>
  <si>
    <t>27/10/2022</t>
  </si>
  <si>
    <t>Terrie</t>
  </si>
  <si>
    <t>Berston</t>
  </si>
  <si>
    <t>21/5/2024</t>
  </si>
  <si>
    <t>Zelig</t>
  </si>
  <si>
    <t>Daout</t>
  </si>
  <si>
    <t>18/4/2022</t>
  </si>
  <si>
    <t>Chlo</t>
  </si>
  <si>
    <t>Paradin</t>
  </si>
  <si>
    <t>16/5/2023</t>
  </si>
  <si>
    <t>28/5/2024</t>
  </si>
  <si>
    <t>Isidro</t>
  </si>
  <si>
    <t>Lucas</t>
  </si>
  <si>
    <t>Lynea</t>
  </si>
  <si>
    <t>Skirling</t>
  </si>
  <si>
    <t>Belva</t>
  </si>
  <si>
    <t>Dods</t>
  </si>
  <si>
    <t>15/4/2023</t>
  </si>
  <si>
    <t>Eudora</t>
  </si>
  <si>
    <t>Pannaman</t>
  </si>
  <si>
    <t>29/9/2023</t>
  </si>
  <si>
    <t>Tabbatha</t>
  </si>
  <si>
    <t>Wardhaugh</t>
  </si>
  <si>
    <t>Nixie</t>
  </si>
  <si>
    <t>Aucott</t>
  </si>
  <si>
    <t>21/1/2022</t>
  </si>
  <si>
    <t>Garland</t>
  </si>
  <si>
    <t>Noblett</t>
  </si>
  <si>
    <t>24/12/2022</t>
  </si>
  <si>
    <t>Catherina</t>
  </si>
  <si>
    <t>De Francisci</t>
  </si>
  <si>
    <t>Ulises</t>
  </si>
  <si>
    <t>Enocksson</t>
  </si>
  <si>
    <t>21/10/2022</t>
  </si>
  <si>
    <t>17/7/2023</t>
  </si>
  <si>
    <t>Neile</t>
  </si>
  <si>
    <t>Killich</t>
  </si>
  <si>
    <t>Cassie</t>
  </si>
  <si>
    <t>Slainey</t>
  </si>
  <si>
    <t>22/4/2022</t>
  </si>
  <si>
    <t>Dominic</t>
  </si>
  <si>
    <t>Jaskiewicz</t>
  </si>
  <si>
    <t>Demetris</t>
  </si>
  <si>
    <t>Kidson</t>
  </si>
  <si>
    <t>24/10/2022</t>
  </si>
  <si>
    <t>Georgie</t>
  </si>
  <si>
    <t>Overthrow</t>
  </si>
  <si>
    <t>Emelyne</t>
  </si>
  <si>
    <t>Dubois</t>
  </si>
  <si>
    <t>Garik</t>
  </si>
  <si>
    <t>Tarply</t>
  </si>
  <si>
    <t>13/8/2023</t>
  </si>
  <si>
    <t>16/1/2024</t>
  </si>
  <si>
    <t>Aymer</t>
  </si>
  <si>
    <t>Rugiero</t>
  </si>
  <si>
    <t>21/12/2023</t>
  </si>
  <si>
    <t>Marga</t>
  </si>
  <si>
    <t>Yacob</t>
  </si>
  <si>
    <t>27/2/2024</t>
  </si>
  <si>
    <t>Ray</t>
  </si>
  <si>
    <t>Brewer</t>
  </si>
  <si>
    <t>19/3/2022</t>
  </si>
  <si>
    <t>Porty</t>
  </si>
  <si>
    <t>Markova</t>
  </si>
  <si>
    <t>Louisa</t>
  </si>
  <si>
    <t>Ravel</t>
  </si>
  <si>
    <t>13/11/2022</t>
  </si>
  <si>
    <t>Ashil</t>
  </si>
  <si>
    <t>Molson</t>
  </si>
  <si>
    <t>Graham</t>
  </si>
  <si>
    <t>Gegg</t>
  </si>
  <si>
    <t>Chrysa</t>
  </si>
  <si>
    <t>Philipsson</t>
  </si>
  <si>
    <t>Craggie</t>
  </si>
  <si>
    <t>Coulsen</t>
  </si>
  <si>
    <t>29/12/2022</t>
  </si>
  <si>
    <t>Trey</t>
  </si>
  <si>
    <t>Paddle</t>
  </si>
  <si>
    <t>Charlton</t>
  </si>
  <si>
    <t>Crucitti</t>
  </si>
  <si>
    <t>22/1/2023</t>
  </si>
  <si>
    <t>Damian</t>
  </si>
  <si>
    <t>Yakunin</t>
  </si>
  <si>
    <t>Stanton</t>
  </si>
  <si>
    <t>Pellington</t>
  </si>
  <si>
    <t>25/1/2024</t>
  </si>
  <si>
    <t>Letisha</t>
  </si>
  <si>
    <t>Gladtbach</t>
  </si>
  <si>
    <t>13/10/2022</t>
  </si>
  <si>
    <t>Lorilyn</t>
  </si>
  <si>
    <t>Rapinett</t>
  </si>
  <si>
    <t>16/11/2022</t>
  </si>
  <si>
    <t>Rorke</t>
  </si>
  <si>
    <t>Jarrette</t>
  </si>
  <si>
    <t>24/2/2022</t>
  </si>
  <si>
    <t>Veda</t>
  </si>
  <si>
    <t>Edney</t>
  </si>
  <si>
    <t>29/5/2023</t>
  </si>
  <si>
    <t>15/7/2022</t>
  </si>
  <si>
    <t>John</t>
  </si>
  <si>
    <t>Fredi</t>
  </si>
  <si>
    <t>Tedi</t>
  </si>
  <si>
    <t>Scrivens</t>
  </si>
  <si>
    <t>Alis</t>
  </si>
  <si>
    <t>Clubb</t>
  </si>
  <si>
    <t>Lelia</t>
  </si>
  <si>
    <t>Ayce</t>
  </si>
  <si>
    <t>Maurits</t>
  </si>
  <si>
    <t>Bennedick</t>
  </si>
  <si>
    <t>Wat</t>
  </si>
  <si>
    <t>Swaby</t>
  </si>
  <si>
    <t>14/2/2022</t>
  </si>
  <si>
    <t>Hayward</t>
  </si>
  <si>
    <t>Willingale</t>
  </si>
  <si>
    <t>Fancy</t>
  </si>
  <si>
    <t>Wynett</t>
  </si>
  <si>
    <t>Amelie</t>
  </si>
  <si>
    <t>Alwin</t>
  </si>
  <si>
    <t>Skippie</t>
  </si>
  <si>
    <t>Threlfall</t>
  </si>
  <si>
    <t>13/9/2022</t>
  </si>
  <si>
    <t>Enrika</t>
  </si>
  <si>
    <t>Bodd</t>
  </si>
  <si>
    <t>13/7/2023</t>
  </si>
  <si>
    <t>Ives</t>
  </si>
  <si>
    <t>Boyes</t>
  </si>
  <si>
    <t>Sammy</t>
  </si>
  <si>
    <t>Giampietro</t>
  </si>
  <si>
    <t>Brina</t>
  </si>
  <si>
    <t>Torrent</t>
  </si>
  <si>
    <t>14/7/2023</t>
  </si>
  <si>
    <t>26/11/2023</t>
  </si>
  <si>
    <t>Klemmt</t>
  </si>
  <si>
    <t>Rinaldo</t>
  </si>
  <si>
    <t>Jakolevitch</t>
  </si>
  <si>
    <t>31/8/2022</t>
  </si>
  <si>
    <t>Pris</t>
  </si>
  <si>
    <t>Maud</t>
  </si>
  <si>
    <t>Coryndon</t>
  </si>
  <si>
    <t>Evonne</t>
  </si>
  <si>
    <t>Hyndson</t>
  </si>
  <si>
    <t>Carilyn</t>
  </si>
  <si>
    <t>Bissex</t>
  </si>
  <si>
    <t>Orelee</t>
  </si>
  <si>
    <t>Vallentin</t>
  </si>
  <si>
    <t>Lenci</t>
  </si>
  <si>
    <t>Cranny</t>
  </si>
  <si>
    <t>Davey</t>
  </si>
  <si>
    <t>Ewers</t>
  </si>
  <si>
    <t>Misti</t>
  </si>
  <si>
    <t>Crowest</t>
  </si>
  <si>
    <t>Lauren</t>
  </si>
  <si>
    <t>Kemmey</t>
  </si>
  <si>
    <t>14/4/2023</t>
  </si>
  <si>
    <t>Ginni</t>
  </si>
  <si>
    <t>Terbruggen</t>
  </si>
  <si>
    <t>20/11/2022</t>
  </si>
  <si>
    <t>Caresse</t>
  </si>
  <si>
    <t>Jebb</t>
  </si>
  <si>
    <t>30/11/2022</t>
  </si>
  <si>
    <t>Lorry</t>
  </si>
  <si>
    <t>Maylor</t>
  </si>
  <si>
    <t>17/7/2024</t>
  </si>
  <si>
    <t>Katinka</t>
  </si>
  <si>
    <t>Blacket</t>
  </si>
  <si>
    <t>30/12/2021</t>
  </si>
  <si>
    <t>Birds</t>
  </si>
  <si>
    <t>Shae</t>
  </si>
  <si>
    <t>Henken</t>
  </si>
  <si>
    <t>25/4/2022</t>
  </si>
  <si>
    <t>Hope</t>
  </si>
  <si>
    <t>Gemnett</t>
  </si>
  <si>
    <t>Darnall</t>
  </si>
  <si>
    <t>Stent</t>
  </si>
  <si>
    <t>21/7/2022</t>
  </si>
  <si>
    <t>Aurlie</t>
  </si>
  <si>
    <t>Maywood</t>
  </si>
  <si>
    <t>Rosie</t>
  </si>
  <si>
    <t>Solman</t>
  </si>
  <si>
    <t>Daniel</t>
  </si>
  <si>
    <t>Rowston</t>
  </si>
  <si>
    <t>Dickie</t>
  </si>
  <si>
    <t>Parton</t>
  </si>
  <si>
    <t>Betsy</t>
  </si>
  <si>
    <t>Cairns</t>
  </si>
  <si>
    <t>Keeley</t>
  </si>
  <si>
    <t>Blazek</t>
  </si>
  <si>
    <t>Jerrine</t>
  </si>
  <si>
    <t>Kleyn</t>
  </si>
  <si>
    <t>Meyer</t>
  </si>
  <si>
    <t>Clifft</t>
  </si>
  <si>
    <t>Andriana</t>
  </si>
  <si>
    <t>Pedycan</t>
  </si>
  <si>
    <t>Free</t>
  </si>
  <si>
    <t>Dunge</t>
  </si>
  <si>
    <t>Pavla</t>
  </si>
  <si>
    <t>Laux</t>
  </si>
  <si>
    <t>Launce</t>
  </si>
  <si>
    <t>Tommeo</t>
  </si>
  <si>
    <t>16/6/2023</t>
  </si>
  <si>
    <t>27/4/2023</t>
  </si>
  <si>
    <t>Alberto</t>
  </si>
  <si>
    <t>Gunderson</t>
  </si>
  <si>
    <t>Lorene</t>
  </si>
  <si>
    <t>Berrecloth</t>
  </si>
  <si>
    <t>Tallulah</t>
  </si>
  <si>
    <t>Jaycock</t>
  </si>
  <si>
    <t>Ted</t>
  </si>
  <si>
    <t>Louw</t>
  </si>
  <si>
    <t>Gannie</t>
  </si>
  <si>
    <t>Gildersleaves</t>
  </si>
  <si>
    <t>Livvyy</t>
  </si>
  <si>
    <t>Dowber</t>
  </si>
  <si>
    <t>23/12/2022</t>
  </si>
  <si>
    <t>26/10/2022</t>
  </si>
  <si>
    <t>Shani</t>
  </si>
  <si>
    <t>Grimsditch</t>
  </si>
  <si>
    <t>Jozef</t>
  </si>
  <si>
    <t>Simanek</t>
  </si>
  <si>
    <t>Bond</t>
  </si>
  <si>
    <t>Yannikov</t>
  </si>
  <si>
    <t>Marnie</t>
  </si>
  <si>
    <t>Morigan</t>
  </si>
  <si>
    <t>23/6/2022</t>
  </si>
  <si>
    <t>Godfrey</t>
  </si>
  <si>
    <t>Spindler</t>
  </si>
  <si>
    <t>Artair</t>
  </si>
  <si>
    <t>Becerra</t>
  </si>
  <si>
    <t>Kingsly</t>
  </si>
  <si>
    <t>Scallon</t>
  </si>
  <si>
    <t>Jo-ann</t>
  </si>
  <si>
    <t>Waterstone</t>
  </si>
  <si>
    <t>21/9/2023</t>
  </si>
  <si>
    <t>Cornelia</t>
  </si>
  <si>
    <t>Cockin</t>
  </si>
  <si>
    <t>25/3/2024</t>
  </si>
  <si>
    <t>Mattie</t>
  </si>
  <si>
    <t>McLucas</t>
  </si>
  <si>
    <t>Georgina</t>
  </si>
  <si>
    <t>Taillant</t>
  </si>
  <si>
    <t>25/7/2023</t>
  </si>
  <si>
    <t>Christean</t>
  </si>
  <si>
    <t>Mc Corley</t>
  </si>
  <si>
    <t>Alastair</t>
  </si>
  <si>
    <t>Joyes</t>
  </si>
  <si>
    <t>Ralfe</t>
  </si>
  <si>
    <t>Christyna</t>
  </si>
  <si>
    <t>Wreakes</t>
  </si>
  <si>
    <t>25/6/2024</t>
  </si>
  <si>
    <t>Caressa</t>
  </si>
  <si>
    <t>Dimmer</t>
  </si>
  <si>
    <t>Karrah</t>
  </si>
  <si>
    <t>Gerdts</t>
  </si>
  <si>
    <t>Millard</t>
  </si>
  <si>
    <t>Gosforth</t>
  </si>
  <si>
    <t>28/1/2024</t>
  </si>
  <si>
    <t>Saundra</t>
  </si>
  <si>
    <t>Evequot</t>
  </si>
  <si>
    <t>30/5/2022</t>
  </si>
  <si>
    <t>Fairfax</t>
  </si>
  <si>
    <t>Boxall</t>
  </si>
  <si>
    <t>15/3/2022</t>
  </si>
  <si>
    <t>Lilyan</t>
  </si>
  <si>
    <t>Fidell</t>
  </si>
  <si>
    <t>Sheena</t>
  </si>
  <si>
    <t>Glison</t>
  </si>
  <si>
    <t>Humberto</t>
  </si>
  <si>
    <t>Crozier</t>
  </si>
  <si>
    <t>20/5/2024</t>
  </si>
  <si>
    <t>Lara</t>
  </si>
  <si>
    <t>Chicchelli</t>
  </si>
  <si>
    <t>13/12/2023</t>
  </si>
  <si>
    <t>Raychel</t>
  </si>
  <si>
    <t>Blunkett</t>
  </si>
  <si>
    <t>Maren</t>
  </si>
  <si>
    <t>Bruhnicke</t>
  </si>
  <si>
    <t>27/3/2023</t>
  </si>
  <si>
    <t>24/3/2024</t>
  </si>
  <si>
    <t>Kaylyn</t>
  </si>
  <si>
    <t>Sleford</t>
  </si>
  <si>
    <t>20/10/2023</t>
  </si>
  <si>
    <t>Allard</t>
  </si>
  <si>
    <t>Ells</t>
  </si>
  <si>
    <t>Jessy</t>
  </si>
  <si>
    <t>Undrell</t>
  </si>
  <si>
    <t>Anita</t>
  </si>
  <si>
    <t>Prendergrass</t>
  </si>
  <si>
    <t>22/12/2023</t>
  </si>
  <si>
    <t>Bradan</t>
  </si>
  <si>
    <t>Comerford</t>
  </si>
  <si>
    <t>Barnebas</t>
  </si>
  <si>
    <t>Dawltrey</t>
  </si>
  <si>
    <t>22/6/2022</t>
  </si>
  <si>
    <t>Kyle</t>
  </si>
  <si>
    <t>Mowne</t>
  </si>
  <si>
    <t>Brockie</t>
  </si>
  <si>
    <t>Philo</t>
  </si>
  <si>
    <t>Jennica</t>
  </si>
  <si>
    <t>Kindread</t>
  </si>
  <si>
    <t>Witty</t>
  </si>
  <si>
    <t>Keddy</t>
  </si>
  <si>
    <t>19/10/2022</t>
  </si>
  <si>
    <t>20/5/2022</t>
  </si>
  <si>
    <t>Giana</t>
  </si>
  <si>
    <t>Bengochea</t>
  </si>
  <si>
    <t>Tomas</t>
  </si>
  <si>
    <t>Scragg</t>
  </si>
  <si>
    <t>Leoine</t>
  </si>
  <si>
    <t>Pasterfield</t>
  </si>
  <si>
    <t>Bastien</t>
  </si>
  <si>
    <t>O'Hallihane</t>
  </si>
  <si>
    <t>27/5/2023</t>
  </si>
  <si>
    <t>Rouke</t>
  </si>
  <si>
    <t>Lesya</t>
  </si>
  <si>
    <t>Jarvie</t>
  </si>
  <si>
    <t>Ker</t>
  </si>
  <si>
    <t>Jellybrand</t>
  </si>
  <si>
    <t>29/10/2023</t>
  </si>
  <si>
    <t>Anthony</t>
  </si>
  <si>
    <t>Gurnell</t>
  </si>
  <si>
    <t>Dani</t>
  </si>
  <si>
    <t>Tippings</t>
  </si>
  <si>
    <t>Carny</t>
  </si>
  <si>
    <t>Ecclestone</t>
  </si>
  <si>
    <t>14/12/2023</t>
  </si>
  <si>
    <t>Vince</t>
  </si>
  <si>
    <t>Capstake</t>
  </si>
  <si>
    <t>Bing</t>
  </si>
  <si>
    <t>Pitkin</t>
  </si>
  <si>
    <t>Hermia</t>
  </si>
  <si>
    <t>Poll</t>
  </si>
  <si>
    <t>Blanca</t>
  </si>
  <si>
    <t>Byway</t>
  </si>
  <si>
    <t>Sonya</t>
  </si>
  <si>
    <t>Pocklington</t>
  </si>
  <si>
    <t>Ashton</t>
  </si>
  <si>
    <t>Stanhope</t>
  </si>
  <si>
    <t>Sorcha</t>
  </si>
  <si>
    <t>Carsberg</t>
  </si>
  <si>
    <t>23/9/2023</t>
  </si>
  <si>
    <t>Bartlet</t>
  </si>
  <si>
    <t>Setterington</t>
  </si>
  <si>
    <t>29/6/2022</t>
  </si>
  <si>
    <t>Fay</t>
  </si>
  <si>
    <t>Dalinder</t>
  </si>
  <si>
    <t>Stanfield</t>
  </si>
  <si>
    <t>Rowett</t>
  </si>
  <si>
    <t>Laurens</t>
  </si>
  <si>
    <t>Seary</t>
  </si>
  <si>
    <t>Sindee</t>
  </si>
  <si>
    <t>Block</t>
  </si>
  <si>
    <t>24/3/2023</t>
  </si>
  <si>
    <t>Miranda</t>
  </si>
  <si>
    <t>Caress</t>
  </si>
  <si>
    <t>Vanya</t>
  </si>
  <si>
    <t>Puddin</t>
  </si>
  <si>
    <t>Loren</t>
  </si>
  <si>
    <t>Daulby</t>
  </si>
  <si>
    <t>Kendall</t>
  </si>
  <si>
    <t>Venney</t>
  </si>
  <si>
    <t>Jandy</t>
  </si>
  <si>
    <t>Clynmans</t>
  </si>
  <si>
    <t>Holli</t>
  </si>
  <si>
    <t>Kirrage</t>
  </si>
  <si>
    <t>16/5/2022</t>
  </si>
  <si>
    <t>Rawlings</t>
  </si>
  <si>
    <t>Jere</t>
  </si>
  <si>
    <t>Vernalls</t>
  </si>
  <si>
    <t>Chickie</t>
  </si>
  <si>
    <t>Hannah</t>
  </si>
  <si>
    <t>Bendick</t>
  </si>
  <si>
    <t>Venable</t>
  </si>
  <si>
    <t>Sheila</t>
  </si>
  <si>
    <t>Tofanelli</t>
  </si>
  <si>
    <t>Glede</t>
  </si>
  <si>
    <t>22/2/2023</t>
  </si>
  <si>
    <t>Bucky</t>
  </si>
  <si>
    <t>Nand</t>
  </si>
  <si>
    <t>Bill</t>
  </si>
  <si>
    <t>Tomaello</t>
  </si>
  <si>
    <t>21/1/2024</t>
  </si>
  <si>
    <t>Thain</t>
  </si>
  <si>
    <t>Whyffen</t>
  </si>
  <si>
    <t>13/4/2024</t>
  </si>
  <si>
    <t>Bobina</t>
  </si>
  <si>
    <t>Lankford</t>
  </si>
  <si>
    <t>Gaynor</t>
  </si>
  <si>
    <t>Mobius</t>
  </si>
  <si>
    <t>Nata</t>
  </si>
  <si>
    <t>Berthomieu</t>
  </si>
  <si>
    <t>18/1/2023</t>
  </si>
  <si>
    <t>Philip</t>
  </si>
  <si>
    <t>Kuhlen</t>
  </si>
  <si>
    <t>Benedetto</t>
  </si>
  <si>
    <t>aManger</t>
  </si>
  <si>
    <t>Odele</t>
  </si>
  <si>
    <t>Matijasevic</t>
  </si>
  <si>
    <t>Chrotoem</t>
  </si>
  <si>
    <t>Hudd</t>
  </si>
  <si>
    <t>Kikelia</t>
  </si>
  <si>
    <t>Davley</t>
  </si>
  <si>
    <t>Glynda</t>
  </si>
  <si>
    <t>Martland</t>
  </si>
  <si>
    <t>Fowler</t>
  </si>
  <si>
    <t>Silbersak</t>
  </si>
  <si>
    <t>17/6/2022</t>
  </si>
  <si>
    <t>17/4/2024</t>
  </si>
  <si>
    <t>Diamond</t>
  </si>
  <si>
    <t>Robers</t>
  </si>
  <si>
    <t>Backshill</t>
  </si>
  <si>
    <t>Lacy</t>
  </si>
  <si>
    <t>Blayd</t>
  </si>
  <si>
    <t>Brewster</t>
  </si>
  <si>
    <t>Bragger</t>
  </si>
  <si>
    <t>Deonne</t>
  </si>
  <si>
    <t>Scutt</t>
  </si>
  <si>
    <t>Iggy</t>
  </si>
  <si>
    <t>Aubri</t>
  </si>
  <si>
    <t>Bronny</t>
  </si>
  <si>
    <t>Olenchenko</t>
  </si>
  <si>
    <t>24/5/2024</t>
  </si>
  <si>
    <t>Marylinda</t>
  </si>
  <si>
    <t>Sweatland</t>
  </si>
  <si>
    <t>27/9/2023</t>
  </si>
  <si>
    <t>Dredi</t>
  </si>
  <si>
    <t>Allder</t>
  </si>
  <si>
    <t>26/12/2023</t>
  </si>
  <si>
    <t>Lochead</t>
  </si>
  <si>
    <t>Fanny</t>
  </si>
  <si>
    <t>Mullord</t>
  </si>
  <si>
    <t>Marne</t>
  </si>
  <si>
    <t>Spilling</t>
  </si>
  <si>
    <t>Freeman</t>
  </si>
  <si>
    <t>Fernihough</t>
  </si>
  <si>
    <t>19/6/2022</t>
  </si>
  <si>
    <t>Elonore</t>
  </si>
  <si>
    <t>Salvadori</t>
  </si>
  <si>
    <t>29/5/2022</t>
  </si>
  <si>
    <t>17/1/2024</t>
  </si>
  <si>
    <t>Maureen</t>
  </si>
  <si>
    <t>O'Hanley</t>
  </si>
  <si>
    <t>29/9/2022</t>
  </si>
  <si>
    <t>Valina</t>
  </si>
  <si>
    <t>Terzi</t>
  </si>
  <si>
    <t>20/3/2024</t>
  </si>
  <si>
    <t>Fayette</t>
  </si>
  <si>
    <t>Melledy</t>
  </si>
  <si>
    <t>21/8/2022</t>
  </si>
  <si>
    <t>Jolie</t>
  </si>
  <si>
    <t>Thorlby</t>
  </si>
  <si>
    <t>18/10/2022</t>
  </si>
  <si>
    <t>Karyl</t>
  </si>
  <si>
    <t>Haldane</t>
  </si>
  <si>
    <t>Judd</t>
  </si>
  <si>
    <t>Canland</t>
  </si>
  <si>
    <t>Zared</t>
  </si>
  <si>
    <t>Cubbon</t>
  </si>
  <si>
    <t>Jobi</t>
  </si>
  <si>
    <t>Radin</t>
  </si>
  <si>
    <t>Rubia</t>
  </si>
  <si>
    <t>Beardsdale</t>
  </si>
  <si>
    <t>Bary</t>
  </si>
  <si>
    <t>Filasov</t>
  </si>
  <si>
    <t>Yoshiko</t>
  </si>
  <si>
    <t>Leyson</t>
  </si>
  <si>
    <t>Latia</t>
  </si>
  <si>
    <t>Trenholm</t>
  </si>
  <si>
    <t>29/4/2023</t>
  </si>
  <si>
    <t>Lindy</t>
  </si>
  <si>
    <t>Vaune</t>
  </si>
  <si>
    <t>Latrena</t>
  </si>
  <si>
    <t>Lucks</t>
  </si>
  <si>
    <t>16/7/2022</t>
  </si>
  <si>
    <t>Chevalier</t>
  </si>
  <si>
    <t>Aronson</t>
  </si>
  <si>
    <t>25/5/2022</t>
  </si>
  <si>
    <t>Wortman</t>
  </si>
  <si>
    <t>Maribelle</t>
  </si>
  <si>
    <t>Keasy</t>
  </si>
  <si>
    <t>Arny</t>
  </si>
  <si>
    <t>Carus</t>
  </si>
  <si>
    <t>Harris</t>
  </si>
  <si>
    <t>Ilott</t>
  </si>
  <si>
    <t>Sallyann</t>
  </si>
  <si>
    <t>Perryman</t>
  </si>
  <si>
    <t>Zedekiah</t>
  </si>
  <si>
    <t>Rothermel</t>
  </si>
  <si>
    <t>Cleve</t>
  </si>
  <si>
    <t>Roseaman</t>
  </si>
  <si>
    <t>Pridden</t>
  </si>
  <si>
    <t>Liane</t>
  </si>
  <si>
    <t>Megarry</t>
  </si>
  <si>
    <t>28/11/2023</t>
  </si>
  <si>
    <t>Cloe</t>
  </si>
  <si>
    <t>Bengtson</t>
  </si>
  <si>
    <t>Marita</t>
  </si>
  <si>
    <t>Trevear</t>
  </si>
  <si>
    <t>Doralyn</t>
  </si>
  <si>
    <t>Waker</t>
  </si>
  <si>
    <t>Catcheside</t>
  </si>
  <si>
    <t>Pamella</t>
  </si>
  <si>
    <t>Iverson</t>
  </si>
  <si>
    <t>19/5/2024</t>
  </si>
  <si>
    <t>Anabella</t>
  </si>
  <si>
    <t>Badcock</t>
  </si>
  <si>
    <t>Meriel</t>
  </si>
  <si>
    <t>Draude</t>
  </si>
  <si>
    <t>Link</t>
  </si>
  <si>
    <t>Mulmuray</t>
  </si>
  <si>
    <t>Inez</t>
  </si>
  <si>
    <t>Andreaccio</t>
  </si>
  <si>
    <t>15/8/2022</t>
  </si>
  <si>
    <t>Ilise</t>
  </si>
  <si>
    <t>Mendoza</t>
  </si>
  <si>
    <t>25/11/2023</t>
  </si>
  <si>
    <t>Yard</t>
  </si>
  <si>
    <t>O'Lennachain</t>
  </si>
  <si>
    <t>25/9/2022</t>
  </si>
  <si>
    <t>20/12/2022</t>
  </si>
  <si>
    <t>13/2/2022</t>
  </si>
  <si>
    <t>Preston</t>
  </si>
  <si>
    <t>Tumayan</t>
  </si>
  <si>
    <t>Myrna</t>
  </si>
  <si>
    <t>Cobelli</t>
  </si>
  <si>
    <t>20/4/2024</t>
  </si>
  <si>
    <t>Nicki</t>
  </si>
  <si>
    <t>Brailey</t>
  </si>
  <si>
    <t>Marlo</t>
  </si>
  <si>
    <t>Rouchy</t>
  </si>
  <si>
    <t>Valery</t>
  </si>
  <si>
    <t>Espinheira</t>
  </si>
  <si>
    <t>Joanne</t>
  </si>
  <si>
    <t>Mourton</t>
  </si>
  <si>
    <t>Evania</t>
  </si>
  <si>
    <t>Burhouse</t>
  </si>
  <si>
    <t>Giffer</t>
  </si>
  <si>
    <t>Sarfat</t>
  </si>
  <si>
    <t>Claudia</t>
  </si>
  <si>
    <t>MacGiany</t>
  </si>
  <si>
    <t>Guinevere</t>
  </si>
  <si>
    <t>Drejer</t>
  </si>
  <si>
    <t>Ricard</t>
  </si>
  <si>
    <t>Coggings</t>
  </si>
  <si>
    <t>Otha</t>
  </si>
  <si>
    <t>Runnalls</t>
  </si>
  <si>
    <t>Estevan</t>
  </si>
  <si>
    <t>Padgett</t>
  </si>
  <si>
    <t>Adelle</t>
  </si>
  <si>
    <t>Mattaus</t>
  </si>
  <si>
    <t>Hildagard</t>
  </si>
  <si>
    <t>Kira</t>
  </si>
  <si>
    <t>26/1/2023</t>
  </si>
  <si>
    <t>Barby</t>
  </si>
  <si>
    <t>Danby</t>
  </si>
  <si>
    <t>Dallas</t>
  </si>
  <si>
    <t>MacGiffin</t>
  </si>
  <si>
    <t>Zack</t>
  </si>
  <si>
    <t>Gaddie</t>
  </si>
  <si>
    <t>Jacklyn</t>
  </si>
  <si>
    <t>Geharke</t>
  </si>
  <si>
    <t>Timmie</t>
  </si>
  <si>
    <t>Duffit</t>
  </si>
  <si>
    <t>Stacey</t>
  </si>
  <si>
    <t>Heball</t>
  </si>
  <si>
    <t>29/7/2022</t>
  </si>
  <si>
    <t>Corty</t>
  </si>
  <si>
    <t>Fleeman</t>
  </si>
  <si>
    <t>14/5/2022</t>
  </si>
  <si>
    <t>Kiah</t>
  </si>
  <si>
    <t>Finn</t>
  </si>
  <si>
    <t>Daphene</t>
  </si>
  <si>
    <t>Delhanty</t>
  </si>
  <si>
    <t>Nester</t>
  </si>
  <si>
    <t>Insall</t>
  </si>
  <si>
    <t>Afield</t>
  </si>
  <si>
    <t>Jerrome</t>
  </si>
  <si>
    <t>MacPake</t>
  </si>
  <si>
    <t>O' Reagan</t>
  </si>
  <si>
    <t>Trude</t>
  </si>
  <si>
    <t>Harnwell</t>
  </si>
  <si>
    <t>Florance</t>
  </si>
  <si>
    <t>Colin</t>
  </si>
  <si>
    <t>28/6/2023</t>
  </si>
  <si>
    <t>Aigneis</t>
  </si>
  <si>
    <t>Batiste</t>
  </si>
  <si>
    <t>30/4/2024</t>
  </si>
  <si>
    <t>Karola</t>
  </si>
  <si>
    <t>Hastwell</t>
  </si>
  <si>
    <t>14/6/2023</t>
  </si>
  <si>
    <t>Anya</t>
  </si>
  <si>
    <t>Rantoull</t>
  </si>
  <si>
    <t>Ulrich</t>
  </si>
  <si>
    <t>Casarini</t>
  </si>
  <si>
    <t>27/3/2024</t>
  </si>
  <si>
    <t>Fred</t>
  </si>
  <si>
    <t>Loughton</t>
  </si>
  <si>
    <t>Fabe</t>
  </si>
  <si>
    <t>Egginton</t>
  </si>
  <si>
    <t>Scarlet</t>
  </si>
  <si>
    <t>Gibbonson</t>
  </si>
  <si>
    <t>Nadiya</t>
  </si>
  <si>
    <t>Brian</t>
  </si>
  <si>
    <t>Ashley</t>
  </si>
  <si>
    <t>Riba</t>
  </si>
  <si>
    <t>18/5/2024</t>
  </si>
  <si>
    <t>Oliviero</t>
  </si>
  <si>
    <t>Percifull</t>
  </si>
  <si>
    <t>Yehudit</t>
  </si>
  <si>
    <t>Schutte</t>
  </si>
  <si>
    <t>23/3/2022</t>
  </si>
  <si>
    <t>Crin</t>
  </si>
  <si>
    <t>Delacour</t>
  </si>
  <si>
    <t>Erastus</t>
  </si>
  <si>
    <t>MacKeever</t>
  </si>
  <si>
    <t>Charmaine</t>
  </si>
  <si>
    <t>Burcher</t>
  </si>
  <si>
    <t>Theodora</t>
  </si>
  <si>
    <t>Pheasey</t>
  </si>
  <si>
    <t>Karlis</t>
  </si>
  <si>
    <t>Newart</t>
  </si>
  <si>
    <t>Uri</t>
  </si>
  <si>
    <t>Orans</t>
  </si>
  <si>
    <t>Brobeck</t>
  </si>
  <si>
    <t>Noreen</t>
  </si>
  <si>
    <t>Jacobsen</t>
  </si>
  <si>
    <t>Martin</t>
  </si>
  <si>
    <t>Bollini</t>
  </si>
  <si>
    <t>Jacky</t>
  </si>
  <si>
    <t>Lassells</t>
  </si>
  <si>
    <t>Smitty</t>
  </si>
  <si>
    <t>Sisnett</t>
  </si>
  <si>
    <t>23/1/2023</t>
  </si>
  <si>
    <t>Livy</t>
  </si>
  <si>
    <t>Littefair</t>
  </si>
  <si>
    <t>Anissa</t>
  </si>
  <si>
    <t>Nev</t>
  </si>
  <si>
    <t>Pennycuick</t>
  </si>
  <si>
    <t>Claribel</t>
  </si>
  <si>
    <t>Kitteringham</t>
  </si>
  <si>
    <t>Stanislas</t>
  </si>
  <si>
    <t>Walisiak</t>
  </si>
  <si>
    <t>Demetrius</t>
  </si>
  <si>
    <t>Mation</t>
  </si>
  <si>
    <t>Fremantle</t>
  </si>
  <si>
    <t>25/4/2024</t>
  </si>
  <si>
    <t>Roxana</t>
  </si>
  <si>
    <t>Onn</t>
  </si>
  <si>
    <t>Wilona</t>
  </si>
  <si>
    <t>Folkerts</t>
  </si>
  <si>
    <t>Lynett</t>
  </si>
  <si>
    <t>Twinn</t>
  </si>
  <si>
    <t>Jedraszek</t>
  </si>
  <si>
    <t>15/1/2023</t>
  </si>
  <si>
    <t>Yorker</t>
  </si>
  <si>
    <t>Saltman</t>
  </si>
  <si>
    <t>Patrizio</t>
  </si>
  <si>
    <t>Stuther</t>
  </si>
  <si>
    <t>Mellicent</t>
  </si>
  <si>
    <t>Perrelli</t>
  </si>
  <si>
    <t>Carrissa</t>
  </si>
  <si>
    <t>Nafziger</t>
  </si>
  <si>
    <t>Faunie</t>
  </si>
  <si>
    <t>Lawry</t>
  </si>
  <si>
    <t>Alanson</t>
  </si>
  <si>
    <t>Mallaby</t>
  </si>
  <si>
    <t>14/8/2023</t>
  </si>
  <si>
    <t>16/1/2022</t>
  </si>
  <si>
    <t>Faustina</t>
  </si>
  <si>
    <t>Georgelin</t>
  </si>
  <si>
    <t>17/8/2022</t>
  </si>
  <si>
    <t>Ellerey</t>
  </si>
  <si>
    <t>Mulliss</t>
  </si>
  <si>
    <t>Ganny</t>
  </si>
  <si>
    <t>Dudney</t>
  </si>
  <si>
    <t>Maybelle</t>
  </si>
  <si>
    <t>Magnus</t>
  </si>
  <si>
    <t>Laverna</t>
  </si>
  <si>
    <t>Lange</t>
  </si>
  <si>
    <t>Skylar</t>
  </si>
  <si>
    <t>Forsey</t>
  </si>
  <si>
    <t>Pat</t>
  </si>
  <si>
    <t>Casaletto</t>
  </si>
  <si>
    <t>Steffen</t>
  </si>
  <si>
    <t>Dunne</t>
  </si>
  <si>
    <t>28/4/2022</t>
  </si>
  <si>
    <t>Bobinette</t>
  </si>
  <si>
    <t>Merrall</t>
  </si>
  <si>
    <t>Inga</t>
  </si>
  <si>
    <t>Parrott</t>
  </si>
  <si>
    <t>Gordon</t>
  </si>
  <si>
    <t>Albiston</t>
  </si>
  <si>
    <t>Norman</t>
  </si>
  <si>
    <t>Le Grice</t>
  </si>
  <si>
    <t>Sampson</t>
  </si>
  <si>
    <t>Haldenby</t>
  </si>
  <si>
    <t>Hedi</t>
  </si>
  <si>
    <t>Clohessy</t>
  </si>
  <si>
    <t>Elie</t>
  </si>
  <si>
    <t>Vargas</t>
  </si>
  <si>
    <t>Adaline</t>
  </si>
  <si>
    <t>Kean</t>
  </si>
  <si>
    <t>Mallia</t>
  </si>
  <si>
    <t>Fianna</t>
  </si>
  <si>
    <t>Moscrop</t>
  </si>
  <si>
    <t>Keslie</t>
  </si>
  <si>
    <t>Skarin</t>
  </si>
  <si>
    <t>27/4/2024</t>
  </si>
  <si>
    <t>Kain</t>
  </si>
  <si>
    <t>Ruller</t>
  </si>
  <si>
    <t>29/10/2022</t>
  </si>
  <si>
    <t>Tamar</t>
  </si>
  <si>
    <t>Gilliland</t>
  </si>
  <si>
    <t>Emma</t>
  </si>
  <si>
    <t>Barrett</t>
  </si>
  <si>
    <t>Cara</t>
  </si>
  <si>
    <t>Mouser</t>
  </si>
  <si>
    <t>Shaine</t>
  </si>
  <si>
    <t>Reeveley</t>
  </si>
  <si>
    <t>Zelma</t>
  </si>
  <si>
    <t>Monier</t>
  </si>
  <si>
    <t>25/8/2022</t>
  </si>
  <si>
    <t>Gwendolen</t>
  </si>
  <si>
    <t>Casseldine</t>
  </si>
  <si>
    <t>Krystal</t>
  </si>
  <si>
    <t>Tunnick</t>
  </si>
  <si>
    <t>Maurise</t>
  </si>
  <si>
    <t>Scandwright</t>
  </si>
  <si>
    <t>Erasmus</t>
  </si>
  <si>
    <t>Valentine</t>
  </si>
  <si>
    <t>Shem</t>
  </si>
  <si>
    <t>Abrahamowitcz</t>
  </si>
  <si>
    <t>Fawne</t>
  </si>
  <si>
    <t>Andrez</t>
  </si>
  <si>
    <t>27/2/2023</t>
  </si>
  <si>
    <t>Shannon</t>
  </si>
  <si>
    <t>Halworth</t>
  </si>
  <si>
    <t>Filip</t>
  </si>
  <si>
    <t>Brundall</t>
  </si>
  <si>
    <t>Kylie</t>
  </si>
  <si>
    <t>Broschke</t>
  </si>
  <si>
    <t>Tessa</t>
  </si>
  <si>
    <t>Blinkhorn</t>
  </si>
  <si>
    <t>17/7/2022</t>
  </si>
  <si>
    <t>Brownscombe</t>
  </si>
  <si>
    <t>13/8/2022</t>
  </si>
  <si>
    <t>Adolphus</t>
  </si>
  <si>
    <t>Derrington</t>
  </si>
  <si>
    <t>Kelberer</t>
  </si>
  <si>
    <t>Germaine</t>
  </si>
  <si>
    <t>Richardet</t>
  </si>
  <si>
    <t>Carlos</t>
  </si>
  <si>
    <t>Wheelton</t>
  </si>
  <si>
    <t>25/10/2023</t>
  </si>
  <si>
    <t>Liva</t>
  </si>
  <si>
    <t>Aitkin</t>
  </si>
  <si>
    <t>25/6/2023</t>
  </si>
  <si>
    <t>17/2/2022</t>
  </si>
  <si>
    <t>Rhys</t>
  </si>
  <si>
    <t>Loughney</t>
  </si>
  <si>
    <t>Brandy</t>
  </si>
  <si>
    <t>Southey</t>
  </si>
  <si>
    <t>Lenette</t>
  </si>
  <si>
    <t>Crossgrove</t>
  </si>
  <si>
    <t>Leoline</t>
  </si>
  <si>
    <t>Gravet</t>
  </si>
  <si>
    <t>Maris</t>
  </si>
  <si>
    <t>Dowsett</t>
  </si>
  <si>
    <t>Bernice</t>
  </si>
  <si>
    <t>Pauli</t>
  </si>
  <si>
    <t>Katrinka</t>
  </si>
  <si>
    <t>Folliss</t>
  </si>
  <si>
    <t>Barty</t>
  </si>
  <si>
    <t>Hugk</t>
  </si>
  <si>
    <t>Yettie</t>
  </si>
  <si>
    <t>Widdows</t>
  </si>
  <si>
    <t>Raquel</t>
  </si>
  <si>
    <t>Midson</t>
  </si>
  <si>
    <t>Devlin</t>
  </si>
  <si>
    <t>Gatley</t>
  </si>
  <si>
    <t>Kleon</t>
  </si>
  <si>
    <t>Plaskett</t>
  </si>
  <si>
    <t>Tann</t>
  </si>
  <si>
    <t>Broadbent</t>
  </si>
  <si>
    <t>Wauchope</t>
  </si>
  <si>
    <t>Ramsey</t>
  </si>
  <si>
    <t>Witham</t>
  </si>
  <si>
    <t>Birchill</t>
  </si>
  <si>
    <t>Amelita</t>
  </si>
  <si>
    <t>Tremmil</t>
  </si>
  <si>
    <t>Far</t>
  </si>
  <si>
    <t>Dive</t>
  </si>
  <si>
    <t>Alexis</t>
  </si>
  <si>
    <t>McLemon</t>
  </si>
  <si>
    <t>Lyndsie</t>
  </si>
  <si>
    <t>Stiegars</t>
  </si>
  <si>
    <t>Martguerita</t>
  </si>
  <si>
    <t>Havard</t>
  </si>
  <si>
    <t>Hailey</t>
  </si>
  <si>
    <t>Yakovich</t>
  </si>
  <si>
    <t>26/9/2022</t>
  </si>
  <si>
    <t>Stacy</t>
  </si>
  <si>
    <t>Bellard</t>
  </si>
  <si>
    <t>Ewell</t>
  </si>
  <si>
    <t>Kinde</t>
  </si>
  <si>
    <t>Todd</t>
  </si>
  <si>
    <t>Eadie</t>
  </si>
  <si>
    <t>25/2/2022</t>
  </si>
  <si>
    <t>Atwater</t>
  </si>
  <si>
    <t>Gaven</t>
  </si>
  <si>
    <t>Waterfield</t>
  </si>
  <si>
    <t>15/10/2023</t>
  </si>
  <si>
    <t>Anna</t>
  </si>
  <si>
    <t>Dewire</t>
  </si>
  <si>
    <t>21/5/2022</t>
  </si>
  <si>
    <t>27/5/2024</t>
  </si>
  <si>
    <t>Silvana</t>
  </si>
  <si>
    <t>Tineman</t>
  </si>
  <si>
    <t>Sheree</t>
  </si>
  <si>
    <t>Goggin</t>
  </si>
  <si>
    <t>Udall</t>
  </si>
  <si>
    <t>Gaspero</t>
  </si>
  <si>
    <t>Amalia</t>
  </si>
  <si>
    <t>Coyle</t>
  </si>
  <si>
    <t>Franchot</t>
  </si>
  <si>
    <t>Birrell</t>
  </si>
  <si>
    <t>Grady</t>
  </si>
  <si>
    <t>Hacquard</t>
  </si>
  <si>
    <t>28/11/2022</t>
  </si>
  <si>
    <t>Joey</t>
  </si>
  <si>
    <t>Austin</t>
  </si>
  <si>
    <t>Alma</t>
  </si>
  <si>
    <t>Turfes</t>
  </si>
  <si>
    <t>Quintin</t>
  </si>
  <si>
    <t>Lyndel</t>
  </si>
  <si>
    <t>Tindley</t>
  </si>
  <si>
    <t>Baxy</t>
  </si>
  <si>
    <t>Dreschler</t>
  </si>
  <si>
    <t>Harrie</t>
  </si>
  <si>
    <t>Nassey</t>
  </si>
  <si>
    <t>Jamil</t>
  </si>
  <si>
    <t>Cheine</t>
  </si>
  <si>
    <t>Wittie</t>
  </si>
  <si>
    <t>Cutforth</t>
  </si>
  <si>
    <t>Muffin</t>
  </si>
  <si>
    <t>Burdytt</t>
  </si>
  <si>
    <t>Kaylil</t>
  </si>
  <si>
    <t>Maymand</t>
  </si>
  <si>
    <t>Wrennie</t>
  </si>
  <si>
    <t>Silverthorne</t>
  </si>
  <si>
    <t>Amanda</t>
  </si>
  <si>
    <t>Kincla</t>
  </si>
  <si>
    <t>Ferne</t>
  </si>
  <si>
    <t>Vaughten</t>
  </si>
  <si>
    <t>15/2/2024</t>
  </si>
  <si>
    <t>Damon</t>
  </si>
  <si>
    <t>Marion</t>
  </si>
  <si>
    <t>Roley</t>
  </si>
  <si>
    <t>Waghorne</t>
  </si>
  <si>
    <t>Gayle</t>
  </si>
  <si>
    <t>Janse</t>
  </si>
  <si>
    <t>24/1/2024</t>
  </si>
  <si>
    <t>Morgan</t>
  </si>
  <si>
    <t>Airdrie</t>
  </si>
  <si>
    <t>Ambrois</t>
  </si>
  <si>
    <t>26/12/2021</t>
  </si>
  <si>
    <t>Nesta</t>
  </si>
  <si>
    <t>Boerderman</t>
  </si>
  <si>
    <t>22/4/2023</t>
  </si>
  <si>
    <t>Audry</t>
  </si>
  <si>
    <t>Bradburn</t>
  </si>
  <si>
    <t>Evelin</t>
  </si>
  <si>
    <t>Forker</t>
  </si>
  <si>
    <t>29/5/2024</t>
  </si>
  <si>
    <t>Faith</t>
  </si>
  <si>
    <t>Cartledge</t>
  </si>
  <si>
    <t>Dron</t>
  </si>
  <si>
    <t>Sunny</t>
  </si>
  <si>
    <t>Rebanks</t>
  </si>
  <si>
    <t>19/6/2023</t>
  </si>
  <si>
    <t>Hanna</t>
  </si>
  <si>
    <t>Ind</t>
  </si>
  <si>
    <t>Dede</t>
  </si>
  <si>
    <t>Poundford</t>
  </si>
  <si>
    <t>Bren</t>
  </si>
  <si>
    <t>Ripsher</t>
  </si>
  <si>
    <t>Eal</t>
  </si>
  <si>
    <t>Strang</t>
  </si>
  <si>
    <t>21/2/2022</t>
  </si>
  <si>
    <t>Lucho</t>
  </si>
  <si>
    <t>Matzeitis</t>
  </si>
  <si>
    <t>20/6/2022</t>
  </si>
  <si>
    <t>Dawidowitz</t>
  </si>
  <si>
    <t>Leandra</t>
  </si>
  <si>
    <t>Chevolleau</t>
  </si>
  <si>
    <t>15/7/2023</t>
  </si>
  <si>
    <t>Reinold</t>
  </si>
  <si>
    <t>Goatman</t>
  </si>
  <si>
    <t>Concettina</t>
  </si>
  <si>
    <t>Rosenbusch</t>
  </si>
  <si>
    <t>Massot</t>
  </si>
  <si>
    <t>Ave</t>
  </si>
  <si>
    <t>Tiltman</t>
  </si>
  <si>
    <t>20/11/2023</t>
  </si>
  <si>
    <t>Cheryl</t>
  </si>
  <si>
    <t>Markey</t>
  </si>
  <si>
    <t>Gail</t>
  </si>
  <si>
    <t>Acaster</t>
  </si>
  <si>
    <t>Fredrika</t>
  </si>
  <si>
    <t>Robertacci</t>
  </si>
  <si>
    <t>Gusta</t>
  </si>
  <si>
    <t>Croson</t>
  </si>
  <si>
    <t>Gertrude</t>
  </si>
  <si>
    <t>Potteridge</t>
  </si>
  <si>
    <t>16/5/2024</t>
  </si>
  <si>
    <t>Nickey</t>
  </si>
  <si>
    <t>Ivers</t>
  </si>
  <si>
    <t>Loreen</t>
  </si>
  <si>
    <t>Rubinshtein</t>
  </si>
  <si>
    <t>Caty</t>
  </si>
  <si>
    <t>Vasyunkin</t>
  </si>
  <si>
    <t>Susanetta</t>
  </si>
  <si>
    <t>Doll</t>
  </si>
  <si>
    <t>Ennis</t>
  </si>
  <si>
    <t>Kelloch</t>
  </si>
  <si>
    <t>McWilliam</t>
  </si>
  <si>
    <t>Reeta</t>
  </si>
  <si>
    <t>Pirkis</t>
  </si>
  <si>
    <t>Coop</t>
  </si>
  <si>
    <t>Childrens</t>
  </si>
  <si>
    <t>Gorden</t>
  </si>
  <si>
    <t>Harpin</t>
  </si>
  <si>
    <t>Neal</t>
  </si>
  <si>
    <t>Delea</t>
  </si>
  <si>
    <t>Burr</t>
  </si>
  <si>
    <t>Wilcocks</t>
  </si>
  <si>
    <t>30/11/2023</t>
  </si>
  <si>
    <t>Yashaev</t>
  </si>
  <si>
    <t>Zachariah</t>
  </si>
  <si>
    <t>De la Yglesia</t>
  </si>
  <si>
    <t>Krista</t>
  </si>
  <si>
    <t>Floyed</t>
  </si>
  <si>
    <t>19/6/2024</t>
  </si>
  <si>
    <t>Gert</t>
  </si>
  <si>
    <t>Maritsa</t>
  </si>
  <si>
    <t>Marcone</t>
  </si>
  <si>
    <t>14/11/2023</t>
  </si>
  <si>
    <t>Hilda</t>
  </si>
  <si>
    <t>Scintsbury</t>
  </si>
  <si>
    <t>Stephani</t>
  </si>
  <si>
    <t>Whytock</t>
  </si>
  <si>
    <t>30/6/2024</t>
  </si>
  <si>
    <t>Carie</t>
  </si>
  <si>
    <t>Mechem</t>
  </si>
  <si>
    <t>Lazar</t>
  </si>
  <si>
    <t>Pitkins</t>
  </si>
  <si>
    <t>Mallissa</t>
  </si>
  <si>
    <t>Eynald</t>
  </si>
  <si>
    <t>Opalina</t>
  </si>
  <si>
    <t>Bohlin</t>
  </si>
  <si>
    <t>Richmound</t>
  </si>
  <si>
    <t>Dundon</t>
  </si>
  <si>
    <t>Scarface</t>
  </si>
  <si>
    <t>McAvey</t>
  </si>
  <si>
    <t>Duding</t>
  </si>
  <si>
    <t>14/9/2022</t>
  </si>
  <si>
    <t>Toby</t>
  </si>
  <si>
    <t>Caplan</t>
  </si>
  <si>
    <t>Tracy</t>
  </si>
  <si>
    <t>Moores</t>
  </si>
  <si>
    <t>Kaiser</t>
  </si>
  <si>
    <t>Fitzpayn</t>
  </si>
  <si>
    <t>Lise</t>
  </si>
  <si>
    <t>Jaquin</t>
  </si>
  <si>
    <t>Agnesse</t>
  </si>
  <si>
    <t>Hebbard</t>
  </si>
  <si>
    <t>Aubine</t>
  </si>
  <si>
    <t>Donoghue</t>
  </si>
  <si>
    <t>Merola</t>
  </si>
  <si>
    <t>Wittke</t>
  </si>
  <si>
    <t>21/11/2023</t>
  </si>
  <si>
    <t>Florina</t>
  </si>
  <si>
    <t>Mea</t>
  </si>
  <si>
    <t>Vasnetsov</t>
  </si>
  <si>
    <t>Ardith</t>
  </si>
  <si>
    <t>Celiz</t>
  </si>
  <si>
    <t>Kinny</t>
  </si>
  <si>
    <t>Ceeley</t>
  </si>
  <si>
    <t>28/4/2023</t>
  </si>
  <si>
    <t>Minne</t>
  </si>
  <si>
    <t>Mathieu</t>
  </si>
  <si>
    <t>Gambell</t>
  </si>
  <si>
    <t>Dionis</t>
  </si>
  <si>
    <t>Utterson</t>
  </si>
  <si>
    <t>Gianina</t>
  </si>
  <si>
    <t>Whilder</t>
  </si>
  <si>
    <t>18/7/2022</t>
  </si>
  <si>
    <t>Byrom</t>
  </si>
  <si>
    <t>Rohlfing</t>
  </si>
  <si>
    <t>Janaya</t>
  </si>
  <si>
    <t>MacKinnon</t>
  </si>
  <si>
    <t>Christie</t>
  </si>
  <si>
    <t>Karlsson</t>
  </si>
  <si>
    <t>Riordan</t>
  </si>
  <si>
    <t>Bosma</t>
  </si>
  <si>
    <t>Cary</t>
  </si>
  <si>
    <t>Marzelle</t>
  </si>
  <si>
    <t>Kathrine</t>
  </si>
  <si>
    <t>Collinge</t>
  </si>
  <si>
    <t>Diggles</t>
  </si>
  <si>
    <t>Clinning</t>
  </si>
  <si>
    <t>18/3/2022</t>
  </si>
  <si>
    <t>Cory</t>
  </si>
  <si>
    <t>Letham</t>
  </si>
  <si>
    <t>Stefa</t>
  </si>
  <si>
    <t>Happer</t>
  </si>
  <si>
    <t>Lazaro</t>
  </si>
  <si>
    <t>Grzeszczak</t>
  </si>
  <si>
    <t>Trina</t>
  </si>
  <si>
    <t>Kennon</t>
  </si>
  <si>
    <t>Maxwell</t>
  </si>
  <si>
    <t>Leupold</t>
  </si>
  <si>
    <t>Catha</t>
  </si>
  <si>
    <t>Setchfield</t>
  </si>
  <si>
    <t>Isabelle</t>
  </si>
  <si>
    <t>Skilbeck</t>
  </si>
  <si>
    <t>Jacinta</t>
  </si>
  <si>
    <t>Wearn</t>
  </si>
  <si>
    <t>14/3/2024</t>
  </si>
  <si>
    <t>Wolfgang</t>
  </si>
  <si>
    <t>Tout</t>
  </si>
  <si>
    <t>Joline</t>
  </si>
  <si>
    <t>Laidler</t>
  </si>
  <si>
    <t>18/12/2023</t>
  </si>
  <si>
    <t>Marcelo</t>
  </si>
  <si>
    <t>Klassmann</t>
  </si>
  <si>
    <t>Zahara</t>
  </si>
  <si>
    <t>Goodbar</t>
  </si>
  <si>
    <t>Agosto</t>
  </si>
  <si>
    <t>Clifforth</t>
  </si>
  <si>
    <t>Dombrell</t>
  </si>
  <si>
    <t>Vonny</t>
  </si>
  <si>
    <t>Prettyjohn</t>
  </si>
  <si>
    <t>Bambi</t>
  </si>
  <si>
    <t>Knapper</t>
  </si>
  <si>
    <t>Winston</t>
  </si>
  <si>
    <t>Streatfield</t>
  </si>
  <si>
    <t>Marquita</t>
  </si>
  <si>
    <t>Taile</t>
  </si>
  <si>
    <t>Bess</t>
  </si>
  <si>
    <t>Bishopp</t>
  </si>
  <si>
    <t>Jesson</t>
  </si>
  <si>
    <t>Wallis</t>
  </si>
  <si>
    <t>Ballantyne</t>
  </si>
  <si>
    <t>Tymothy</t>
  </si>
  <si>
    <t>Skunes</t>
  </si>
  <si>
    <t>Derrek</t>
  </si>
  <si>
    <t>Pashbee</t>
  </si>
  <si>
    <t>Wit</t>
  </si>
  <si>
    <t>Skillett</t>
  </si>
  <si>
    <t>Cristal</t>
  </si>
  <si>
    <t>Spencook</t>
  </si>
  <si>
    <t>Dalis</t>
  </si>
  <si>
    <t>Danher</t>
  </si>
  <si>
    <t>Lance</t>
  </si>
  <si>
    <t>Kimber</t>
  </si>
  <si>
    <t>21/7/2024</t>
  </si>
  <si>
    <t>Dodie</t>
  </si>
  <si>
    <t>Abate</t>
  </si>
  <si>
    <t>Mathe</t>
  </si>
  <si>
    <t>Philp</t>
  </si>
  <si>
    <t>Yetty</t>
  </si>
  <si>
    <t>Rapelli</t>
  </si>
  <si>
    <t>Christin</t>
  </si>
  <si>
    <t>Glenna</t>
  </si>
  <si>
    <t>Sollett</t>
  </si>
  <si>
    <t>Marcella</t>
  </si>
  <si>
    <t>Volett</t>
  </si>
  <si>
    <t>16/7/2024</t>
  </si>
  <si>
    <t>Lydia</t>
  </si>
  <si>
    <t>Mowlam</t>
  </si>
  <si>
    <t>Merv</t>
  </si>
  <si>
    <t>Gratrix</t>
  </si>
  <si>
    <t>Ginny</t>
  </si>
  <si>
    <t>Bennellick</t>
  </si>
  <si>
    <t>Tabby</t>
  </si>
  <si>
    <t>Markussen</t>
  </si>
  <si>
    <t>Judon</t>
  </si>
  <si>
    <t>Gilhouley</t>
  </si>
  <si>
    <t>Jessika</t>
  </si>
  <si>
    <t>Enga</t>
  </si>
  <si>
    <t>Karoly</t>
  </si>
  <si>
    <t>Kidney</t>
  </si>
  <si>
    <t>14/6/2022</t>
  </si>
  <si>
    <t>Carole</t>
  </si>
  <si>
    <t>Leydon</t>
  </si>
  <si>
    <t>Aldon</t>
  </si>
  <si>
    <t>Burrows</t>
  </si>
  <si>
    <t>Ebba</t>
  </si>
  <si>
    <t>Winslett</t>
  </si>
  <si>
    <t>19/4/2024</t>
  </si>
  <si>
    <t>Erik</t>
  </si>
  <si>
    <t>Mandell</t>
  </si>
  <si>
    <t>Jehu</t>
  </si>
  <si>
    <t>Sidebotham</t>
  </si>
  <si>
    <t>21/7/2023</t>
  </si>
  <si>
    <t>Golda</t>
  </si>
  <si>
    <t>Buzza</t>
  </si>
  <si>
    <t>15/12/2023</t>
  </si>
  <si>
    <t>Modestia</t>
  </si>
  <si>
    <t>Morales</t>
  </si>
  <si>
    <t>14/7/2024</t>
  </si>
  <si>
    <t>Bertina</t>
  </si>
  <si>
    <t>Andryushchenko</t>
  </si>
  <si>
    <t>24/9/2022</t>
  </si>
  <si>
    <t>Goldy</t>
  </si>
  <si>
    <t>Rodenborch</t>
  </si>
  <si>
    <t>Amabel</t>
  </si>
  <si>
    <t>Spens</t>
  </si>
  <si>
    <t>Bearnard</t>
  </si>
  <si>
    <t>Gummary</t>
  </si>
  <si>
    <t>Lynnell</t>
  </si>
  <si>
    <t>Pavitt</t>
  </si>
  <si>
    <t>Rheba</t>
  </si>
  <si>
    <t>Penquet</t>
  </si>
  <si>
    <t>Avery</t>
  </si>
  <si>
    <t>Strowther</t>
  </si>
  <si>
    <t>Denyse</t>
  </si>
  <si>
    <t>Maudlen</t>
  </si>
  <si>
    <t>15/4/2022</t>
  </si>
  <si>
    <t>Gasparo</t>
  </si>
  <si>
    <t>Warner</t>
  </si>
  <si>
    <t>Ichabod</t>
  </si>
  <si>
    <t>Allingham</t>
  </si>
  <si>
    <t>Rakel</t>
  </si>
  <si>
    <t>Bekki</t>
  </si>
  <si>
    <t>Ryland</t>
  </si>
  <si>
    <t>Lashley</t>
  </si>
  <si>
    <t>Axe</t>
  </si>
  <si>
    <t>31/3/2024</t>
  </si>
  <si>
    <t>Gayla</t>
  </si>
  <si>
    <t>Altimas</t>
  </si>
  <si>
    <t>Ofella</t>
  </si>
  <si>
    <t>Cain</t>
  </si>
  <si>
    <t>Karyn</t>
  </si>
  <si>
    <t>Horry</t>
  </si>
  <si>
    <t>Maddalena</t>
  </si>
  <si>
    <t>Tattersall</t>
  </si>
  <si>
    <t>Doumic</t>
  </si>
  <si>
    <t>Karisa</t>
  </si>
  <si>
    <t>Gabbetis</t>
  </si>
  <si>
    <t>Romola</t>
  </si>
  <si>
    <t>Ellett</t>
  </si>
  <si>
    <t>Anatole</t>
  </si>
  <si>
    <t>Wolstenholme</t>
  </si>
  <si>
    <t>Mab</t>
  </si>
  <si>
    <t>Earry</t>
  </si>
  <si>
    <t>Tierney</t>
  </si>
  <si>
    <t>Brando</t>
  </si>
  <si>
    <t>Gerrard</t>
  </si>
  <si>
    <t>Trundell</t>
  </si>
  <si>
    <t>Trstram</t>
  </si>
  <si>
    <t>Reveley</t>
  </si>
  <si>
    <t>Barbette</t>
  </si>
  <si>
    <t>Vasilenko</t>
  </si>
  <si>
    <t>Edwin</t>
  </si>
  <si>
    <t>Langstone</t>
  </si>
  <si>
    <t>Hadrian</t>
  </si>
  <si>
    <t>Puffett</t>
  </si>
  <si>
    <t>Lindsey</t>
  </si>
  <si>
    <t>Beckinsale</t>
  </si>
  <si>
    <t>Madalena</t>
  </si>
  <si>
    <t>Steinhammer</t>
  </si>
  <si>
    <t>Rock</t>
  </si>
  <si>
    <t>Marty</t>
  </si>
  <si>
    <t>20/7/2024</t>
  </si>
  <si>
    <t>Evie</t>
  </si>
  <si>
    <t>Peaurt</t>
  </si>
  <si>
    <t>Andria</t>
  </si>
  <si>
    <t>Snoden</t>
  </si>
  <si>
    <t>Gare</t>
  </si>
  <si>
    <t>Twigge</t>
  </si>
  <si>
    <t>Trace</t>
  </si>
  <si>
    <t>Heis</t>
  </si>
  <si>
    <t>Skirlin</t>
  </si>
  <si>
    <t>Franciska</t>
  </si>
  <si>
    <t>Scain</t>
  </si>
  <si>
    <t>Emeline</t>
  </si>
  <si>
    <t>Lyle</t>
  </si>
  <si>
    <t>16/6/2024</t>
  </si>
  <si>
    <t>Kath</t>
  </si>
  <si>
    <t>Fraulo</t>
  </si>
  <si>
    <t>Dael</t>
  </si>
  <si>
    <t>Skones</t>
  </si>
  <si>
    <t>Edeline</t>
  </si>
  <si>
    <t>Rouch</t>
  </si>
  <si>
    <t>Davida</t>
  </si>
  <si>
    <t>Calwell</t>
  </si>
  <si>
    <t>Farleigh</t>
  </si>
  <si>
    <t>Bredgeland</t>
  </si>
  <si>
    <t>Emanuel</t>
  </si>
  <si>
    <t>Buxsy</t>
  </si>
  <si>
    <t>Gaylord</t>
  </si>
  <si>
    <t>Runnett</t>
  </si>
  <si>
    <t>30/3/2022</t>
  </si>
  <si>
    <t>Merilyn</t>
  </si>
  <si>
    <t>Searle</t>
  </si>
  <si>
    <t>Josee</t>
  </si>
  <si>
    <t>Woolford</t>
  </si>
  <si>
    <t>Kalila</t>
  </si>
  <si>
    <t>Wallsworth</t>
  </si>
  <si>
    <t>19/5/2022</t>
  </si>
  <si>
    <t>Nonie</t>
  </si>
  <si>
    <t>Vannacci</t>
  </si>
  <si>
    <t>Leigha</t>
  </si>
  <si>
    <t>Ramiro</t>
  </si>
  <si>
    <t>Cordelia</t>
  </si>
  <si>
    <t>Sherry</t>
  </si>
  <si>
    <t>Ceil</t>
  </si>
  <si>
    <t>Disley</t>
  </si>
  <si>
    <t>Bryant</t>
  </si>
  <si>
    <t>Brittle</t>
  </si>
  <si>
    <t>Lambe</t>
  </si>
  <si>
    <t>Fidel</t>
  </si>
  <si>
    <t>Reichert</t>
  </si>
  <si>
    <t>Angie</t>
  </si>
  <si>
    <t>Lippiett</t>
  </si>
  <si>
    <t>Henri</t>
  </si>
  <si>
    <t>Neilly</t>
  </si>
  <si>
    <t>Rubie</t>
  </si>
  <si>
    <t>27/1/2024</t>
  </si>
  <si>
    <t>Em</t>
  </si>
  <si>
    <t>Holcroft</t>
  </si>
  <si>
    <t>Nickolai</t>
  </si>
  <si>
    <t>Lempenny</t>
  </si>
  <si>
    <t>Arlan</t>
  </si>
  <si>
    <t>Lavall</t>
  </si>
  <si>
    <t>Malina</t>
  </si>
  <si>
    <t>Brigstock</t>
  </si>
  <si>
    <t>Ramsay</t>
  </si>
  <si>
    <t>Wessing</t>
  </si>
  <si>
    <t>Chrysler</t>
  </si>
  <si>
    <t>Notti</t>
  </si>
  <si>
    <t>Bogart</t>
  </si>
  <si>
    <t>Persitt</t>
  </si>
  <si>
    <t>13/7/2024</t>
  </si>
  <si>
    <t>Kari</t>
  </si>
  <si>
    <t>Possa</t>
  </si>
  <si>
    <t>Joseph</t>
  </si>
  <si>
    <t>Stiddard</t>
  </si>
  <si>
    <t>Emelina</t>
  </si>
  <si>
    <t>Adrienne</t>
  </si>
  <si>
    <t>Dulcie</t>
  </si>
  <si>
    <t>Fitzsimons</t>
  </si>
  <si>
    <t>Monard</t>
  </si>
  <si>
    <t>Francyne</t>
  </si>
  <si>
    <t>Bockler</t>
  </si>
  <si>
    <t>Di</t>
  </si>
  <si>
    <t>Stickles</t>
  </si>
  <si>
    <t>22/4/2024</t>
  </si>
  <si>
    <t>Jackie</t>
  </si>
  <si>
    <t>Simonaitis</t>
  </si>
  <si>
    <t>Kahaleel</t>
  </si>
  <si>
    <t>Bratten</t>
  </si>
  <si>
    <t>Standford</t>
  </si>
  <si>
    <t>Souttar</t>
  </si>
  <si>
    <t>Warratt</t>
  </si>
  <si>
    <t>Archaimbaud</t>
  </si>
  <si>
    <t>Dixey</t>
  </si>
  <si>
    <t>23/5/2023</t>
  </si>
  <si>
    <t>Ashlin</t>
  </si>
  <si>
    <t>Lawerence</t>
  </si>
  <si>
    <t>Corabel</t>
  </si>
  <si>
    <t>Carlone</t>
  </si>
  <si>
    <t>Stevy</t>
  </si>
  <si>
    <t>Hinz</t>
  </si>
  <si>
    <t>Kassia</t>
  </si>
  <si>
    <t>Petronis</t>
  </si>
  <si>
    <t>Alexandre</t>
  </si>
  <si>
    <t>Fasset</t>
  </si>
  <si>
    <t>Haroun</t>
  </si>
  <si>
    <t>Lavinia</t>
  </si>
  <si>
    <t>Mance</t>
  </si>
  <si>
    <t>Tedmund</t>
  </si>
  <si>
    <t>Hulson</t>
  </si>
  <si>
    <t>Aldis</t>
  </si>
  <si>
    <t>Lendon</t>
  </si>
  <si>
    <t>Atlante</t>
  </si>
  <si>
    <t>Dudny</t>
  </si>
  <si>
    <t>Nikaniki</t>
  </si>
  <si>
    <t>Massey</t>
  </si>
  <si>
    <t>Townie</t>
  </si>
  <si>
    <t>Hollingshead</t>
  </si>
  <si>
    <t>Maurene</t>
  </si>
  <si>
    <t>Skitt</t>
  </si>
  <si>
    <t>Marci</t>
  </si>
  <si>
    <t>Saller</t>
  </si>
  <si>
    <t>Viviana</t>
  </si>
  <si>
    <t>Follows</t>
  </si>
  <si>
    <t>Frederico</t>
  </si>
  <si>
    <t>Bruyns</t>
  </si>
  <si>
    <t>Finley</t>
  </si>
  <si>
    <t>Huffer</t>
  </si>
  <si>
    <t>Tammadge</t>
  </si>
  <si>
    <t>Osborne</t>
  </si>
  <si>
    <t>Swate</t>
  </si>
  <si>
    <t>Cash</t>
  </si>
  <si>
    <t>Redhills</t>
  </si>
  <si>
    <t>Maudie</t>
  </si>
  <si>
    <t>Haye</t>
  </si>
  <si>
    <t>Antonino</t>
  </si>
  <si>
    <t>Backhurst</t>
  </si>
  <si>
    <t>Noellyn</t>
  </si>
  <si>
    <t>Douglas</t>
  </si>
  <si>
    <t>Mc Comb</t>
  </si>
  <si>
    <t>Del</t>
  </si>
  <si>
    <t>Hyman</t>
  </si>
  <si>
    <t>Alkin</t>
  </si>
  <si>
    <t>16/2/2024</t>
  </si>
  <si>
    <t>Connor</t>
  </si>
  <si>
    <t>Thumnel</t>
  </si>
  <si>
    <t>29/11/2022</t>
  </si>
  <si>
    <t>Olag</t>
  </si>
  <si>
    <t>Cavanaugh</t>
  </si>
  <si>
    <t>Chrisy</t>
  </si>
  <si>
    <t>Lintall</t>
  </si>
  <si>
    <t>Abbi</t>
  </si>
  <si>
    <t>Douty</t>
  </si>
  <si>
    <t>Karmen</t>
  </si>
  <si>
    <t>Bole</t>
  </si>
  <si>
    <t>Abbott</t>
  </si>
  <si>
    <t>Daton</t>
  </si>
  <si>
    <t>Marinna</t>
  </si>
  <si>
    <t>Connick</t>
  </si>
  <si>
    <t>Van de Castele</t>
  </si>
  <si>
    <t>Lisette</t>
  </si>
  <si>
    <t>Heppner</t>
  </si>
  <si>
    <t>Clark</t>
  </si>
  <si>
    <t>Couthard</t>
  </si>
  <si>
    <t>22/1/2022</t>
  </si>
  <si>
    <t>Nels</t>
  </si>
  <si>
    <t>Elesander</t>
  </si>
  <si>
    <t>Veronika</t>
  </si>
  <si>
    <t>Cuer</t>
  </si>
  <si>
    <t>Junina</t>
  </si>
  <si>
    <t>Grocott</t>
  </si>
  <si>
    <t>Ellary</t>
  </si>
  <si>
    <t>Ogilvy</t>
  </si>
  <si>
    <t>Christina</t>
  </si>
  <si>
    <t>Binnion</t>
  </si>
  <si>
    <t>West</t>
  </si>
  <si>
    <t>Cottingham</t>
  </si>
  <si>
    <t>18/10/2023</t>
  </si>
  <si>
    <t>Codie</t>
  </si>
  <si>
    <t>Rawcliffe</t>
  </si>
  <si>
    <t>Teddi</t>
  </si>
  <si>
    <t>Shotton</t>
  </si>
  <si>
    <t>Pamelina</t>
  </si>
  <si>
    <t>Snibson</t>
  </si>
  <si>
    <t>Waldo</t>
  </si>
  <si>
    <t>McClunaghan</t>
  </si>
  <si>
    <t>24/3/2022</t>
  </si>
  <si>
    <t>28/4/2024</t>
  </si>
  <si>
    <t>Florie</t>
  </si>
  <si>
    <t>Picknett</t>
  </si>
  <si>
    <t>Jodee</t>
  </si>
  <si>
    <t>O'Heneghan</t>
  </si>
  <si>
    <t>Nessy</t>
  </si>
  <si>
    <t>Richings</t>
  </si>
  <si>
    <t>Elisha</t>
  </si>
  <si>
    <t>Fairham</t>
  </si>
  <si>
    <t>15/4/2024</t>
  </si>
  <si>
    <t>Mirabella</t>
  </si>
  <si>
    <t>Buchett</t>
  </si>
  <si>
    <t>Ingram</t>
  </si>
  <si>
    <t>Pressdee</t>
  </si>
  <si>
    <t>Teresa</t>
  </si>
  <si>
    <t>Capp</t>
  </si>
  <si>
    <t>Elvin</t>
  </si>
  <si>
    <t>Sammars</t>
  </si>
  <si>
    <t>17/3/2024</t>
  </si>
  <si>
    <t>Analiese</t>
  </si>
  <si>
    <t>Yeeles</t>
  </si>
  <si>
    <t>Alvira</t>
  </si>
  <si>
    <t>Napper</t>
  </si>
  <si>
    <t>Kristos</t>
  </si>
  <si>
    <t>Conkey</t>
  </si>
  <si>
    <t>Ali</t>
  </si>
  <si>
    <t>Norean</t>
  </si>
  <si>
    <t>Durie</t>
  </si>
  <si>
    <t>Humfrid</t>
  </si>
  <si>
    <t>Emmitt</t>
  </si>
  <si>
    <t>Elle</t>
  </si>
  <si>
    <t>Ferriere</t>
  </si>
  <si>
    <t>Kathryne</t>
  </si>
  <si>
    <t>Gladstone</t>
  </si>
  <si>
    <t>Fidela</t>
  </si>
  <si>
    <t>Conrart</t>
  </si>
  <si>
    <t>14/2/2023</t>
  </si>
  <si>
    <t>Cordy</t>
  </si>
  <si>
    <t>Cardenosa</t>
  </si>
  <si>
    <t>Riley</t>
  </si>
  <si>
    <t>Milverton</t>
  </si>
  <si>
    <t>Edith</t>
  </si>
  <si>
    <t>De Benedetti</t>
  </si>
  <si>
    <t>Essy</t>
  </si>
  <si>
    <t>Blaes</t>
  </si>
  <si>
    <t>Gustaf</t>
  </si>
  <si>
    <t>Capel</t>
  </si>
  <si>
    <t>Serene</t>
  </si>
  <si>
    <t>Burgne</t>
  </si>
  <si>
    <t>Hulance</t>
  </si>
  <si>
    <t>Waring</t>
  </si>
  <si>
    <t>Hrinchishin</t>
  </si>
  <si>
    <t>Borgesio</t>
  </si>
  <si>
    <t>Duffill</t>
  </si>
  <si>
    <t>Kristian</t>
  </si>
  <si>
    <t>McConnulty</t>
  </si>
  <si>
    <t>Liddell</t>
  </si>
  <si>
    <t>Diane</t>
  </si>
  <si>
    <t>Gillies</t>
  </si>
  <si>
    <t>24/10/2023</t>
  </si>
  <si>
    <t>Cecil</t>
  </si>
  <si>
    <t>Jain</t>
  </si>
  <si>
    <t>Kaela</t>
  </si>
  <si>
    <t>Greenacre</t>
  </si>
  <si>
    <t>Mano</t>
  </si>
  <si>
    <t>Hamlyn</t>
  </si>
  <si>
    <t>19/10/2023</t>
  </si>
  <si>
    <t>Buddy</t>
  </si>
  <si>
    <t>Smither</t>
  </si>
  <si>
    <t>Essie</t>
  </si>
  <si>
    <t>Gierok</t>
  </si>
  <si>
    <t>Martelle</t>
  </si>
  <si>
    <t>Summerhayes</t>
  </si>
  <si>
    <t>Bald</t>
  </si>
  <si>
    <t>Cobley</t>
  </si>
  <si>
    <t>Selinda</t>
  </si>
  <si>
    <t>Surman</t>
  </si>
  <si>
    <t>Amelia</t>
  </si>
  <si>
    <t>Iwanicki</t>
  </si>
  <si>
    <t>Justinian</t>
  </si>
  <si>
    <t>Moreing</t>
  </si>
  <si>
    <t>Alisa</t>
  </si>
  <si>
    <t>Cranmore</t>
  </si>
  <si>
    <t>Faber</t>
  </si>
  <si>
    <t>Doumerc</t>
  </si>
  <si>
    <t>Raff</t>
  </si>
  <si>
    <t>Thomasen</t>
  </si>
  <si>
    <t>Ezekiel</t>
  </si>
  <si>
    <t>Rilings</t>
  </si>
  <si>
    <t>Megen</t>
  </si>
  <si>
    <t>Starbuck</t>
  </si>
  <si>
    <t>19/12/2023</t>
  </si>
  <si>
    <t>Ludovika</t>
  </si>
  <si>
    <t>Mithan</t>
  </si>
  <si>
    <t>Tonye</t>
  </si>
  <si>
    <t>Oakes</t>
  </si>
  <si>
    <t>Hubey</t>
  </si>
  <si>
    <t>Ceely</t>
  </si>
  <si>
    <t>Kipp</t>
  </si>
  <si>
    <t>Springthorp</t>
  </si>
  <si>
    <t>Halsy</t>
  </si>
  <si>
    <t>Kerins</t>
  </si>
  <si>
    <t>Stuart</t>
  </si>
  <si>
    <t>Deboy</t>
  </si>
  <si>
    <t>15/2/2022</t>
  </si>
  <si>
    <t>Doy</t>
  </si>
  <si>
    <t>Steane</t>
  </si>
  <si>
    <t>aoboy8a@census.gov</t>
  </si>
  <si>
    <t>permanent</t>
  </si>
  <si>
    <t>project 2</t>
  </si>
  <si>
    <t>supervisor</t>
  </si>
  <si>
    <t>field only</t>
  </si>
  <si>
    <t>atheobold6@youku.com</t>
  </si>
  <si>
    <t>contract</t>
  </si>
  <si>
    <t>assistant 1</t>
  </si>
  <si>
    <t>field and base</t>
  </si>
  <si>
    <t>aclelle5f@time.com</t>
  </si>
  <si>
    <t>adoutypv@ox.ac.uk</t>
  </si>
  <si>
    <t>manager</t>
  </si>
  <si>
    <t>adatonpx@amazon.de</t>
  </si>
  <si>
    <t>project 6</t>
  </si>
  <si>
    <t>abalhamhg@i2i.jp</t>
  </si>
  <si>
    <t>project 3</t>
  </si>
  <si>
    <t>agearing4e@buzzfeed.com</t>
  </si>
  <si>
    <t>project 4</t>
  </si>
  <si>
    <t>assistant 2</t>
  </si>
  <si>
    <t>amattausfh@netlog.com</t>
  </si>
  <si>
    <t>adunkerton3n@yahoo.com</t>
  </si>
  <si>
    <t>project 5</t>
  </si>
  <si>
    <t>aderringtoni2@cmu.edu</t>
  </si>
  <si>
    <t>team lead</t>
  </si>
  <si>
    <t>ahebbardl2@toplist.cz</t>
  </si>
  <si>
    <t>amacbane4m@about.com</t>
  </si>
  <si>
    <t>project 1</t>
  </si>
  <si>
    <t>ahotton4b@hugedomains.com</t>
  </si>
  <si>
    <t>aatton10@thetimes.co.uk</t>
  </si>
  <si>
    <t>amallabyh0@sun.com</t>
  </si>
  <si>
    <t>ajoyesbs@nature.com</t>
  </si>
  <si>
    <t>agundersonba@bravesites.com</t>
  </si>
  <si>
    <t>aburrowsmq@yandex.ru</t>
  </si>
  <si>
    <t>avarvell67@barnesandnoble.com</t>
  </si>
  <si>
    <t>akeitley3d@bbb.org</t>
  </si>
  <si>
    <t>aizkovitz46@weebly.com</t>
  </si>
  <si>
    <t>acoverlyqn@yellowbook.com</t>
  </si>
  <si>
    <t>aclubba3@example.com</t>
  </si>
  <si>
    <t>acranmorerg@japanpost.jp</t>
  </si>
  <si>
    <t>aellsc7@hc360.com</t>
  </si>
  <si>
    <t>askingle2y@nhs.uk</t>
  </si>
  <si>
    <t>ahirsthouse7z@europa.eu</t>
  </si>
  <si>
    <t>aturfesj6@nasa.gov</t>
  </si>
  <si>
    <t>anapperql@examiner.com</t>
  </si>
  <si>
    <t>aspensmy@godaddy.com</t>
  </si>
  <si>
    <t>acoylej2@naver.com</t>
  </si>
  <si>
    <t>akinclajg@eepurl.com</t>
  </si>
  <si>
    <t>aiwanickire@msn.com</t>
  </si>
  <si>
    <t>aalwina9@washingtonpost.com</t>
  </si>
  <si>
    <t>atremmilin@usa.gov</t>
  </si>
  <si>
    <t>abadcockey@time.com</t>
  </si>
  <si>
    <t>ayeelesqk@desdev.cn</t>
  </si>
  <si>
    <t>awolstenholmenh@tinypic.com</t>
  </si>
  <si>
    <t>asnodennt@themeforest.net</t>
  </si>
  <si>
    <t>apedycanb6@hp.com</t>
  </si>
  <si>
    <t>aoshavlan2u@nyu.edu</t>
  </si>
  <si>
    <t>alippiettog@dion.ne.jp</t>
  </si>
  <si>
    <t>aedneygl@census.gov</t>
  </si>
  <si>
    <t>aprendergrassc9@usatoday.com</t>
  </si>
  <si>
    <t>adewireiy@prnewswire.com</t>
  </si>
  <si>
    <t>amonardou@nyu.edu</t>
  </si>
  <si>
    <t>adewinton6s@disqus.com</t>
  </si>
  <si>
    <t>agurnellcn@theguardian.com</t>
  </si>
  <si>
    <t>abackhurstpn@amazonaws.com</t>
  </si>
  <si>
    <t>arantoullg0@sbwire.com</t>
  </si>
  <si>
    <t>afawdrie8w@pagesperso-orange.fr</t>
  </si>
  <si>
    <t>acelizl7@yellowbook.com</t>
  </si>
  <si>
    <t>adavidoff1o@lycos.com</t>
  </si>
  <si>
    <t>alavallol@dion.ne.jp</t>
  </si>
  <si>
    <t>acarusem@bloglines.com</t>
  </si>
  <si>
    <t>abecerrabl@home.pl</t>
  </si>
  <si>
    <t>amatczak6j@google.com.hk</t>
  </si>
  <si>
    <t>amolson9p@oakley.com</t>
  </si>
  <si>
    <t>astanhopecv@pcworld.com</t>
  </si>
  <si>
    <t>adonoghuel3@mozilla.org</t>
  </si>
  <si>
    <t>avandecastelepz@earthlink.net</t>
  </si>
  <si>
    <t>abradburnjo@bbb.org</t>
  </si>
  <si>
    <t>aratie34@instagram.com</t>
  </si>
  <si>
    <t>atiltmank3@acquirethisname.com</t>
  </si>
  <si>
    <t>astrowthern2@lulu.com</t>
  </si>
  <si>
    <t>amulcahy27@marketwatch.com</t>
  </si>
  <si>
    <t>aholtaway69@cbc.ca</t>
  </si>
  <si>
    <t>ajaycockn9@digg.com</t>
  </si>
  <si>
    <t>bleet@issuu.com</t>
  </si>
  <si>
    <t>bcobleyrc@redcross.org</t>
  </si>
  <si>
    <t>bhalesworth7j@bloglines.com</t>
  </si>
  <si>
    <t>bknapperm0@reference.com</t>
  </si>
  <si>
    <t>bshipman1y@vimeo.com</t>
  </si>
  <si>
    <t>bvasilenkonm@biblegateway.com</t>
  </si>
  <si>
    <t>byurenevf@shareasale.com</t>
  </si>
  <si>
    <t>bsetteringtoncx@hao123.com</t>
  </si>
  <si>
    <t>bhugkie@un.org</t>
  </si>
  <si>
    <t>bfilasovee@ebay.com</t>
  </si>
  <si>
    <t>bohallihanecj@hao123.com</t>
  </si>
  <si>
    <t>bdreschlerj9@si.edu</t>
  </si>
  <si>
    <t>bborgesior1@alexa.com</t>
  </si>
  <si>
    <t>bgummarymz@disqus.com</t>
  </si>
  <si>
    <t>brylandn7@jiathis.com</t>
  </si>
  <si>
    <t>bdods96@ovh.net</t>
  </si>
  <si>
    <t>bvenabledb@prweb.com</t>
  </si>
  <si>
    <t>bamangerdl@sina.com.cn</t>
  </si>
  <si>
    <t>barmell5r@nsw.gov.au</t>
  </si>
  <si>
    <t>bjimes2i@mtv.com</t>
  </si>
  <si>
    <t>byeowello@is.gd</t>
  </si>
  <si>
    <t>bdowdney8e@tripadvisor.com</t>
  </si>
  <si>
    <t>blillgard7b@ucoz.ru</t>
  </si>
  <si>
    <t>blattin7c@cisco.com</t>
  </si>
  <si>
    <t>bpauliic@github.io</t>
  </si>
  <si>
    <t>bpate2g@myspace.com</t>
  </si>
  <si>
    <t>bandryushchenkomw@census.gov</t>
  </si>
  <si>
    <t>bbishoppm3@cdc.gov</t>
  </si>
  <si>
    <t>bcairnsb2@sbwire.com</t>
  </si>
  <si>
    <t>btomaellodf@unicef.org</t>
  </si>
  <si>
    <t>bambroisjm@histats.com</t>
  </si>
  <si>
    <t>bbywayct@ihg.com</t>
  </si>
  <si>
    <t>blankforddh@spotify.com</t>
  </si>
  <si>
    <t>bmerrallh9@360.cn</t>
  </si>
  <si>
    <t>bpersittop@webeden.co.uk</t>
  </si>
  <si>
    <t>byannikovbi@twitter.com</t>
  </si>
  <si>
    <t>bpettersn@purevolume.com</t>
  </si>
  <si>
    <t>bshoreman6q@studiopress.com</t>
  </si>
  <si>
    <t>bmcgurk6y@rediff.com</t>
  </si>
  <si>
    <t>bcomerfordca@indiatimes.com</t>
  </si>
  <si>
    <t>bsoutheyi8@si.edu</t>
  </si>
  <si>
    <t>bripsherjv@posterous.com</t>
  </si>
  <si>
    <t>bhackworthy5d@archive.org</t>
  </si>
  <si>
    <t>btorrentae@wix.com</t>
  </si>
  <si>
    <t>bbonifazio12@smh.com.au</t>
  </si>
  <si>
    <t>bphilocd@digg.com</t>
  </si>
  <si>
    <t>bbolden0@yellowpages.com</t>
  </si>
  <si>
    <t>bolenchenkodx@princeton.edu</t>
  </si>
  <si>
    <t>bjaquissa@cbc.ca</t>
  </si>
  <si>
    <t>bbrittleod@t-online.de</t>
  </si>
  <si>
    <t>bnandde@psu.edu</t>
  </si>
  <si>
    <t>bsmitherr9@va.gov</t>
  </si>
  <si>
    <t>bbresson4x@youtu.be</t>
  </si>
  <si>
    <t>bwilcockskj@gnu.org</t>
  </si>
  <si>
    <t>cwhatesb@desdev.cn</t>
  </si>
  <si>
    <t>cscandroot6n@etsy.com</t>
  </si>
  <si>
    <t>cmouserhn@unesco.org</t>
  </si>
  <si>
    <t>cpettigree5o@de.vu</t>
  </si>
  <si>
    <t>cdimmerbv@eventbrite.com</t>
  </si>
  <si>
    <t>cjessonm4@dot.gov</t>
  </si>
  <si>
    <t>cjebbar@nifty.com</t>
  </si>
  <si>
    <t>ccatchesideew@huffingtonpost.com</t>
  </si>
  <si>
    <t>cmechemkr@google.com.br</t>
  </si>
  <si>
    <t>cbissexak@posterous.com</t>
  </si>
  <si>
    <t>cgiacopini51@posterous.com</t>
  </si>
  <si>
    <t>codowgaine6d@fda.gov</t>
  </si>
  <si>
    <t>cecclestonecp@livejournal.com</t>
  </si>
  <si>
    <t>cleydonmp@unc.edu</t>
  </si>
  <si>
    <t>camoore4g@naver.com</t>
  </si>
  <si>
    <t>cnafzigergy@ask.com</t>
  </si>
  <si>
    <t>cmarzellelh@about.me</t>
  </si>
  <si>
    <t>ctremayne6r@arizona.edu</t>
  </si>
  <si>
    <t>cslainey9e@state.tx.us</t>
  </si>
  <si>
    <t>csetchfieldlq@oracle.com</t>
  </si>
  <si>
    <t>cdefrancisci9b@ted.com</t>
  </si>
  <si>
    <t>ctheunissen6a@github.com</t>
  </si>
  <si>
    <t>cvasyunkinkb@skyrock.com</t>
  </si>
  <si>
    <t>cjainr6@toplist.cz</t>
  </si>
  <si>
    <t>cdisleyoc@ycombinator.com</t>
  </si>
  <si>
    <t>cjennens72@oakley.com</t>
  </si>
  <si>
    <t>cdevey84@youku.com</t>
  </si>
  <si>
    <t>channahda@qq.com</t>
  </si>
  <si>
    <t>cduckett5c@yandex.ru</t>
  </si>
  <si>
    <t>cparadin93@wikimedia.org</t>
  </si>
  <si>
    <t>cmccorleybr@seesaa.net</t>
  </si>
  <si>
    <t>ckarlssonlf@vk.com</t>
  </si>
  <si>
    <t>cedneymf@psu.edu</t>
  </si>
  <si>
    <t>cbinnionq6@topsy.com</t>
  </si>
  <si>
    <t>clintallpu@pcworld.com</t>
  </si>
  <si>
    <t>chudddn@scribd.com</t>
  </si>
  <si>
    <t>cphilipsson9r@vinaora.com</t>
  </si>
  <si>
    <t>cdronjr@adobe.com</t>
  </si>
  <si>
    <t>cnottioo@ft.com</t>
  </si>
  <si>
    <t>csellwood5b@mlb.com</t>
  </si>
  <si>
    <t>cgarley5p@youku.com</t>
  </si>
  <si>
    <t>ckitteringhamgn@gov.uk</t>
  </si>
  <si>
    <t>cbickell43@japanpost.jp</t>
  </si>
  <si>
    <t>ccouthardq1@tripod.com</t>
  </si>
  <si>
    <t>cmacgianyfc@w3.org</t>
  </si>
  <si>
    <t>cbalhamz@prweb.com</t>
  </si>
  <si>
    <t>croseamaneq@list-manage.com</t>
  </si>
  <si>
    <t>cglededd@latimes.com</t>
  </si>
  <si>
    <t>crosenbuschk1@guardian.co.uk</t>
  </si>
  <si>
    <t>cthumnelps@scientificamerican.com</t>
  </si>
  <si>
    <t>ceim55@psu.edu</t>
  </si>
  <si>
    <t>cdatte6k@pcworld.com</t>
  </si>
  <si>
    <t>cchildrenskg@globo.com</t>
  </si>
  <si>
    <t>ccarlonep3@fda.gov</t>
  </si>
  <si>
    <t>cratledge4a@prweb.com</t>
  </si>
  <si>
    <t>csherryob@tumblr.com</t>
  </si>
  <si>
    <t>ccardenosaqt@disqus.com</t>
  </si>
  <si>
    <t>ccockinbo@live.com</t>
  </si>
  <si>
    <t>cfleemanfp@ocn.ne.jp</t>
  </si>
  <si>
    <t>cainsworthh@instagram.com</t>
  </si>
  <si>
    <t>cdelacourg9@ebay.co.uk</t>
  </si>
  <si>
    <t>cspencookm9@paypal.com</t>
  </si>
  <si>
    <t>chabergham4y@sphinn.com</t>
  </si>
  <si>
    <t>dskoneso0@paginegialle.it</t>
  </si>
  <si>
    <t>ddallman1e@apple.com</t>
  </si>
  <si>
    <t>ddanherma@surveymonkey.com</t>
  </si>
  <si>
    <t>dmacgiffinfk@ning.com</t>
  </si>
  <si>
    <t>dyakunin9v@cnn.com</t>
  </si>
  <si>
    <t>dmarionji@com.com</t>
  </si>
  <si>
    <t>dtippingsco@photobucket.com</t>
  </si>
  <si>
    <t>drowstonb0@ning.com</t>
  </si>
  <si>
    <t>dburstowe75@facebook.com</t>
  </si>
  <si>
    <t>ddelhantyfr@howstuffworks.com</t>
  </si>
  <si>
    <t>dstentax@cam.ac.uk</t>
  </si>
  <si>
    <t>dewersan@xing.com</t>
  </si>
  <si>
    <t>dcalwello2@histats.com</t>
  </si>
  <si>
    <t>dllorente90@wufoo.com</t>
  </si>
  <si>
    <t>dpoundfordju@amazon.com</t>
  </si>
  <si>
    <t>dscoyne7i@baidu.com</t>
  </si>
  <si>
    <t>dsherrypq@narod.ru</t>
  </si>
  <si>
    <t>ddelcastello56@ocn.ne.jp</t>
  </si>
  <si>
    <t>ddrayson3k@123-reg.co.uk</t>
  </si>
  <si>
    <t>dkidson9g@mozilla.com</t>
  </si>
  <si>
    <t>dmationgp@wisc.edu</t>
  </si>
  <si>
    <t>dlesek78@theguardian.com</t>
  </si>
  <si>
    <t>dscuttdv@mapquest.com</t>
  </si>
  <si>
    <t>dpashbeem7@etsy.com</t>
  </si>
  <si>
    <t>doreaganfv@cafepress.com</t>
  </si>
  <si>
    <t>dgatleyih@arizona.edu</t>
  </si>
  <si>
    <t>dsticklesow@nymag.com</t>
  </si>
  <si>
    <t>dgilliesr5@weebly.com</t>
  </si>
  <si>
    <t>dpartonb1@microsoft.com</t>
  </si>
  <si>
    <t>duttersonlb@flickr.com</t>
  </si>
  <si>
    <t>dtaffarelloi@vk.com</t>
  </si>
  <si>
    <t>djaskiewicz9f@vk.com</t>
  </si>
  <si>
    <t>dhamblington2@technorati.com</t>
  </si>
  <si>
    <t>dwakerev@hugedomains.com</t>
  </si>
  <si>
    <t>dbirdsau@wordpress.org</t>
  </si>
  <si>
    <t>dlapenna1d@independent.co.uk</t>
  </si>
  <si>
    <t>dmccombpp@abc.net.au</t>
  </si>
  <si>
    <t>dsteanerr@1und1.de</t>
  </si>
  <si>
    <t>dcroad2o@photobucket.com</t>
  </si>
  <si>
    <t>dallderdz@ted.com</t>
  </si>
  <si>
    <t>dbaudy16@ask.com</t>
  </si>
  <si>
    <t>dbarthorpej@mac.com</t>
  </si>
  <si>
    <t>dfitzsimonsot@mozilla.org</t>
  </si>
  <si>
    <t>dmcnickle4@mozilla.org</t>
  </si>
  <si>
    <t>estrangjw@sogou.com</t>
  </si>
  <si>
    <t>ewinslettmr@gnu.org</t>
  </si>
  <si>
    <t>eroucho1@army.mil</t>
  </si>
  <si>
    <t>edebenedettiqv@joomla.org</t>
  </si>
  <si>
    <t>eeyes8g@mediafire.com</t>
  </si>
  <si>
    <t>elangstonenn@wufoo.com</t>
  </si>
  <si>
    <t>evargashf@zimbio.com</t>
  </si>
  <si>
    <t>efairhamqf@infoseek.co.jp</t>
  </si>
  <si>
    <t>eogilvyq5@canalblog.com</t>
  </si>
  <si>
    <t>eferriereqq@e-recht24.de</t>
  </si>
  <si>
    <t>emullissh2@icio.us</t>
  </si>
  <si>
    <t>eilive37@yellowbook.com</t>
  </si>
  <si>
    <t>esalvadorie4@plala.or.jp</t>
  </si>
  <si>
    <t>eboecke3s@phpbb.com</t>
  </si>
  <si>
    <t>eholcroftoj@globo.com</t>
  </si>
  <si>
    <t>ebuxsyo4@diigo.com</t>
  </si>
  <si>
    <t>eadrienneos@bbc.co.uk</t>
  </si>
  <si>
    <t>edubois9i@narod.ru</t>
  </si>
  <si>
    <t>ebarretthm@1688.com</t>
  </si>
  <si>
    <t>ehaywood4s@opera.com</t>
  </si>
  <si>
    <t>eharnetty4z@illinois.edu</t>
  </si>
  <si>
    <t>ekellochkd@so-net.ne.jp</t>
  </si>
  <si>
    <t>eboddab@telegraph.co.uk</t>
  </si>
  <si>
    <t>evalentinehu@godaddy.com</t>
  </si>
  <si>
    <t>emackeeverga@tuttocitta.it</t>
  </si>
  <si>
    <t>eyashaevkk@mail.ru</t>
  </si>
  <si>
    <t>epaule8t@princeton.edu</t>
  </si>
  <si>
    <t>emandellms@bloomberg.com</t>
  </si>
  <si>
    <t>eharvie40@usatoday.com</t>
  </si>
  <si>
    <t>egierokra@house.gov</t>
  </si>
  <si>
    <t>eblaesqw@senate.gov</t>
  </si>
  <si>
    <t>eslafford8o@vkontakte.ru</t>
  </si>
  <si>
    <t>epadgettfg@de.vu</t>
  </si>
  <si>
    <t>epannaman97@baidu.com</t>
  </si>
  <si>
    <t>edavenall5v@google.es</t>
  </si>
  <si>
    <t>emendenhall8p@indiegogo.com</t>
  </si>
  <si>
    <t>egeale31@shareasale.com</t>
  </si>
  <si>
    <t>eforkerjp@elegantthemes.com</t>
  </si>
  <si>
    <t>epeaurtns@harvard.edu</t>
  </si>
  <si>
    <t>ehyndsonaj@hexun.com</t>
  </si>
  <si>
    <t>ekindeiu@pinterest.com</t>
  </si>
  <si>
    <t>feggintong3@google.it</t>
  </si>
  <si>
    <t>fdoumercrh@github.io</t>
  </si>
  <si>
    <t>fwelldrake5@sciencedirect.com</t>
  </si>
  <si>
    <t>fboxallbz@google.it</t>
  </si>
  <si>
    <t>fcartledgejq@cbsnews.com</t>
  </si>
  <si>
    <t>fwynetta8@hubpages.com</t>
  </si>
  <si>
    <t>fmullorde1@storify.com</t>
  </si>
  <si>
    <t>fdiveio@slashdot.org</t>
  </si>
  <si>
    <t>fmence7r@mac.com</t>
  </si>
  <si>
    <t>fwortmanek@ca.gov</t>
  </si>
  <si>
    <t>flawrygz@yolasite.com</t>
  </si>
  <si>
    <t>fandrezhw@hp.com</t>
  </si>
  <si>
    <t>fdalindercy@indiatimes.com</t>
  </si>
  <si>
    <t>fmelledye7@reuters.com</t>
  </si>
  <si>
    <t>fduffet5q@printfriendly.com</t>
  </si>
  <si>
    <t>fswapp49@skyrock.com</t>
  </si>
  <si>
    <t>ftupling7l@csmonitor.com</t>
  </si>
  <si>
    <t>fmoakes3i@statcounter.com</t>
  </si>
  <si>
    <t>fvaughtenjh@nationalgeographic.com</t>
  </si>
  <si>
    <t>fmoscrophi@exblog.jp</t>
  </si>
  <si>
    <t>freichertof@cpanel.net</t>
  </si>
  <si>
    <t>fconrartqs@over-blog.com</t>
  </si>
  <si>
    <t>ffloyd54@behance.net</t>
  </si>
  <si>
    <t>fhadwicke@businessweek.com</t>
  </si>
  <si>
    <t>fchilcotte2d@opensource.org</t>
  </si>
  <si>
    <t>fhufferpi@diigo.com</t>
  </si>
  <si>
    <t>fcolinfx@phoca.cz</t>
  </si>
  <si>
    <t>fpicknettqc@nsw.gov.au</t>
  </si>
  <si>
    <t>fmeal5@pinterest.com</t>
  </si>
  <si>
    <t>fhammill88@theatlantic.com</t>
  </si>
  <si>
    <t>fbirrellj3@slate.com</t>
  </si>
  <si>
    <t>fscainnx@printfriendly.com</t>
  </si>
  <si>
    <t>fbocklerov@skyrock.com</t>
  </si>
  <si>
    <t>fkelway7w@w3.org</t>
  </si>
  <si>
    <t>fbruynsph@macromedia.com</t>
  </si>
  <si>
    <t>fdungeb7@creativecommons.org</t>
  </si>
  <si>
    <t>ffernihoughe3@apple.com</t>
  </si>
  <si>
    <t>gskirlinnw@hexun.com</t>
  </si>
  <si>
    <t>gfranssen6w@miibeian.gov.cn</t>
  </si>
  <si>
    <t>gafieldft@eventbrite.com</t>
  </si>
  <si>
    <t>gacasterk5@posterous.com</t>
  </si>
  <si>
    <t>ggildersleavesbe@sciencedaily.com</t>
  </si>
  <si>
    <t>gdudneyh3@i2i.jp</t>
  </si>
  <si>
    <t>gtwiggenu@go.com</t>
  </si>
  <si>
    <t>glanghorne36@statcounter.com</t>
  </si>
  <si>
    <t>gtarply9j@fc2.com</t>
  </si>
  <si>
    <t>gnoblett9a@blog.com</t>
  </si>
  <si>
    <t>gwarnern4@nature.com</t>
  </si>
  <si>
    <t>gwaterfieldix@so-net.ne.jp</t>
  </si>
  <si>
    <t>gjansejk@google.es</t>
  </si>
  <si>
    <t>grunnetto5@multiply.com</t>
  </si>
  <si>
    <t>gduligal8b@geocities.com</t>
  </si>
  <si>
    <t>gitscovitz5y@comsenz.com</t>
  </si>
  <si>
    <t>goverthrow9h@hatena.ne.jp</t>
  </si>
  <si>
    <t>gralfebt@walmart.com</t>
  </si>
  <si>
    <t>gkolinsky1@google.ru</t>
  </si>
  <si>
    <t>grichardeti4@wsj.com</t>
  </si>
  <si>
    <t>gtrundellnk@php.net</t>
  </si>
  <si>
    <t>gpotteridgek8@ocn.ne.jp</t>
  </si>
  <si>
    <t>gibbott15@bandcamp.com</t>
  </si>
  <si>
    <t>gbengocheacg@bandcamp.com</t>
  </si>
  <si>
    <t>gwhilderlc@pinterest.com</t>
  </si>
  <si>
    <t>gfolan4l@google.es</t>
  </si>
  <si>
    <t>gsarfatfb@furl.net</t>
  </si>
  <si>
    <t>gdood5i@boston.com</t>
  </si>
  <si>
    <t>gboag6l@auda.org.au</t>
  </si>
  <si>
    <t>gterbruggenaq@china.com.cn</t>
  </si>
  <si>
    <t>gbennellickmk@zdnet.com</t>
  </si>
  <si>
    <t>gminmagh7h@usda.gov</t>
  </si>
  <si>
    <t>ghiscocks47@github.io</t>
  </si>
  <si>
    <t>gsollettmg@homestead.com</t>
  </si>
  <si>
    <t>grapper7x@army.mil</t>
  </si>
  <si>
    <t>gconisbeer@springer.com</t>
  </si>
  <si>
    <t>gspindlerbk@booking.com</t>
  </si>
  <si>
    <t>gbuzzamu@skype.com</t>
  </si>
  <si>
    <t>gharpinkh@nsw.gov.au</t>
  </si>
  <si>
    <t>ghacquardj4@reverbnation.com</t>
  </si>
  <si>
    <t>ggegg9q@dagondesign.com</t>
  </si>
  <si>
    <t>gbiasottic@biglobe.ne.jp</t>
  </si>
  <si>
    <t>gdrejerfd@taobao.com</t>
  </si>
  <si>
    <t>gpavlata7o@pcworld.com</t>
  </si>
  <si>
    <t>gcrosonk7@utexas.edu</t>
  </si>
  <si>
    <t>gcapelqx@infoseek.co.jp</t>
  </si>
  <si>
    <t>gmitchener2h@examiner.com</t>
  </si>
  <si>
    <t>gkippenu@clickbank.net</t>
  </si>
  <si>
    <t>gpedycanhq@phpbb.com</t>
  </si>
  <si>
    <t>hpuffettno@w3.org</t>
  </si>
  <si>
    <t>hyakovichis@usnews.com</t>
  </si>
  <si>
    <t>hdodgson8s@simplemachines.org</t>
  </si>
  <si>
    <t>hbraywood6h@umn.edu</t>
  </si>
  <si>
    <t>hkerinsrp@biglobe.ne.jp</t>
  </si>
  <si>
    <t>hwadesworth2n@google.co.jp</t>
  </si>
  <si>
    <t>hindjt@oakley.com</t>
  </si>
  <si>
    <t>hnasseyja@nba.com</t>
  </si>
  <si>
    <t>hilotten@newyorker.com</t>
  </si>
  <si>
    <t>hpetroselli4n@marketwatch.com</t>
  </si>
  <si>
    <t>hdarville4o@rambler.ru</t>
  </si>
  <si>
    <t>hwillingalea7@apache.org</t>
  </si>
  <si>
    <t>hclohessyhe@ifeng.com</t>
  </si>
  <si>
    <t>hpollcs@slideshare.net</t>
  </si>
  <si>
    <t>hclubbe8n@reuters.com</t>
  </si>
  <si>
    <t>hbiasini8d@cornell.edu</t>
  </si>
  <si>
    <t>hscintsburykp@qq.com</t>
  </si>
  <si>
    <t>hkirafi@dot.gov</t>
  </si>
  <si>
    <t>hfaulds9@livejournal.com</t>
  </si>
  <si>
    <t>hkirraged7@behance.net</t>
  </si>
  <si>
    <t>hgemnettaw@prlog.org</t>
  </si>
  <si>
    <t>hkleinhandler1s@uol.com.br</t>
  </si>
  <si>
    <t>htripney3u@nbcnews.com</t>
  </si>
  <si>
    <t>hceelyrn@skyrock.com</t>
  </si>
  <si>
    <t>hwarrattp0@nifty.com</t>
  </si>
  <si>
    <t>hspong57@mashable.com</t>
  </si>
  <si>
    <t>hcrozierc2@infoseek.co.jp</t>
  </si>
  <si>
    <t>hemmittqp@mac.com</t>
  </si>
  <si>
    <t>hdaynter7a@cocolog-nifty.com</t>
  </si>
  <si>
    <t>halkinpr@nature.com</t>
  </si>
  <si>
    <t>ithorouggood1b@imdb.com</t>
  </si>
  <si>
    <t>ichattey8x@ifeng.com</t>
  </si>
  <si>
    <t>iaubridw@hc360.com</t>
  </si>
  <si>
    <t>imendozaf2@bbc.co.uk</t>
  </si>
  <si>
    <t>ikid29@newsvine.com</t>
  </si>
  <si>
    <t>iandreacciof1@domainmarket.com</t>
  </si>
  <si>
    <t>iparrottha@sakura.ne.jp</t>
  </si>
  <si>
    <t>idawidowitzjy@intel.com</t>
  </si>
  <si>
    <t>ipressdeeqh@blogspot.com</t>
  </si>
  <si>
    <t>ikidby61@hc360.com</t>
  </si>
  <si>
    <t>ibrobeckgf@newyorker.com</t>
  </si>
  <si>
    <t>iskilbecklr@newsvine.com</t>
  </si>
  <si>
    <t>ilucas94@bloomberg.com</t>
  </si>
  <si>
    <t>idevin32@123-reg.co.uk</t>
  </si>
  <si>
    <t>iboyesac@microsoft.com</t>
  </si>
  <si>
    <t>jaleksankov28@ycombinator.com</t>
  </si>
  <si>
    <t>jsimonaitisox@cmu.edu</t>
  </si>
  <si>
    <t>jgeharkefm@eepurl.com</t>
  </si>
  <si>
    <t>jsparshutt6z@1688.com</t>
  </si>
  <si>
    <t>jlassellsgi@state.tx.us</t>
  </si>
  <si>
    <t>jcheinejb@nps.gov</t>
  </si>
  <si>
    <t>jnorton73@lycos.com</t>
  </si>
  <si>
    <t>jmackinnonle@toplist.cz</t>
  </si>
  <si>
    <t>jcheesworth1f@stumbleupon.com</t>
  </si>
  <si>
    <t>jconnold2j@amazon.co.uk</t>
  </si>
  <si>
    <t>jdoers8v@illinois.edu</t>
  </si>
  <si>
    <t>jion87@vistaprint.com</t>
  </si>
  <si>
    <t>jsidebothammt@i2i.jp</t>
  </si>
  <si>
    <t>jkindreadce@moonfruit.com</t>
  </si>
  <si>
    <t>jknaggs7@mysql.com</t>
  </si>
  <si>
    <t>jgauch7v@bloglines.com</t>
  </si>
  <si>
    <t>jmacpakefu@sciencedirect.com</t>
  </si>
  <si>
    <t>jfranklyn44@ox.ac.uk</t>
  </si>
  <si>
    <t>jengamn@hhs.gov</t>
  </si>
  <si>
    <t>jundrellc8@elegantthemes.com</t>
  </si>
  <si>
    <t>jantonucci20@odnoklassniki.ru</t>
  </si>
  <si>
    <t>jfigg19@odnoklassniki.ru</t>
  </si>
  <si>
    <t>jeberz2f@virginia.edu</t>
  </si>
  <si>
    <t>jwaterstonebn@techcrunch.com</t>
  </si>
  <si>
    <t>jmourtonf9@hao123.com</t>
  </si>
  <si>
    <t>jlightewood2l@sina.com.cn</t>
  </si>
  <si>
    <t>jradinec@php.net</t>
  </si>
  <si>
    <t>jparsons52@imdb.com</t>
  </si>
  <si>
    <t>jwiskar8@tmall.com</t>
  </si>
  <si>
    <t>joheneghanqd@about.me</t>
  </si>
  <si>
    <t>jfridq@gizmodo.com</t>
  </si>
  <si>
    <t>jfredia1@i2i.jp</t>
  </si>
  <si>
    <t>jthorlbye8@yahoo.com</t>
  </si>
  <si>
    <t>jlaidlerlu@stumbleupon.com</t>
  </si>
  <si>
    <t>jbrangan1j@themeforest.net</t>
  </si>
  <si>
    <t>jommundsen7k@imgur.com</t>
  </si>
  <si>
    <t>jwoolfordo7@weebly.com</t>
  </si>
  <si>
    <t>jskellion3b@theatlantic.com</t>
  </si>
  <si>
    <t>jstiddardor@un.org</t>
  </si>
  <si>
    <t>jcanlandea@exblog.jp</t>
  </si>
  <si>
    <t>jgilhouleymm@opera.com</t>
  </si>
  <si>
    <t>jstodex@blogspot.com</t>
  </si>
  <si>
    <t>jnouchg@wp.com</t>
  </si>
  <si>
    <t>jmoreingrf@tinyurl.com</t>
  </si>
  <si>
    <t>kgreenacrer7@washington.edu</t>
  </si>
  <si>
    <t>kbrattenoy@statcounter.com</t>
  </si>
  <si>
    <t>krullerhk@1und1.de</t>
  </si>
  <si>
    <t>kfitzpaynl0@yelp.com</t>
  </si>
  <si>
    <t>kwallswortho8@ameblo.jp</t>
  </si>
  <si>
    <t>kruffle60@imgur.com</t>
  </si>
  <si>
    <t>kpossaoq@oaic.gov.au</t>
  </si>
  <si>
    <t>kwilce4v@columbia.edu</t>
  </si>
  <si>
    <t>knewartgd@cbsnews.com</t>
  </si>
  <si>
    <t>kbolepw@ebay.com</t>
  </si>
  <si>
    <t>khastwellfz@biglobe.ne.jp</t>
  </si>
  <si>
    <t>kkidneymo@bigcartel.com</t>
  </si>
  <si>
    <t>khaldanee9@redcross.org</t>
  </si>
  <si>
    <t>khorrync@mit.edu</t>
  </si>
  <si>
    <t>kpetronisp5@themeforest.net</t>
  </si>
  <si>
    <t>kchurchouse1r@washingtonpost.com</t>
  </si>
  <si>
    <t>kdunderdale6u@ebay.co.uk</t>
  </si>
  <si>
    <t>kfraulonz@infoseek.co.jp</t>
  </si>
  <si>
    <t>kcollingeli@soundcloud.com</t>
  </si>
  <si>
    <t>kgladstoneqr@nymag.com</t>
  </si>
  <si>
    <t>kblacketat@pinterest.com</t>
  </si>
  <si>
    <t>kfollissid@marketwatch.com</t>
  </si>
  <si>
    <t>kmaymandje@drupal.org</t>
  </si>
  <si>
    <t>kslefordc6@time.com</t>
  </si>
  <si>
    <t>kmalliahh@moonfruit.com</t>
  </si>
  <si>
    <t>kblazekb3@foxnews.com</t>
  </si>
  <si>
    <t>kvenneyd5@unc.edu</t>
  </si>
  <si>
    <t>ktuminelli18@icio.us</t>
  </si>
  <si>
    <t>kreboulet7s@noaa.gov</t>
  </si>
  <si>
    <t>kjellybrandcm@last.fm</t>
  </si>
  <si>
    <t>kskarinhj@un.org</t>
  </si>
  <si>
    <t>kfinnfq@dion.ne.jp</t>
  </si>
  <si>
    <t>kpriddener@paypal.com</t>
  </si>
  <si>
    <t>kceeleyl8@google.it</t>
  </si>
  <si>
    <t>kchezelle6c@cocolog-nifty.com</t>
  </si>
  <si>
    <t>kclethro5a@cafepress.com</t>
  </si>
  <si>
    <t>kfloyedkm@google.com.au</t>
  </si>
  <si>
    <t>kholgan3r@shareasale.com</t>
  </si>
  <si>
    <t>kconkeyqm@cloudflare.com</t>
  </si>
  <si>
    <t>ktunnickhs@microsoft.com</t>
  </si>
  <si>
    <t>kbroschkehz@free.fr</t>
  </si>
  <si>
    <t>lblayddt@sfgate.com</t>
  </si>
  <si>
    <t>lcasseldinehr@xrea.com</t>
  </si>
  <si>
    <t>lkimbermb@scribd.com</t>
  </si>
  <si>
    <t>lburthw@buzzfeed.com</t>
  </si>
  <si>
    <t>lchicchellic3@instagram.com</t>
  </si>
  <si>
    <t>ltrenholmeg@fema.gov</t>
  </si>
  <si>
    <t>llucksei@upenn.edu</t>
  </si>
  <si>
    <t>ltommeob9@jalbum.net</t>
  </si>
  <si>
    <t>lkemmeyap@cbsnews.com</t>
  </si>
  <si>
    <t>lclinninglk@senate.gov</t>
  </si>
  <si>
    <t>lsearyd0@arstechnica.com</t>
  </si>
  <si>
    <t>lchark3h@trellian.com</t>
  </si>
  <si>
    <t>lreuther6i@newsvine.com</t>
  </si>
  <si>
    <t>lpitkinsks@guardian.co.uk</t>
  </si>
  <si>
    <t>lgrzeszczakln@smugmug.com</t>
  </si>
  <si>
    <t>ldiggleslj@forbes.com</t>
  </si>
  <si>
    <t>lchevolleaujz@icq.com</t>
  </si>
  <si>
    <t>lludron3o@gravatar.com</t>
  </si>
  <si>
    <t>laycea4@cam.ac.uk</t>
  </si>
  <si>
    <t>lcrannyam@eventbrite.com</t>
  </si>
  <si>
    <t>ldiamonddr@wikia.com</t>
  </si>
  <si>
    <t>lcrossgrovei9@comsenz.com</t>
  </si>
  <si>
    <t>lferenc3l@naver.com</t>
  </si>
  <si>
    <t>lpasterfieldci@tinyurl.com</t>
  </si>
  <si>
    <t>lgravetia@surveymonkey.com</t>
  </si>
  <si>
    <t>lbillyealdy@blogger.com</t>
  </si>
  <si>
    <t>lwhereat5x@google.it</t>
  </si>
  <si>
    <t>ldombrellly@vinaora.com</t>
  </si>
  <si>
    <t>lallso66@foxnews.com</t>
  </si>
  <si>
    <t>ljarviecl@booking.com</t>
  </si>
  <si>
    <t>lizhaky2x@nyu.edu</t>
  </si>
  <si>
    <t>lgladtbach9x@craigslist.org</t>
  </si>
  <si>
    <t>lmegarryes@wufoo.com</t>
  </si>
  <si>
    <t>ljeffcoat3t@smugmug.com</t>
  </si>
  <si>
    <t>lcheeseman13@smugmug.com</t>
  </si>
  <si>
    <t>lfidellc0@dropbox.com</t>
  </si>
  <si>
    <t>lbeckinsalenp@delicious.com</t>
  </si>
  <si>
    <t>lvauneeh@squidoo.com</t>
  </si>
  <si>
    <t>lmulmurayf0@wunderground.com</t>
  </si>
  <si>
    <t>lheppnerq0@edublogs.org</t>
  </si>
  <si>
    <t>ldunkerly5n@discovery.com</t>
  </si>
  <si>
    <t>ldoughty2z@ameblo.jp</t>
  </si>
  <si>
    <t>lstoffels3f@1und1.de</t>
  </si>
  <si>
    <t>laitkini6@pen.io</t>
  </si>
  <si>
    <t>ldowberbf@reddit.com</t>
  </si>
  <si>
    <t>llittefairgk@wordpress.org</t>
  </si>
  <si>
    <t>lkittiman4f@arizona.edu</t>
  </si>
  <si>
    <t>lkeel1t@businessweek.com</t>
  </si>
  <si>
    <t>ldaulbyd4@smugmug.com</t>
  </si>
  <si>
    <t>lberreclothbb@usnews.com</t>
  </si>
  <si>
    <t>lrapinett9y@sbwire.com</t>
  </si>
  <si>
    <t>lgerant7g@usda.gov</t>
  </si>
  <si>
    <t>ldanielsky1w@jigsy.com</t>
  </si>
  <si>
    <t>lmayloras@senate.gov</t>
  </si>
  <si>
    <t>lravel9o@reddit.com</t>
  </si>
  <si>
    <t>lmatzeitisjx@jalbum.net</t>
  </si>
  <si>
    <t>lmithanrl@cdbaby.com</t>
  </si>
  <si>
    <t>lmowlammi@gnu.org</t>
  </si>
  <si>
    <t>lollie3g@usda.gov</t>
  </si>
  <si>
    <t>ltindleyj8@instagram.com</t>
  </si>
  <si>
    <t>lstiegarsiq@mapquest.com</t>
  </si>
  <si>
    <t>lskirling95@icio.us</t>
  </si>
  <si>
    <t>lpavittn0@tiny.cc</t>
  </si>
  <si>
    <t>mearryni@digg.com</t>
  </si>
  <si>
    <t>msteinhammernq@rediff.com</t>
  </si>
  <si>
    <t>mtattersallnd@arstechnica.com</t>
  </si>
  <si>
    <t>mculbert1n@nps.gov</t>
  </si>
  <si>
    <t>mtrattles7y@elegantthemes.com</t>
  </si>
  <si>
    <t>mjorn2b@4shared.com</t>
  </si>
  <si>
    <t>mcapinetti86@webs.com</t>
  </si>
  <si>
    <t>mbrigstockom@google.ru</t>
  </si>
  <si>
    <t>meynaldkt@businessinsider.com</t>
  </si>
  <si>
    <t>mliddellr4@reference.com</t>
  </si>
  <si>
    <t>mhamlynr8@scientificamerican.com</t>
  </si>
  <si>
    <t>mvolettmh@census.gov</t>
  </si>
  <si>
    <t>mklassmannlv@meetup.com</t>
  </si>
  <si>
    <t>mcasebourne68@nasa.gov</t>
  </si>
  <si>
    <t>mbruhnickec5@moonfruit.com</t>
  </si>
  <si>
    <t>myacob9l@soup.io</t>
  </si>
  <si>
    <t>mkeasyel@slashdot.org</t>
  </si>
  <si>
    <t>mconnickpy@shinystat.com</t>
  </si>
  <si>
    <t>mtreveareu@netlog.com</t>
  </si>
  <si>
    <t>mmarconeko@mysql.com</t>
  </si>
  <si>
    <t>mrouchyf7@symantec.com</t>
  </si>
  <si>
    <t>mspillinge2@blogger.com</t>
  </si>
  <si>
    <t>mmoriganbj@altervista.org</t>
  </si>
  <si>
    <t>mtailem2@comsenz.com</t>
  </si>
  <si>
    <t>msummerhayesrb@weather.com</t>
  </si>
  <si>
    <t>mhavardir@mozilla.org</t>
  </si>
  <si>
    <t>mbollinigh@quantcast.com</t>
  </si>
  <si>
    <t>msweatlanddy@prlog.org</t>
  </si>
  <si>
    <t>mphilpmd@deliciousdays.com</t>
  </si>
  <si>
    <t>mchadwen3p@slashdot.org</t>
  </si>
  <si>
    <t>mmclucasbp@fda.gov</t>
  </si>
  <si>
    <t>mwatsonbrown2m@merriam-webster.com</t>
  </si>
  <si>
    <t>mhayepm@wikispaces.com</t>
  </si>
  <si>
    <t>mohanleye5@guardian.co.uk</t>
  </si>
  <si>
    <t>mskittpe@cornell.edu</t>
  </si>
  <si>
    <t>mleupoldlp@over-blog.com</t>
  </si>
  <si>
    <t>mmagnush4@yellowpages.com</t>
  </si>
  <si>
    <t>mstarbuckrk@reuters.com</t>
  </si>
  <si>
    <t>mhaseley7n@webs.com</t>
  </si>
  <si>
    <t>mnizard82@godaddy.com</t>
  </si>
  <si>
    <t>mperrelligx@discovery.com</t>
  </si>
  <si>
    <t>mmcconachie4j@tinypic.com</t>
  </si>
  <si>
    <t>mchoulerton8r@elegantthemes.com</t>
  </si>
  <si>
    <t>mcoburn7m@cdbaby.com</t>
  </si>
  <si>
    <t>mtammadgepj@360.cn</t>
  </si>
  <si>
    <t>mcacacie26@usa.gov</t>
  </si>
  <si>
    <t>mwittkel4@bing.com</t>
  </si>
  <si>
    <t>mgratrixmj@usa.gov</t>
  </si>
  <si>
    <t>mclifftb5@so-net.ne.jp</t>
  </si>
  <si>
    <t>mkelbereri3@time.com</t>
  </si>
  <si>
    <t>mduiged79@parallels.com</t>
  </si>
  <si>
    <t>mgosforthbx@gravatar.com</t>
  </si>
  <si>
    <t>mmathieul9@wiley.com</t>
  </si>
  <si>
    <t>mbuchettqg@yandex.ru</t>
  </si>
  <si>
    <t>mcaressd2@meetup.com</t>
  </si>
  <si>
    <t>mfontell8k@cnbc.com</t>
  </si>
  <si>
    <t>mmoralesmv@linkedin.com</t>
  </si>
  <si>
    <t>mairdriejl@symantec.com</t>
  </si>
  <si>
    <t>mfurmedge8m@shinystat.com</t>
  </si>
  <si>
    <t>mhalling1x@theguardian.com</t>
  </si>
  <si>
    <t>mkillingbeck59@sourceforge.net</t>
  </si>
  <si>
    <t>mblinerman4q@posterous.com</t>
  </si>
  <si>
    <t>mcobellif5@cafepress.com</t>
  </si>
  <si>
    <t>mrennard7e@mozilla.org</t>
  </si>
  <si>
    <t>nbriang5@elegantthemes.com</t>
  </si>
  <si>
    <t>nberthomieudj@gizmodo.com</t>
  </si>
  <si>
    <t>ndeleaki@tinypic.com</t>
  </si>
  <si>
    <t>nkillich9d@gmpg.org</t>
  </si>
  <si>
    <t>nelesanderq2@uiuc.edu</t>
  </si>
  <si>
    <t>nfolland1m@devhub.com</t>
  </si>
  <si>
    <t>nrichingsqe@google.cn</t>
  </si>
  <si>
    <t>nboerdermanjn@china.com.cn</t>
  </si>
  <si>
    <t>ninsallfs@flavors.me</t>
  </si>
  <si>
    <t>npennycuickgm@china.com.cn</t>
  </si>
  <si>
    <t>niversk9@ovh.net</t>
  </si>
  <si>
    <t>nbartkiewicz1g@seesaa.net</t>
  </si>
  <si>
    <t>nlempennyok@stanford.edu</t>
  </si>
  <si>
    <t>ndodell4h@dailymotion.com</t>
  </si>
  <si>
    <t>nwauchopeik@xrea.com</t>
  </si>
  <si>
    <t>nmarishenko3c@goodreads.com</t>
  </si>
  <si>
    <t>nmasseypc@go.com</t>
  </si>
  <si>
    <t>naucott99@amazon.co.jp</t>
  </si>
  <si>
    <t>ndoerspo@drupal.org</t>
  </si>
  <si>
    <t>nvannaccio9@guardian.co.uk</t>
  </si>
  <si>
    <t>nlascell2r@geocities.com</t>
  </si>
  <si>
    <t>ndurieqo@biglobe.ne.jp</t>
  </si>
  <si>
    <t>njacobsengg@digg.com</t>
  </si>
  <si>
    <t>nmccorley70@miibeian.gov.cn</t>
  </si>
  <si>
    <t>nlambeoe@statcounter.com</t>
  </si>
  <si>
    <t>nmoorman7p@wikimedia.org</t>
  </si>
  <si>
    <t>omatijasevicdm@un.org</t>
  </si>
  <si>
    <t>ocainnb@ucoz.ru</t>
  </si>
  <si>
    <t>ocavanaughpt@blog.com</t>
  </si>
  <si>
    <t>opercifullg7@fc2.com</t>
  </si>
  <si>
    <t>obohlinku@jiathis.com</t>
  </si>
  <si>
    <t>odetoile2w@theglobeandmail.com</t>
  </si>
  <si>
    <t>ogertkn@virginia.edu</t>
  </si>
  <si>
    <t>oklemmtaf@infoseek.co.jp</t>
  </si>
  <si>
    <t>ostair53@cpanel.net</t>
  </si>
  <si>
    <t>oollive5k@craigslist.org</t>
  </si>
  <si>
    <t>ovallentinal@redcross.org</t>
  </si>
  <si>
    <t>oswatepk@mlb.com</t>
  </si>
  <si>
    <t>orunnallsff@spiegel.de</t>
  </si>
  <si>
    <t>pcasajuana5z@wordpress.com</t>
  </si>
  <si>
    <t>pmassotk2@blinklist.com</t>
  </si>
  <si>
    <t>piversonex@about.me</t>
  </si>
  <si>
    <t>proukeck@statcounter.com</t>
  </si>
  <si>
    <t>pbavridge6g@networkadvertising.org</t>
  </si>
  <si>
    <t>pworvell5l@yellowpages.com</t>
  </si>
  <si>
    <t>pgambellla@goo.ne.jp</t>
  </si>
  <si>
    <t>pvasnetsovl6@csmonitor.com</t>
  </si>
  <si>
    <t>pcullrford3m@omniture.com</t>
  </si>
  <si>
    <t>pcurado5j@home.pl</t>
  </si>
  <si>
    <t>pstuthergw@seesaa.net</t>
  </si>
  <si>
    <t>pbirchillim@discuz.net</t>
  </si>
  <si>
    <t>plauxb8@trellian.com</t>
  </si>
  <si>
    <t>pwillgrass6t@angelfire.com</t>
  </si>
  <si>
    <t>pfarnsworth8z@wunderground.com</t>
  </si>
  <si>
    <t>pgorling3x@godaddy.com</t>
  </si>
  <si>
    <t>pkuhlendk@state.tx.us</t>
  </si>
  <si>
    <t>psimenotv@salon.com</t>
  </si>
  <si>
    <t>pmarkova9n@mit.edu</t>
  </si>
  <si>
    <t>ptumayanf4@dion.ne.jp</t>
  </si>
  <si>
    <t>pmaudah@123-reg.co.uk</t>
  </si>
  <si>
    <t>plawly71@w3.org</t>
  </si>
  <si>
    <t>qcolecroughj7@macromedia.com</t>
  </si>
  <si>
    <t>rthomasenri@dagondesign.com</t>
  </si>
  <si>
    <t>rbootman1q@seesaa.net</t>
  </si>
  <si>
    <t>rchezellen6@nba.com</t>
  </si>
  <si>
    <t>rwessingon@flickr.com</t>
  </si>
  <si>
    <t>rwithamil@seesaa.net</t>
  </si>
  <si>
    <t>rmidsonig@biglobe.ne.jp</t>
  </si>
  <si>
    <t>rphilbrick76@hao123.com</t>
  </si>
  <si>
    <t>rmakinson85@youtube.com</t>
  </si>
  <si>
    <t>rbrewer9m@ebay.co.uk</t>
  </si>
  <si>
    <t>rblunkettc4@springer.com</t>
  </si>
  <si>
    <t>rboadby7q@army.mil</t>
  </si>
  <si>
    <t>rpirkiskf@newsvine.com</t>
  </si>
  <si>
    <t>rfollitt38@t-online.de</t>
  </si>
  <si>
    <t>rgoatmank0@un.org</t>
  </si>
  <si>
    <t>rcoryndonai@rambler.ru</t>
  </si>
  <si>
    <t>rsherburn65@google.com.br</t>
  </si>
  <si>
    <t>rwayper8i@yale.edu</t>
  </si>
  <si>
    <t>rloughneyi7@unesco.org</t>
  </si>
  <si>
    <t>rcoggingsfe@washingtonpost.com</t>
  </si>
  <si>
    <t>rpactat81@elegantthemes.com</t>
  </si>
  <si>
    <t>rdundonkv@scientificamerican.com</t>
  </si>
  <si>
    <t>rmilvertonqu@dot.gov</t>
  </si>
  <si>
    <t>rjakolevitchag@weibo.com</t>
  </si>
  <si>
    <t>rbosmalg@dion.ne.jp</t>
  </si>
  <si>
    <t>rwellings1l@smugmug.com</t>
  </si>
  <si>
    <t>rbackshillds@naver.com</t>
  </si>
  <si>
    <t>rpackington1h@tumblr.com</t>
  </si>
  <si>
    <t>rmartynr@godaddy.com</t>
  </si>
  <si>
    <t>rsoggee24@census.gov</t>
  </si>
  <si>
    <t>rwaghornejj@webnode.com</t>
  </si>
  <si>
    <t>rkeiling1a@buzzfeed.com</t>
  </si>
  <si>
    <t>rdurgan4i@tinyurl.com</t>
  </si>
  <si>
    <t>rsolmanaz@narod.ru</t>
  </si>
  <si>
    <t>ralvis6p@dailymotion.com</t>
  </si>
  <si>
    <t>ronngr@reddit.com</t>
  </si>
  <si>
    <t>rbeardsdaleed@apache.org</t>
  </si>
  <si>
    <t>rrawlingsoi@prlog.org</t>
  </si>
  <si>
    <t>sstanfordd@deviantart.com</t>
  </si>
  <si>
    <t>sperrymaneo@va.gov</t>
  </si>
  <si>
    <t>shaldenbyhd@prweb.com</t>
  </si>
  <si>
    <t>smcaveykw@google.es</t>
  </si>
  <si>
    <t>sgibbonsong4@columbia.edu</t>
  </si>
  <si>
    <t>sburgneqy@storify.com</t>
  </si>
  <si>
    <t>sstotherfield3j@hud.gov</t>
  </si>
  <si>
    <t>shenkenav@surveymonkey.com</t>
  </si>
  <si>
    <t>sreeveleyho@pinterest.com</t>
  </si>
  <si>
    <t>sclemence4k@miitbeian.gov.cn</t>
  </si>
  <si>
    <t>sgrimsditchbg@prlog.org</t>
  </si>
  <si>
    <t>sbrownscombei1@imgur.com</t>
  </si>
  <si>
    <t>svint6f@loc.gov</t>
  </si>
  <si>
    <t>sglisonc1@state.gov</t>
  </si>
  <si>
    <t>sberndsen5e@ucsd.edu</t>
  </si>
  <si>
    <t>stofanellidc@chron.com</t>
  </si>
  <si>
    <t>sabrahamowitczhv@hatena.ne.jp</t>
  </si>
  <si>
    <t>sgogginj0@sina.com.cn</t>
  </si>
  <si>
    <t>scarnegy89@livejournal.com</t>
  </si>
  <si>
    <t>schasteney3q@nature.com</t>
  </si>
  <si>
    <t>sstafford6x@archive.org</t>
  </si>
  <si>
    <t>slegging23@list-manage.com</t>
  </si>
  <si>
    <t>stinemaniz@example.com</t>
  </si>
  <si>
    <t>sthrelfallaa@ifeng.com</t>
  </si>
  <si>
    <t>swoodyear7u@usa.gov</t>
  </si>
  <si>
    <t>spocklingtoncu@usatoday.com</t>
  </si>
  <si>
    <t>scarsbergcw@shinystat.com</t>
  </si>
  <si>
    <t>ssouttaroz@walmart.com</t>
  </si>
  <si>
    <t>srowettcz@ebay.co.uk</t>
  </si>
  <si>
    <t>spellington9w@example.com</t>
  </si>
  <si>
    <t>shapperlm@slashdot.org</t>
  </si>
  <si>
    <t>scolecrough5w@hugedomains.com</t>
  </si>
  <si>
    <t>swhytockkq@opensource.org</t>
  </si>
  <si>
    <t>shinzp4@twitpic.com</t>
  </si>
  <si>
    <t>smaddicksk@t-online.de</t>
  </si>
  <si>
    <t>sdeboyrq@bbb.org</t>
  </si>
  <si>
    <t>sdollkc@washingtonpost.com</t>
  </si>
  <si>
    <t>spitford7t@delicious.com</t>
  </si>
  <si>
    <t>twardhaugh98@skyrock.com</t>
  </si>
  <si>
    <t>tmarkussenml@baidu.com</t>
  </si>
  <si>
    <t>tocarranm@google.ru</t>
  </si>
  <si>
    <t>tjaycockbc@nationalgeographic.com</t>
  </si>
  <si>
    <t>tgillilandhl@jiathis.com</t>
  </si>
  <si>
    <t>tspores8y@nydailynews.com</t>
  </si>
  <si>
    <t>tbroadbentij@gravatar.com</t>
  </si>
  <si>
    <t>tlouwbd@google.es</t>
  </si>
  <si>
    <t>todoghesty3v@virginia.edu</t>
  </si>
  <si>
    <t>tscrivensa2@about.me</t>
  </si>
  <si>
    <t>thulsonp9@globo.com</t>
  </si>
  <si>
    <t>tcappqi@msu.edu</t>
  </si>
  <si>
    <t>tberston91@ycombinator.com</t>
  </si>
  <si>
    <t>tblinkhorni0@multiply.com</t>
  </si>
  <si>
    <t>tghiotto2v@nhs.uk</t>
  </si>
  <si>
    <t>tpheaseygc@devhub.com</t>
  </si>
  <si>
    <t>tlanceter35@pbs.org</t>
  </si>
  <si>
    <t>tbrandonj@cpanel.net</t>
  </si>
  <si>
    <t>tkildea1u@sphinn.com</t>
  </si>
  <si>
    <t>tduffitfn@pagesperso-orange.fr</t>
  </si>
  <si>
    <t>tcaplanky@cloudflare.com</t>
  </si>
  <si>
    <t>teadieiv@sphinn.com</t>
  </si>
  <si>
    <t>tscraggch@barnesandnoble.com</t>
  </si>
  <si>
    <t>toakesrm@ted.com</t>
  </si>
  <si>
    <t>tidle8c@mozilla.com</t>
  </si>
  <si>
    <t>tearengey14@psu.edu</t>
  </si>
  <si>
    <t>taddess64@patch.com</t>
  </si>
  <si>
    <t>theisnv@youku.com</t>
  </si>
  <si>
    <t>tduffillr2@feedburner.com</t>
  </si>
  <si>
    <t>tpaddle9t@list-manage.com</t>
  </si>
  <si>
    <t>tkennonlo@uiuc.edu</t>
  </si>
  <si>
    <t>treveleynl@icio.us</t>
  </si>
  <si>
    <t>tbulch6b@devhub.com</t>
  </si>
  <si>
    <t>tskunesm6@yale.edu</t>
  </si>
  <si>
    <t>ugasperoj1@topsy.com</t>
  </si>
  <si>
    <t>useamers@github.io</t>
  </si>
  <si>
    <t>uenocksson9c@cargocollective.com</t>
  </si>
  <si>
    <t>ucasarinig1@google.cn</t>
  </si>
  <si>
    <t>uoransge@alibaba.com</t>
  </si>
  <si>
    <t>vreisk22@photobucket.com</t>
  </si>
  <si>
    <t>vespinheiraf8@google.com.hk</t>
  </si>
  <si>
    <t>vterzie6@imgur.com</t>
  </si>
  <si>
    <t>vpuddind3@foxnews.com</t>
  </si>
  <si>
    <t>vedneya0@senate.gov</t>
  </si>
  <si>
    <t>vrawlingsd8@craigslist.org</t>
  </si>
  <si>
    <t>vfrisby48@deviantart.com</t>
  </si>
  <si>
    <t>vcuerq3@unc.edu</t>
  </si>
  <si>
    <t>vbaudino4t@wisc.edu</t>
  </si>
  <si>
    <t>vfollowspg@usa.gov</t>
  </si>
  <si>
    <t>vprettyjohnlz@si.edu</t>
  </si>
  <si>
    <t>wmcclunaghanqb@hibu.com</t>
  </si>
  <si>
    <t>wballantynem5@wunderground.com</t>
  </si>
  <si>
    <t>whrinchishinr0@google.com.au</t>
  </si>
  <si>
    <t>wswabya6@xrea.com</t>
  </si>
  <si>
    <t>wcottinghamq7@ibm.com</t>
  </si>
  <si>
    <t>wnassiep@sakura.ne.jp</t>
  </si>
  <si>
    <t>wanslow45@miitbeian.gov.cn</t>
  </si>
  <si>
    <t>wstreatfieldm1@mysql.com</t>
  </si>
  <si>
    <t>wskillettm8@arizona.edu</t>
  </si>
  <si>
    <t>wkeddycf@si.edu</t>
  </si>
  <si>
    <t>wtoutlt@microsoft.com</t>
  </si>
  <si>
    <t>wtowhey8f@last.fm</t>
  </si>
  <si>
    <t>wsilverthornejf@google.pl</t>
  </si>
  <si>
    <t>yramme33@apple.com</t>
  </si>
  <si>
    <t>yolennachainf3@blog.com</t>
  </si>
  <si>
    <t>yschutteg8@meetup.com</t>
  </si>
  <si>
    <t>ywiddowsif@behance.net</t>
  </si>
  <si>
    <t>yrapellime@wikipedia.org</t>
  </si>
  <si>
    <t>yrizzolo4r@histats.com</t>
  </si>
  <si>
    <t>ysaltmangv@businessinsider.com</t>
  </si>
  <si>
    <t>yleysonef@illinois.edu</t>
  </si>
  <si>
    <t>zsurr5m@ftc.gov</t>
  </si>
  <si>
    <t>zdelayglesiakl@hibu.com</t>
  </si>
  <si>
    <t>zgaddiefl@salon.com</t>
  </si>
  <si>
    <t>zgoodbarlw@51.la</t>
  </si>
  <si>
    <t>zcubboneb@networkadvertising.org</t>
  </si>
  <si>
    <t>zrothermelep@amazon.co.jp</t>
  </si>
  <si>
    <t>zdaout92@howstuffworks.com</t>
  </si>
  <si>
    <t>zmonierhp@pinterest.com</t>
  </si>
  <si>
    <t>zgalbreth8h@who.int</t>
  </si>
  <si>
    <t>First Name</t>
  </si>
  <si>
    <t>Last Name</t>
  </si>
  <si>
    <t>Email Address</t>
  </si>
  <si>
    <t>Employment Type</t>
  </si>
  <si>
    <t>Assigned Project</t>
  </si>
  <si>
    <t>Position</t>
  </si>
  <si>
    <t>Work Mode</t>
  </si>
  <si>
    <t>Last Job Date</t>
  </si>
  <si>
    <t>Cert 1 Ext Date</t>
  </si>
  <si>
    <t>Cert 2 Exp Date</t>
  </si>
  <si>
    <t>Cert 3 Exp Date</t>
  </si>
  <si>
    <t>Row Labels</t>
  </si>
  <si>
    <t>Grand Total</t>
  </si>
  <si>
    <t>Column Labels</t>
  </si>
  <si>
    <t>Count of Position</t>
  </si>
  <si>
    <t>Today</t>
  </si>
  <si>
    <r>
      <t xml:space="preserve">                   </t>
    </r>
    <r>
      <rPr>
        <b/>
        <sz val="16"/>
        <color theme="3" tint="-0.249977111117893"/>
        <rFont val="Calibri"/>
        <family val="2"/>
        <scheme val="minor"/>
      </rPr>
      <t xml:space="preserve">  COMPANY SERVICE PERSONNEL CREDENTIALS</t>
    </r>
  </si>
  <si>
    <t>Compliance</t>
  </si>
  <si>
    <t>Check Time</t>
  </si>
  <si>
    <t>Deployment Availability</t>
  </si>
  <si>
    <t>AVAILABLE</t>
  </si>
  <si>
    <t>Count of Compliance</t>
  </si>
  <si>
    <t>NOT COMPLIANT</t>
  </si>
  <si>
    <t>NOT AVAILABLE</t>
  </si>
  <si>
    <t>Count of Deployment Availability</t>
  </si>
  <si>
    <t>(All)</t>
  </si>
  <si>
    <t>COMPLIANT</t>
  </si>
  <si>
    <t>Max Project</t>
  </si>
  <si>
    <t>Count</t>
  </si>
  <si>
    <t>Count Text</t>
  </si>
  <si>
    <t>Cert 1 Status</t>
  </si>
  <si>
    <t>Cert 2 Status</t>
  </si>
  <si>
    <t>Cert 3 Status</t>
  </si>
  <si>
    <t>Expired</t>
  </si>
  <si>
    <t>Notify</t>
  </si>
  <si>
    <t>Qtr2</t>
  </si>
  <si>
    <t>Qtr3</t>
  </si>
  <si>
    <t>Qtr4</t>
  </si>
  <si>
    <t>Qtr1</t>
  </si>
  <si>
    <t>Certificate Data</t>
  </si>
  <si>
    <t xml:space="preserve">Current </t>
  </si>
  <si>
    <t>Type</t>
  </si>
  <si>
    <t>Count of Cert 1 Ext Date</t>
  </si>
  <si>
    <t>Jul</t>
  </si>
  <si>
    <t>Aug</t>
  </si>
  <si>
    <t>Sep</t>
  </si>
  <si>
    <t>Email Body</t>
  </si>
  <si>
    <t>Email Subject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</si>
</sst>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0"/>
      <color theme="1"/>
      <name val="Calibri"/>
      <family val="2"/>
      <scheme val="minor"/>
    </font>
    <font>
      <sz val="10"/>
      <color theme="0"/>
      <name val="Calibri"/>
      <family val="2"/>
      <scheme val="minor"/>
    </font>
    <font>
      <b/>
      <sz val="10"/>
      <color theme="0"/>
      <name val="Calibri"/>
      <family val="2"/>
      <scheme val="minor"/>
    </font>
    <font>
      <sz val="10"/>
      <color theme="1" tint="0.14999847407452621"/>
      <name val="Calibri"/>
      <family val="2"/>
      <scheme val="minor"/>
    </font>
    <font>
      <b/>
      <sz val="11"/>
      <color theme="3" tint="-0.249977111117893"/>
      <name val="Calibri"/>
      <family val="2"/>
      <scheme val="minor"/>
    </font>
    <font>
      <b/>
      <sz val="16"/>
      <color theme="3" tint="-0.249977111117893"/>
      <name val="Calibri"/>
      <family val="2"/>
      <scheme val="minor"/>
    </font>
    <font>
      <b/>
      <sz val="10"/>
      <color theme="3" tint="-0.249977111117893"/>
      <name val="Calibri"/>
      <family val="2"/>
      <scheme val="minor"/>
    </font>
    <font>
      <b/>
      <sz val="10"/>
      <color theme="1" tint="0.14999847407452621"/>
      <name val="Calibri"/>
      <family val="2"/>
      <scheme val="minor"/>
    </font>
    <font>
      <sz val="9"/>
      <color theme="1" tint="0.14999847407452621"/>
      <name val="Calibri"/>
      <family val="2"/>
      <scheme val="minor"/>
    </font>
    <font>
      <u/>
      <sz val="11"/>
      <color theme="1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249977111117893"/>
        <bgColor indexed="64"/>
      </patternFill>
    </fill>
    <fill>
      <patternFill patternType="solid">
        <fgColor rgb="FF5D7391"/>
        <bgColor indexed="64"/>
      </patternFill>
    </fill>
    <fill>
      <patternFill patternType="solid">
        <fgColor theme="0"/>
        <bgColor indexed="64"/>
      </patternFill>
    </fill>
    <fill>
      <patternFill patternType="solid">
        <fgColor theme="3" tint="0.59999389629810485"/>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style="medium">
        <color theme="3" tint="-0.249977111117893"/>
      </left>
      <right/>
      <top style="medium">
        <color theme="3" tint="-0.249977111117893"/>
      </top>
      <bottom style="medium">
        <color theme="3" tint="-0.249977111117893"/>
      </bottom>
      <diagonal/>
    </border>
    <border>
      <left style="thin">
        <color theme="3" tint="-0.249977111117893"/>
      </left>
      <right style="medium">
        <color theme="3" tint="-0.249977111117893"/>
      </right>
      <top style="medium">
        <color theme="3" tint="-0.249977111117893"/>
      </top>
      <bottom style="medium">
        <color theme="3" tint="-0.249977111117893"/>
      </bottom>
      <diagonal/>
    </border>
    <border>
      <left/>
      <right/>
      <top/>
      <bottom style="medium">
        <color theme="3" tint="-0.249977111117893"/>
      </bottom>
      <diagonal/>
    </border>
    <border>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
      <left style="thin">
        <color theme="3" tint="-0.249977111117893"/>
      </left>
      <right/>
      <top style="thin">
        <color theme="3" tint="-0.249977111117893"/>
      </top>
      <bottom style="medium">
        <color theme="3" tint="-0.249977111117893"/>
      </bottom>
      <diagonal/>
    </border>
    <border>
      <left/>
      <right/>
      <top style="thin">
        <color theme="3" tint="-0.249977111117893"/>
      </top>
      <bottom style="medium">
        <color theme="3" tint="-0.249977111117893"/>
      </bottom>
      <diagonal/>
    </border>
    <border>
      <left/>
      <right style="thin">
        <color theme="3" tint="-0.249977111117893"/>
      </right>
      <top style="thin">
        <color theme="3" tint="-0.249977111117893"/>
      </top>
      <bottom style="medium">
        <color theme="3" tint="-0.249977111117893"/>
      </bottom>
      <diagonal/>
    </border>
    <border>
      <left style="thin">
        <color theme="3" tint="-0.249977111117893"/>
      </left>
      <right/>
      <top/>
      <bottom/>
      <diagonal/>
    </border>
    <border>
      <left/>
      <right style="thin">
        <color theme="3" tint="-0.249977111117893"/>
      </right>
      <top/>
      <bottom/>
      <diagonal/>
    </border>
    <border>
      <left style="thin">
        <color theme="3" tint="-0.249977111117893"/>
      </left>
      <right/>
      <top/>
      <bottom style="thin">
        <color theme="3" tint="-0.249977111117893"/>
      </bottom>
      <diagonal/>
    </border>
    <border>
      <left/>
      <right/>
      <top/>
      <bottom style="thin">
        <color theme="3" tint="-0.249977111117893"/>
      </bottom>
      <diagonal/>
    </border>
    <border>
      <left/>
      <right style="thin">
        <color theme="3" tint="-0.249977111117893"/>
      </right>
      <top/>
      <bottom style="thin">
        <color theme="3" tint="-0.249977111117893"/>
      </bottom>
      <diagonal/>
    </border>
    <border>
      <left/>
      <right/>
      <top/>
      <bottom style="thin">
        <color indexed="64"/>
      </bottom>
      <diagonal/>
    </border>
    <border>
      <left/>
      <right style="thin">
        <color indexed="64"/>
      </right>
      <top/>
      <bottom/>
      <diagonal/>
    </border>
    <border>
      <left style="medium">
        <color theme="3" tint="-0.24994659260841701"/>
      </left>
      <right/>
      <top style="medium">
        <color theme="3" tint="-0.24994659260841701"/>
      </top>
      <bottom/>
      <diagonal/>
    </border>
    <border>
      <left/>
      <right style="medium">
        <color theme="3" tint="-0.24994659260841701"/>
      </right>
      <top style="medium">
        <color theme="3" tint="-0.24994659260841701"/>
      </top>
      <bottom/>
      <diagonal/>
    </border>
    <border>
      <left style="medium">
        <color theme="3" tint="-0.24994659260841701"/>
      </left>
      <right/>
      <top/>
      <bottom/>
      <diagonal/>
    </border>
    <border>
      <left/>
      <right style="medium">
        <color theme="3" tint="-0.24994659260841701"/>
      </right>
      <top/>
      <bottom/>
      <diagonal/>
    </border>
    <border>
      <left style="medium">
        <color theme="3" tint="-0.24994659260841701"/>
      </left>
      <right/>
      <top/>
      <bottom style="medium">
        <color theme="3" tint="-0.24994659260841701"/>
      </bottom>
      <diagonal/>
    </border>
    <border>
      <left/>
      <right style="medium">
        <color theme="3" tint="-0.24994659260841701"/>
      </right>
      <top/>
      <bottom style="medium">
        <color theme="3" tint="-0.24994659260841701"/>
      </bottom>
      <diagonal/>
    </border>
    <border>
      <left/>
      <right style="medium">
        <color theme="3" tint="-0.24994659260841701"/>
      </right>
      <top style="medium">
        <color theme="3" tint="-0.24994659260841701"/>
      </top>
      <bottom style="medium">
        <color theme="3" tint="-0.24994659260841701"/>
      </bottom>
      <diagonal/>
    </border>
    <border>
      <left style="medium">
        <color theme="3" tint="-0.24994659260841701"/>
      </left>
      <right/>
      <top style="medium">
        <color theme="3" tint="-0.24994659260841701"/>
      </top>
      <bottom style="medium">
        <color theme="3" tint="-0.2499465926084170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0" fontId="28" fillId="0" borderId="0" applyNumberFormat="0" applyFill="0" applyBorder="0" applyAlignment="0" applyProtection="0"/>
  </cellStyleXfs>
  <cellXfs count="64">
    <xf numFmtId="0" fontId="0" fillId="0" borderId="0" xfId="0"/>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0" borderId="10" xfId="0" applyBorder="1" applyAlignment="1">
      <alignment horizontal="left"/>
    </xf>
    <xf numFmtId="0" fontId="0" fillId="0" borderId="10" xfId="0" applyBorder="1" applyAlignment="1">
      <alignment horizontal="centerContinuous"/>
    </xf>
    <xf numFmtId="0" fontId="0" fillId="0" borderId="10" xfId="0" applyBorder="1"/>
    <xf numFmtId="14" fontId="0" fillId="0" borderId="10" xfId="0" applyNumberFormat="1" applyBorder="1"/>
    <xf numFmtId="0" fontId="0" fillId="0" borderId="0" xfId="0" applyBorder="1" applyAlignment="1">
      <alignment horizontal="left"/>
    </xf>
    <xf numFmtId="0" fontId="20" fillId="33" borderId="0" xfId="0" applyFont="1" applyFill="1" applyAlignment="1">
      <alignment horizontal="left"/>
    </xf>
    <xf numFmtId="0" fontId="21" fillId="33" borderId="11" xfId="0" applyFont="1" applyFill="1" applyBorder="1" applyAlignment="1">
      <alignment vertical="center"/>
    </xf>
    <xf numFmtId="14" fontId="16" fillId="0" borderId="12" xfId="0" applyNumberFormat="1" applyFont="1" applyBorder="1" applyAlignment="1">
      <alignment horizontal="center" vertical="center"/>
    </xf>
    <xf numFmtId="0" fontId="22" fillId="0" borderId="0" xfId="0" applyFont="1"/>
    <xf numFmtId="14" fontId="22" fillId="0" borderId="0" xfId="0" applyNumberFormat="1" applyFont="1"/>
    <xf numFmtId="0" fontId="23" fillId="0" borderId="0" xfId="0" applyFont="1" applyBorder="1" applyAlignment="1">
      <alignment horizontal="left" vertical="center"/>
    </xf>
    <xf numFmtId="164" fontId="0" fillId="0" borderId="10" xfId="0" applyNumberFormat="1" applyBorder="1"/>
    <xf numFmtId="164" fontId="0" fillId="0" borderId="0" xfId="0" applyNumberFormat="1"/>
    <xf numFmtId="164" fontId="22" fillId="0" borderId="0" xfId="0" applyNumberFormat="1" applyFont="1"/>
    <xf numFmtId="0" fontId="16" fillId="0" borderId="0" xfId="0" applyFont="1" applyAlignment="1">
      <alignment horizontal="center" vertical="center"/>
    </xf>
    <xf numFmtId="164" fontId="22" fillId="0" borderId="19" xfId="0" applyNumberFormat="1" applyFont="1" applyBorder="1"/>
    <xf numFmtId="164" fontId="22" fillId="0" borderId="0" xfId="0" applyNumberFormat="1" applyFont="1" applyBorder="1"/>
    <xf numFmtId="164" fontId="22" fillId="0" borderId="20" xfId="0" applyNumberFormat="1" applyFont="1" applyBorder="1"/>
    <xf numFmtId="164" fontId="22" fillId="0" borderId="21" xfId="0" applyNumberFormat="1" applyFont="1" applyBorder="1"/>
    <xf numFmtId="164" fontId="22" fillId="0" borderId="22" xfId="0" applyNumberFormat="1" applyFont="1" applyBorder="1"/>
    <xf numFmtId="164" fontId="22" fillId="0" borderId="23" xfId="0" applyNumberFormat="1" applyFont="1" applyBorder="1"/>
    <xf numFmtId="0" fontId="25" fillId="35" borderId="11" xfId="0" applyFont="1" applyFill="1" applyBorder="1" applyAlignment="1">
      <alignment horizontal="centerContinuous" vertical="center"/>
    </xf>
    <xf numFmtId="0" fontId="26" fillId="35" borderId="11" xfId="0" applyFont="1" applyFill="1" applyBorder="1" applyAlignment="1">
      <alignment horizontal="centerContinuous" vertical="center"/>
    </xf>
    <xf numFmtId="0" fontId="13" fillId="33" borderId="11" xfId="0" applyFont="1" applyFill="1" applyBorder="1" applyAlignment="1">
      <alignment horizontal="center" vertical="center"/>
    </xf>
    <xf numFmtId="0" fontId="13" fillId="34" borderId="14" xfId="0" applyFont="1" applyFill="1" applyBorder="1" applyAlignment="1">
      <alignment horizontal="center" vertical="center"/>
    </xf>
    <xf numFmtId="0" fontId="21" fillId="33" borderId="13" xfId="0" applyFont="1" applyFill="1" applyBorder="1" applyAlignment="1">
      <alignment vertical="center" wrapText="1"/>
    </xf>
    <xf numFmtId="164" fontId="21" fillId="33" borderId="13" xfId="0" applyNumberFormat="1" applyFont="1" applyFill="1" applyBorder="1" applyAlignment="1">
      <alignment vertical="center" wrapText="1"/>
    </xf>
    <xf numFmtId="164" fontId="21" fillId="33" borderId="16" xfId="0" applyNumberFormat="1" applyFont="1" applyFill="1" applyBorder="1" applyAlignment="1">
      <alignment vertical="center" wrapText="1"/>
    </xf>
    <xf numFmtId="164" fontId="21" fillId="33" borderId="17" xfId="0" applyNumberFormat="1" applyFont="1" applyFill="1" applyBorder="1" applyAlignment="1">
      <alignment vertical="center" wrapText="1"/>
    </xf>
    <xf numFmtId="164" fontId="21" fillId="33" borderId="18" xfId="0" applyNumberFormat="1" applyFont="1" applyFill="1" applyBorder="1" applyAlignment="1">
      <alignment vertical="center" wrapText="1"/>
    </xf>
    <xf numFmtId="14" fontId="21" fillId="33" borderId="13" xfId="0" applyNumberFormat="1" applyFont="1" applyFill="1" applyBorder="1" applyAlignment="1">
      <alignment vertical="center" wrapText="1"/>
    </xf>
    <xf numFmtId="0" fontId="0" fillId="0" borderId="0" xfId="0" applyAlignment="1">
      <alignment wrapText="1"/>
    </xf>
    <xf numFmtId="164" fontId="27" fillId="0" borderId="0" xfId="0" applyNumberFormat="1" applyFont="1" applyAlignment="1">
      <alignment horizontal="center" vertical="center"/>
    </xf>
    <xf numFmtId="0" fontId="20" fillId="33" borderId="0" xfId="0" applyFont="1" applyFill="1"/>
    <xf numFmtId="0" fontId="19" fillId="0" borderId="0" xfId="0" applyFont="1" applyAlignment="1">
      <alignment horizontal="left"/>
    </xf>
    <xf numFmtId="0" fontId="0" fillId="35" borderId="0" xfId="0" applyFill="1"/>
    <xf numFmtId="10" fontId="0" fillId="0" borderId="0" xfId="0" applyNumberFormat="1"/>
    <xf numFmtId="9" fontId="0" fillId="0" borderId="0" xfId="42" applyFont="1"/>
    <xf numFmtId="10" fontId="19" fillId="0" borderId="0" xfId="0" applyNumberFormat="1" applyFont="1"/>
    <xf numFmtId="10" fontId="20" fillId="33" borderId="0" xfId="0" applyNumberFormat="1" applyFont="1" applyFill="1"/>
    <xf numFmtId="0" fontId="22" fillId="0" borderId="0" xfId="0" applyNumberFormat="1" applyFont="1"/>
    <xf numFmtId="0" fontId="0" fillId="0" borderId="24" xfId="0" applyBorder="1" applyAlignment="1">
      <alignment horizontal="centerContinuous"/>
    </xf>
    <xf numFmtId="0" fontId="23" fillId="36" borderId="15" xfId="0" applyFont="1" applyFill="1" applyBorder="1" applyAlignment="1">
      <alignment horizontal="center" vertical="center"/>
    </xf>
    <xf numFmtId="0" fontId="0" fillId="0" borderId="25" xfId="0" applyBorder="1"/>
    <xf numFmtId="10" fontId="16" fillId="0" borderId="0" xfId="0" applyNumberFormat="1" applyFont="1"/>
    <xf numFmtId="164" fontId="0" fillId="35" borderId="0" xfId="0" applyNumberFormat="1" applyFill="1"/>
    <xf numFmtId="0" fontId="0" fillId="35" borderId="0" xfId="0" applyNumberFormat="1" applyFill="1"/>
    <xf numFmtId="0" fontId="28" fillId="0" borderId="0" xfId="43"/>
    <xf numFmtId="0" fontId="0" fillId="0" borderId="0" xfId="0" applyBorder="1" applyAlignment="1"/>
    <xf numFmtId="0" fontId="13" fillId="33" borderId="33" xfId="0" applyFont="1" applyFill="1" applyBorder="1" applyAlignment="1">
      <alignment horizontal="center"/>
    </xf>
    <xf numFmtId="0" fontId="13" fillId="33" borderId="32" xfId="0" applyFont="1" applyFill="1" applyBorder="1" applyAlignment="1">
      <alignment horizontal="center"/>
    </xf>
    <xf numFmtId="0" fontId="0" fillId="0" borderId="33" xfId="0" applyBorder="1" applyAlignment="1">
      <alignment horizontal="center"/>
    </xf>
    <xf numFmtId="0" fontId="0" fillId="0" borderId="32" xfId="0" applyBorder="1" applyAlignment="1">
      <alignment horizontal="center"/>
    </xf>
    <xf numFmtId="0" fontId="28" fillId="0" borderId="26" xfId="43"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31" xfId="0" applyBorder="1" applyAlignment="1">
      <alignment horizont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91">
    <dxf>
      <numFmt numFmtId="19" formatCode="m/d/yyyy"/>
    </dxf>
    <dxf>
      <numFmt numFmtId="19" formatCode="m/d/yyyy"/>
    </dxf>
    <dxf>
      <numFmt numFmtId="19" formatCode="m/d/yyyy"/>
    </dxf>
    <dxf>
      <numFmt numFmtId="0" formatCode="General"/>
    </dxf>
    <dxf>
      <numFmt numFmtId="0" formatCode="Genera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64" formatCode="dd/mm/yyyy"/>
      <fill>
        <patternFill patternType="solid">
          <fgColor indexed="64"/>
          <bgColor theme="0"/>
        </patternFill>
      </fill>
    </dxf>
    <dxf>
      <numFmt numFmtId="164" formatCode="dd/mm/yyyy"/>
      <fill>
        <patternFill patternType="solid">
          <fgColor indexed="64"/>
          <bgColor theme="0"/>
        </patternFill>
      </fill>
    </dxf>
    <dxf>
      <numFmt numFmtId="164" formatCode="dd/mm/yyyy"/>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border outline="0">
        <bottom style="medium">
          <color theme="3" tint="-0.249977111117893"/>
        </bottom>
      </border>
    </dxf>
    <dxf>
      <font>
        <b/>
        <i val="0"/>
        <strike val="0"/>
        <condense val="0"/>
        <extend val="0"/>
        <outline val="0"/>
        <shadow val="0"/>
        <u val="none"/>
        <vertAlign val="baseline"/>
        <sz val="10"/>
        <color theme="0"/>
        <name val="Calibri"/>
        <family val="2"/>
        <scheme val="minor"/>
      </font>
      <fill>
        <patternFill patternType="solid">
          <fgColor indexed="64"/>
          <bgColor theme="3" tint="-0.249977111117893"/>
        </patternFill>
      </fill>
      <alignment horizontal="general" vertical="center" textRotation="0" wrapText="1" indent="0" justifyLastLine="0" shrinkToFit="0" readingOrder="0"/>
    </dxf>
    <dxf>
      <numFmt numFmtId="14" formatCode="0.00%"/>
    </dxf>
    <dxf>
      <font>
        <sz val="10"/>
      </font>
    </dxf>
    <dxf>
      <font>
        <color theme="0"/>
      </font>
    </dxf>
    <dxf>
      <font>
        <color theme="0"/>
      </font>
    </dxf>
    <dxf>
      <fill>
        <patternFill patternType="solid">
          <bgColor theme="3" tint="-0.249977111117893"/>
        </patternFill>
      </fill>
    </dxf>
    <dxf>
      <fill>
        <patternFill patternType="solid">
          <bgColor theme="3" tint="-0.249977111117893"/>
        </patternFill>
      </fill>
    </dxf>
    <dxf>
      <font>
        <color theme="0"/>
      </font>
    </dxf>
    <dxf>
      <font>
        <color theme="0"/>
      </font>
    </dxf>
    <dxf>
      <font>
        <color theme="0"/>
      </font>
    </dxf>
    <dxf>
      <font>
        <color theme="0"/>
      </font>
    </dxf>
    <dxf>
      <font>
        <color theme="0"/>
      </font>
    </dxf>
    <dxf>
      <font>
        <color theme="0"/>
      </font>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ont>
        <color theme="9" tint="-0.24994659260841701"/>
      </font>
    </dxf>
    <dxf>
      <font>
        <color rgb="FFC00000"/>
      </font>
    </dxf>
    <dxf>
      <font>
        <strike val="0"/>
        <outline val="0"/>
        <shadow val="0"/>
        <u val="none"/>
        <vertAlign val="baseline"/>
        <sz val="10"/>
        <color theme="1" tint="0.14999847407452621"/>
        <name val="Calibri"/>
        <family val="2"/>
        <scheme val="minor"/>
      </font>
      <numFmt numFmtId="0" formatCode="General"/>
    </dxf>
    <dxf>
      <font>
        <strike val="0"/>
        <outline val="0"/>
        <shadow val="0"/>
        <u val="none"/>
        <vertAlign val="baseline"/>
        <sz val="10"/>
        <color theme="1" tint="0.14999847407452621"/>
        <name val="Calibri"/>
        <family val="2"/>
        <scheme val="minor"/>
      </font>
      <numFmt numFmtId="0" formatCode="General"/>
    </dxf>
    <dxf>
      <font>
        <strike val="0"/>
        <outline val="0"/>
        <shadow val="0"/>
        <u val="none"/>
        <vertAlign val="baseline"/>
        <sz val="10"/>
        <color theme="1" tint="0.14999847407452621"/>
        <name val="Calibri"/>
        <family val="2"/>
        <scheme val="minor"/>
      </font>
      <numFmt numFmtId="0" formatCode="General"/>
    </dxf>
    <dxf>
      <font>
        <strike val="0"/>
        <outline val="0"/>
        <shadow val="0"/>
        <u val="none"/>
        <vertAlign val="baseline"/>
        <sz val="9"/>
        <color theme="1" tint="0.14999847407452621"/>
        <name val="Calibri"/>
        <family val="2"/>
        <scheme val="minor"/>
      </font>
      <numFmt numFmtId="164" formatCode="dd/mm/yyyy"/>
      <alignment horizontal="center" vertical="center" textRotation="0" wrapText="0" indent="0" justifyLastLine="0" shrinkToFit="0" readingOrder="0"/>
    </dxf>
    <dxf>
      <font>
        <strike val="0"/>
        <outline val="0"/>
        <shadow val="0"/>
        <u val="none"/>
        <vertAlign val="baseline"/>
        <sz val="10"/>
        <color theme="1" tint="0.14999847407452621"/>
        <name val="Calibri"/>
        <family val="2"/>
        <scheme val="minor"/>
      </font>
      <numFmt numFmtId="19" formatCode="m/d/yyyy"/>
    </dxf>
    <dxf>
      <font>
        <strike val="0"/>
        <outline val="0"/>
        <shadow val="0"/>
        <u val="none"/>
        <vertAlign val="baseline"/>
        <sz val="10"/>
        <color theme="1" tint="0.14999847407452621"/>
        <name val="Calibri"/>
        <family val="2"/>
        <scheme val="minor"/>
      </font>
      <numFmt numFmtId="164" formatCode="dd/mm/yyyy"/>
      <border diagonalUp="0" diagonalDown="0">
        <left/>
        <right style="thin">
          <color theme="3" tint="-0.249977111117893"/>
        </right>
        <top/>
        <bottom/>
        <vertical/>
        <horizontal/>
      </border>
    </dxf>
    <dxf>
      <font>
        <strike val="0"/>
        <outline val="0"/>
        <shadow val="0"/>
        <u val="none"/>
        <vertAlign val="baseline"/>
        <sz val="10"/>
        <color theme="1" tint="0.14999847407452621"/>
        <name val="Calibri"/>
        <family val="2"/>
        <scheme val="minor"/>
      </font>
      <numFmt numFmtId="164" formatCode="dd/mm/yyyy"/>
    </dxf>
    <dxf>
      <font>
        <strike val="0"/>
        <outline val="0"/>
        <shadow val="0"/>
        <u val="none"/>
        <vertAlign val="baseline"/>
        <sz val="10"/>
        <color theme="1" tint="0.14999847407452621"/>
        <name val="Calibri"/>
        <family val="2"/>
        <scheme val="minor"/>
      </font>
      <numFmt numFmtId="164" formatCode="dd/mm/yyyy"/>
      <border diagonalUp="0" diagonalDown="0">
        <left style="thin">
          <color theme="3" tint="-0.249977111117893"/>
        </left>
        <right/>
        <top/>
        <bottom/>
        <vertical/>
        <horizontal/>
      </border>
    </dxf>
    <dxf>
      <font>
        <strike val="0"/>
        <outline val="0"/>
        <shadow val="0"/>
        <u val="none"/>
        <vertAlign val="baseline"/>
        <sz val="10"/>
        <color theme="1" tint="0.14999847407452621"/>
        <name val="Calibri"/>
        <family val="2"/>
        <scheme val="minor"/>
      </font>
      <numFmt numFmtId="164" formatCode="dd/mm/yyyy"/>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border>
        <bottom style="medium">
          <color theme="3" tint="-0.249977111117893"/>
        </bottom>
      </border>
    </dxf>
    <dxf>
      <font>
        <b/>
        <strike val="0"/>
        <outline val="0"/>
        <shadow val="0"/>
        <u val="none"/>
        <vertAlign val="baseline"/>
        <sz val="10"/>
        <color theme="0"/>
        <name val="Calibri"/>
        <family val="2"/>
        <scheme val="minor"/>
      </font>
      <fill>
        <patternFill patternType="solid">
          <fgColor indexed="64"/>
          <bgColor theme="3" tint="-0.249977111117893"/>
        </patternFill>
      </fill>
      <alignment horizontal="general" vertical="center" textRotation="0" wrapText="1" indent="0" justifyLastLine="0" shrinkToFit="0" readingOrder="0"/>
    </dxf>
    <dxf>
      <font>
        <b/>
        <i val="0"/>
        <color theme="3" tint="-0.24994659260841701"/>
      </font>
      <fill>
        <patternFill>
          <bgColor theme="3" tint="0.39994506668294322"/>
        </patternFill>
      </fill>
    </dxf>
    <dxf>
      <font>
        <b/>
        <i val="0"/>
        <color theme="3" tint="-0.24994659260841701"/>
      </font>
      <fill>
        <patternFill>
          <bgColor theme="3" tint="0.79998168889431442"/>
        </patternFill>
      </fill>
    </dxf>
    <dxf>
      <font>
        <b/>
        <i val="0"/>
        <color theme="3" tint="-0.499984740745262"/>
      </font>
      <fill>
        <patternFill>
          <bgColor theme="3" tint="0.39994506668294322"/>
        </patternFill>
      </fill>
    </dxf>
    <dxf>
      <font>
        <b/>
        <i val="0"/>
        <color theme="3" tint="-0.24994659260841701"/>
      </font>
      <fill>
        <patternFill>
          <bgColor theme="3" tint="0.79998168889431442"/>
        </patternFill>
      </fill>
    </dxf>
    <dxf>
      <font>
        <b/>
        <i val="0"/>
        <color theme="0"/>
      </font>
      <fill>
        <patternFill>
          <bgColor theme="3" tint="0.59996337778862885"/>
        </patternFill>
      </fill>
    </dxf>
    <dxf>
      <font>
        <b/>
        <i val="0"/>
        <color theme="0"/>
      </font>
      <fill>
        <patternFill>
          <bgColor rgb="FF5D7391"/>
        </patternFill>
      </fill>
    </dxf>
    <dxf>
      <font>
        <b/>
        <i val="0"/>
        <color theme="0"/>
      </font>
      <fill>
        <patternFill>
          <bgColor theme="3" tint="-0.24994659260841701"/>
        </patternFill>
      </fill>
    </dxf>
    <dxf>
      <fill>
        <patternFill patternType="gray0625">
          <fgColor theme="1"/>
          <bgColor theme="0" tint="-4.9989318521683403E-2"/>
        </patternFill>
      </fill>
    </dxf>
    <dxf>
      <font>
        <b/>
        <color theme="1"/>
      </font>
      <border>
        <bottom style="thin">
          <color theme="5"/>
        </bottom>
        <vertical/>
        <horizontal/>
      </border>
    </dxf>
    <dxf>
      <font>
        <color theme="1"/>
      </font>
      <border>
        <left/>
        <right/>
        <top/>
        <bottom/>
        <vertical/>
        <horizontal/>
      </border>
    </dxf>
    <dxf>
      <font>
        <b/>
        <color theme="1"/>
      </font>
      <border>
        <bottom style="thin">
          <color theme="4"/>
        </bottom>
        <vertical/>
        <horizontal/>
      </border>
    </dxf>
    <dxf>
      <font>
        <color theme="1"/>
      </font>
      <border diagonalUp="0" diagonalDown="0">
        <left/>
        <right/>
        <top/>
        <bottom/>
        <vertical/>
        <horizontal/>
      </border>
    </dxf>
    <dxf>
      <fill>
        <patternFill patternType="none">
          <bgColor auto="1"/>
        </patternFill>
      </fill>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fill>
        <patternFill>
          <bgColor theme="3" tint="-0.24994659260841701"/>
        </patternFill>
      </fill>
    </dxf>
    <dxf>
      <font>
        <b/>
        <color theme="1"/>
      </font>
      <fill>
        <patternFill>
          <bgColor theme="3" tint="-0.24994659260841701"/>
        </patternFill>
      </fill>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3" tint="-0.499984740745262"/>
        </patternFill>
      </fill>
      <border>
        <left/>
        <right/>
        <vertical/>
      </border>
    </dxf>
    <dxf>
      <font>
        <color theme="0"/>
      </font>
      <fill>
        <patternFill patternType="solid">
          <fgColor theme="1"/>
          <bgColor theme="3" tint="-0.499984740745262"/>
        </patternFill>
      </fill>
      <border>
        <left/>
        <right/>
        <vertical/>
      </border>
    </dxf>
    <dxf>
      <font>
        <color theme="1"/>
      </font>
      <fill>
        <patternFill patternType="solid">
          <fgColor theme="0" tint="-4.9989318521683403E-2"/>
          <bgColor theme="0"/>
        </patternFill>
      </fill>
      <border>
        <left style="thin">
          <color theme="0" tint="-0.14999847407452621"/>
        </left>
        <right style="thin">
          <color theme="0" tint="-0.14999847407452621"/>
        </right>
        <vertical style="thin">
          <color theme="0" tint="-0.14999847407452621"/>
        </vertical>
      </border>
    </dxf>
    <dxf>
      <font>
        <b/>
        <color theme="0"/>
      </font>
    </dxf>
    <dxf>
      <font>
        <b/>
        <color theme="0"/>
      </font>
    </dxf>
    <dxf>
      <font>
        <b/>
        <color theme="0"/>
      </font>
      <fill>
        <patternFill patternType="solid">
          <fgColor theme="8" tint="-0.249977111117893"/>
          <bgColor theme="3" tint="-0.24994659260841701"/>
        </patternFill>
      </fill>
    </dxf>
    <dxf>
      <border>
        <bottom style="thin">
          <color theme="8" tint="0.39997558519241921"/>
        </bottom>
      </border>
    </dxf>
    <dxf>
      <fill>
        <patternFill patternType="solid">
          <fgColor theme="8" tint="-0.249977111117893"/>
          <bgColor theme="8" tint="-0.249977111117893"/>
        </patternFill>
      </fill>
      <border>
        <left style="thin">
          <color theme="8" tint="0.39997558519241921"/>
        </left>
        <right style="thin">
          <color theme="8" tint="0.39997558519241921"/>
        </right>
        <top style="thin">
          <color theme="8" tint="0.39997558519241921"/>
        </top>
        <bottom style="thin">
          <color theme="8" tint="0.39997558519241921"/>
        </bottom>
      </border>
    </dxf>
    <dxf>
      <font>
        <b/>
        <color theme="0"/>
      </font>
      <fill>
        <patternFill patternType="solid">
          <fgColor theme="1"/>
          <bgColor theme="3" tint="-0.499984740745262"/>
        </patternFill>
      </fill>
    </dxf>
    <dxf>
      <font>
        <b/>
        <color theme="0"/>
      </font>
      <fill>
        <patternFill patternType="solid">
          <fgColor theme="1"/>
          <bgColor theme="3" tint="-0.499984740745262"/>
        </patternFill>
      </fill>
    </dxf>
  </dxfs>
  <tableStyles count="5" defaultTableStyle="TableStyleMedium2" defaultPivotStyle="PivotStyleDark20 2">
    <tableStyle name="PivotStyleDark20 2" table="0" count="7" xr9:uid="{B0A04C90-25AF-49B9-94CA-CC5E9894E6AE}">
      <tableStyleElement type="headerRow" dxfId="90"/>
      <tableStyleElement type="totalRow" dxfId="89"/>
      <tableStyleElement type="firstSubtotalColumn" dxfId="88"/>
      <tableStyleElement type="firstColumnSubheading" dxfId="87"/>
      <tableStyleElement type="firstRowSubheading" dxfId="86"/>
      <tableStyleElement type="secondRowSubheading" dxfId="85"/>
      <tableStyleElement type="pageFieldLabels" dxfId="84"/>
    </tableStyle>
    <tableStyle name="PivotStyleMedium15 2" table="0" count="12" xr9:uid="{A70BA472-E540-47CA-82DE-457A2F986A5A}">
      <tableStyleElement type="wholeTable" dxfId="83"/>
      <tableStyleElement type="headerRow" dxfId="82"/>
      <tableStyleElement type="totalRow" dxfId="81"/>
      <tableStyleElement type="firstRowStripe" dxfId="80"/>
      <tableStyleElement type="firstSubtotalColumn" dxfId="79"/>
      <tableStyleElement type="firstSubtotalRow" dxfId="78"/>
      <tableStyleElement type="secondSubtotalRow" dxfId="77"/>
      <tableStyleElement type="firstRowSubheading" dxfId="76"/>
      <tableStyleElement type="secondRowSubheading" dxfId="75"/>
      <tableStyleElement type="thirdRowSubheading" dxfId="74"/>
      <tableStyleElement type="pageFieldLabels" dxfId="73"/>
      <tableStyleElement type="pageFieldValues" dxfId="72"/>
    </tableStyle>
    <tableStyle name="Slicer Style 1" pivot="0" table="0" count="6" xr9:uid="{09F3C611-EC61-4CA5-8324-BC237FA3E07E}">
      <tableStyleElement type="wholeTable" dxfId="71"/>
    </tableStyle>
    <tableStyle name="SlicerStyleDark1 2" pivot="0" table="0" count="10" xr9:uid="{2E9C3DEC-B891-476C-A295-9F31EAE3B6D9}">
      <tableStyleElement type="wholeTable" dxfId="70"/>
      <tableStyleElement type="headerRow" dxfId="69"/>
    </tableStyle>
    <tableStyle name="SlicerStyleDark2 2" pivot="0" table="0" count="10" xr9:uid="{D0E43968-224F-42EC-8BE3-D560923D503E}">
      <tableStyleElement type="wholeTable" dxfId="68"/>
      <tableStyleElement type="headerRow" dxfId="67"/>
    </tableStyle>
  </tableStyles>
  <colors>
    <mruColors>
      <color rgb="FFEF9F5D"/>
      <color rgb="FFF1A05D"/>
      <color rgb="FFF0995E"/>
      <color rgb="FFF2A774"/>
      <color rgb="FFF5B68B"/>
      <color rgb="FFC9780D"/>
      <color rgb="FFE2DD00"/>
      <color rgb="FFFCF600"/>
      <color rgb="FFC55A11"/>
      <color rgb="FFFAFAFC"/>
    </mruColors>
  </colors>
  <extLst>
    <ext xmlns:x14="http://schemas.microsoft.com/office/spreadsheetml/2009/9/main" uri="{46F421CA-312F-682f-3DD2-61675219B42D}">
      <x14:dxfs count="21">
        <dxf>
          <font>
            <color rgb="FF000000"/>
          </font>
          <fill>
            <patternFill patternType="solid">
              <fgColor auto="1"/>
              <bgColor theme="5" tint="0.59996337778862885"/>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39994506668294322"/>
            </patternFill>
          </fill>
          <border>
            <left/>
            <right/>
            <top/>
            <bottom/>
            <vertical/>
            <horizontal/>
          </border>
        </dxf>
        <dxf>
          <font>
            <color theme="0"/>
          </font>
          <fill>
            <patternFill patternType="solid">
              <fgColor auto="1"/>
              <bgColor theme="5" tint="0.39994506668294322"/>
            </patternFill>
          </fill>
          <border>
            <left/>
            <right/>
            <top/>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b val="0"/>
            <i val="0"/>
            <sz val="10"/>
            <color theme="0"/>
            <name val="Segoe UI Light"/>
            <family val="2"/>
            <scheme val="none"/>
          </font>
          <fill>
            <patternFill patternType="solid">
              <fgColor theme="5"/>
              <bgColor rgb="FFEF9F5D"/>
            </patternFill>
          </fill>
          <border>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sz val="10"/>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theme="0"/>
          </font>
          <fill>
            <patternFill patternType="solid">
              <fgColor auto="1"/>
              <bgColor theme="3" tint="0.39994506668294322"/>
            </patternFill>
          </fill>
          <border>
            <left/>
            <right/>
            <top/>
            <bottom/>
            <vertical/>
            <horizontal/>
          </border>
        </dxf>
        <dxf>
          <font>
            <sz val="10"/>
            <color theme="0"/>
          </font>
          <fill>
            <patternFill patternType="solid">
              <fgColor auto="1"/>
              <bgColor theme="3" tint="0.39994506668294322"/>
            </patternFill>
          </fill>
          <border diagonalUp="0" diagonalDown="0">
            <left/>
            <right/>
            <top/>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sz val="9"/>
            <color theme="0"/>
          </font>
          <fill>
            <patternFill patternType="solid">
              <fgColor theme="4"/>
              <bgColor theme="3" tint="-0.24994659260841701"/>
            </patternFill>
          </fill>
          <border>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sz val="9"/>
            <color rgb="FF000000"/>
          </font>
          <fill>
            <patternFill patternType="solid">
              <fgColor rgb="FFC0C0C0"/>
              <bgColor rgb="FFC0C0C0"/>
            </patternFill>
          </fill>
          <border>
            <left/>
            <right/>
            <top/>
            <bottom/>
            <vertical/>
            <horizontal/>
          </border>
        </dxf>
        <dxf>
          <font>
            <color theme="0"/>
          </font>
          <fill>
            <patternFill>
              <bgColor theme="5" tint="0.39994506668294322"/>
            </patternFill>
          </fill>
        </dxf>
        <dxf>
          <font>
            <color theme="2" tint="-0.24994659260841701"/>
          </font>
          <fill>
            <patternFill>
              <bgColor theme="0" tint="-4.9989318521683403E-2"/>
            </patternFill>
          </fill>
        </dxf>
        <dxf>
          <font>
            <color theme="0"/>
          </font>
          <fill>
            <patternFill>
              <bgColor theme="5" tint="0.39994506668294322"/>
            </patternFill>
          </fill>
        </dxf>
        <dxf>
          <font>
            <strike val="0"/>
            <color theme="0"/>
          </font>
          <fill>
            <patternFill>
              <bgColor theme="5" tint="0.39994506668294322"/>
            </patternFill>
          </fill>
        </dxf>
        <dxf>
          <font>
            <color theme="1" tint="0.24994659260841701"/>
          </font>
          <fill>
            <patternFill>
              <bgColor theme="0" tint="-0.24994659260841701"/>
            </patternFill>
          </fill>
        </dxf>
      </x14:dxfs>
    </ext>
    <ext xmlns:x14="http://schemas.microsoft.com/office/spreadsheetml/2009/9/main" uri="{EB79DEF2-80B8-43e5-95BD-54CBDDF9020C}">
      <x14:slicerStyles defaultSlicerStyle="SlicerStyleDark2 2">
        <x14:slicerStyle name="Slicer Style 1">
          <x14:slicerStyleElements>
            <x14:slicerStyleElement type="unselectedItemWithData" dxfId="20"/>
            <x14:slicerStyleElement type="selectedItemWithData" dxfId="19"/>
            <x14:slicerStyleElement type="selectedItemWithNoData" dxfId="18"/>
            <x14:slicerStyleElement type="hoveredUnselectedItemWithData" dxfId="17"/>
            <x14:slicerStyleElement type="hoveredSelectedItemWithData" dxfId="16"/>
          </x14:slicerStyleElements>
        </x14:slicerStyle>
        <x14:slicerStyle name="SlicerStyleDark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2.xml"/><Relationship Id="rId19" Type="http://schemas.openxmlformats.org/officeDocument/2006/relationships/styles" Target="styles.xml"/><Relationship Id="rId31" Type="http://schemas.openxmlformats.org/officeDocument/2006/relationships/customXml" Target="../customXml/item8.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microsoft.com/office/2007/relationships/slicerCache" Target="slicerCaches/slicerCache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image" Target="../media/image14.png"/><Relationship Id="rId7" Type="http://schemas.openxmlformats.org/officeDocument/2006/relationships/image" Target="../media/image18.png"/><Relationship Id="rId2" Type="http://schemas.microsoft.com/office/2011/relationships/chartColorStyle" Target="colors12.xml"/><Relationship Id="rId1" Type="http://schemas.microsoft.com/office/2011/relationships/chartStyle" Target="style12.xml"/><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image" Target="../media/image15.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Credential List.xlsm]Pivot Data!PivotTable3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DCD"/>
          </a:solidFill>
          <a:ln w="73025">
            <a:solidFill>
              <a:schemeClr val="lt1"/>
            </a:solidFill>
          </a:ln>
          <a:effectLst/>
        </c:spPr>
      </c:pivotFmt>
      <c:pivotFmt>
        <c:idx val="2"/>
        <c:spPr>
          <a:solidFill>
            <a:srgbClr val="20375A"/>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0375A"/>
          </a:solidFill>
          <a:ln w="19050">
            <a:solidFill>
              <a:schemeClr val="lt1"/>
            </a:solidFill>
          </a:ln>
          <a:effectLst/>
        </c:spPr>
      </c:pivotFmt>
      <c:pivotFmt>
        <c:idx val="5"/>
        <c:spPr>
          <a:solidFill>
            <a:srgbClr val="FFCDCD"/>
          </a:solidFill>
          <a:ln w="73025">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75000"/>
            </a:schemeClr>
          </a:solidFill>
          <a:ln w="19050">
            <a:solidFill>
              <a:schemeClr val="lt1"/>
            </a:solidFill>
          </a:ln>
          <a:effectLst/>
        </c:spPr>
      </c:pivotFmt>
      <c:pivotFmt>
        <c:idx val="8"/>
        <c:spPr>
          <a:solidFill>
            <a:srgbClr val="EFEFF4"/>
          </a:solidFill>
          <a:ln w="57150">
            <a:solidFill>
              <a:schemeClr val="lt1"/>
            </a:solidFill>
          </a:ln>
          <a:effectLst/>
        </c:spPr>
      </c:pivotFmt>
    </c:pivotFmts>
    <c:plotArea>
      <c:layout/>
      <c:doughnutChart>
        <c:varyColors val="1"/>
        <c:ser>
          <c:idx val="0"/>
          <c:order val="0"/>
          <c:tx>
            <c:strRef>
              <c:f>'Pivot Data'!$K$16</c:f>
              <c:strCache>
                <c:ptCount val="1"/>
                <c:pt idx="0">
                  <c:v>Total</c:v>
                </c:pt>
              </c:strCache>
            </c:strRef>
          </c:tx>
          <c:dPt>
            <c:idx val="0"/>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1-1C9E-46FE-A565-1DD956E298F0}"/>
              </c:ext>
            </c:extLst>
          </c:dPt>
          <c:dPt>
            <c:idx val="1"/>
            <c:bubble3D val="0"/>
            <c:spPr>
              <a:solidFill>
                <a:srgbClr val="EFEFF4"/>
              </a:solidFill>
              <a:ln w="57150">
                <a:solidFill>
                  <a:schemeClr val="lt1"/>
                </a:solidFill>
              </a:ln>
              <a:effectLst/>
            </c:spPr>
            <c:extLst>
              <c:ext xmlns:c16="http://schemas.microsoft.com/office/drawing/2014/chart" uri="{C3380CC4-5D6E-409C-BE32-E72D297353CC}">
                <c16:uniqueId val="{00000003-1C9E-46FE-A565-1DD956E298F0}"/>
              </c:ext>
            </c:extLst>
          </c:dPt>
          <c:cat>
            <c:strRef>
              <c:f>'Pivot Data'!$J$17:$J$19</c:f>
              <c:strCache>
                <c:ptCount val="2"/>
                <c:pt idx="0">
                  <c:v>COMPLIANT</c:v>
                </c:pt>
                <c:pt idx="1">
                  <c:v>NOT COMPLIANT</c:v>
                </c:pt>
              </c:strCache>
            </c:strRef>
          </c:cat>
          <c:val>
            <c:numRef>
              <c:f>'Pivot Data'!$K$17:$K$19</c:f>
              <c:numCache>
                <c:formatCode>General</c:formatCode>
                <c:ptCount val="2"/>
                <c:pt idx="0">
                  <c:v>321</c:v>
                </c:pt>
                <c:pt idx="1">
                  <c:v>306</c:v>
                </c:pt>
              </c:numCache>
            </c:numRef>
          </c:val>
          <c:extLst>
            <c:ext xmlns:c16="http://schemas.microsoft.com/office/drawing/2014/chart" uri="{C3380CC4-5D6E-409C-BE32-E72D297353CC}">
              <c16:uniqueId val="{00000004-1C9E-46FE-A565-1DD956E298F0}"/>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Credential List.xlsm]Pivot Data!PivotTable6</c:name>
    <c:fmtId val="3"/>
  </c:pivotSource>
  <c:chart>
    <c:autoTitleDeleted val="1"/>
    <c:pivotFmts>
      <c:pivotFmt>
        <c:idx val="0"/>
        <c:spPr>
          <a:solidFill>
            <a:schemeClr val="accent1"/>
          </a:solidFill>
          <a:ln w="19050">
            <a:solidFill>
              <a:schemeClr val="lt1"/>
            </a:solidFill>
          </a:ln>
          <a:effectLst>
            <a:outerShdw blurRad="63500" sx="101000" sy="101000" algn="ctr" rotWithShape="0">
              <a:prstClr val="black">
                <a:alpha val="11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DCD"/>
          </a:solidFill>
          <a:ln w="60325">
            <a:solidFill>
              <a:schemeClr val="lt1"/>
            </a:solidFill>
          </a:ln>
          <a:effectLst/>
        </c:spPr>
      </c:pivotFmt>
      <c:pivotFmt>
        <c:idx val="2"/>
        <c:spPr>
          <a:solidFill>
            <a:srgbClr val="20375A"/>
          </a:solidFill>
          <a:ln w="15875">
            <a:noFill/>
          </a:ln>
          <a:effectLst>
            <a:outerShdw blurRad="63500" sx="101000" sy="101000" algn="ctr" rotWithShape="0">
              <a:prstClr val="black">
                <a:alpha val="11000"/>
              </a:prstClr>
            </a:outerShdw>
          </a:effectLst>
        </c:spPr>
      </c:pivotFmt>
      <c:pivotFmt>
        <c:idx val="3"/>
        <c:spPr>
          <a:solidFill>
            <a:schemeClr val="accent1"/>
          </a:solidFill>
          <a:ln w="19050">
            <a:solidFill>
              <a:schemeClr val="lt1"/>
            </a:solidFill>
          </a:ln>
          <a:effectLst>
            <a:outerShdw blurRad="63500" sx="101000" sy="101000" algn="ctr" rotWithShape="0">
              <a:prstClr val="black">
                <a:alpha val="11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0375A"/>
          </a:solidFill>
          <a:ln w="15875">
            <a:noFill/>
          </a:ln>
          <a:effectLst>
            <a:outerShdw blurRad="63500" sx="101000" sy="101000" algn="ctr" rotWithShape="0">
              <a:prstClr val="black">
                <a:alpha val="11000"/>
              </a:prstClr>
            </a:outerShdw>
          </a:effectLst>
        </c:spPr>
      </c:pivotFmt>
      <c:pivotFmt>
        <c:idx val="5"/>
        <c:spPr>
          <a:solidFill>
            <a:srgbClr val="FFCDCD"/>
          </a:solidFill>
          <a:ln w="60325">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20375A"/>
          </a:solidFill>
          <a:ln w="15875">
            <a:noFill/>
          </a:ln>
          <a:effectLst>
            <a:outerShdw blurRad="63500" sx="101000" sy="101000" algn="ctr" rotWithShape="0">
              <a:prstClr val="black">
                <a:alpha val="11000"/>
              </a:prstClr>
            </a:outerShdw>
          </a:effectLst>
        </c:spPr>
      </c:pivotFmt>
      <c:pivotFmt>
        <c:idx val="8"/>
        <c:spPr>
          <a:solidFill>
            <a:srgbClr val="EFEFF4"/>
          </a:solidFill>
          <a:ln w="92075">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53975">
            <a:solidFill>
              <a:schemeClr val="bg1"/>
            </a:solidFill>
          </a:ln>
          <a:effectLst/>
        </c:spPr>
      </c:pivotFmt>
      <c:pivotFmt>
        <c:idx val="11"/>
        <c:spPr>
          <a:solidFill>
            <a:schemeClr val="tx2">
              <a:lumMod val="75000"/>
            </a:schemeClr>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2">
              <a:lumMod val="75000"/>
            </a:schemeClr>
          </a:solidFill>
          <a:ln w="19050">
            <a:solidFill>
              <a:schemeClr val="lt1"/>
            </a:solidFill>
          </a:ln>
          <a:effectLst/>
        </c:spPr>
      </c:pivotFmt>
      <c:pivotFmt>
        <c:idx val="14"/>
        <c:spPr>
          <a:solidFill>
            <a:schemeClr val="bg1">
              <a:lumMod val="85000"/>
            </a:schemeClr>
          </a:solidFill>
          <a:ln w="69850">
            <a:solidFill>
              <a:schemeClr val="bg1"/>
            </a:solidFill>
          </a:ln>
          <a:effectLst/>
        </c:spPr>
      </c:pivotFmt>
    </c:pivotFmts>
    <c:plotArea>
      <c:layout/>
      <c:doughnutChart>
        <c:varyColors val="1"/>
        <c:ser>
          <c:idx val="0"/>
          <c:order val="0"/>
          <c:tx>
            <c:strRef>
              <c:f>'Pivot Data'!$Q$3</c:f>
              <c:strCache>
                <c:ptCount val="1"/>
                <c:pt idx="0">
                  <c:v>Total</c:v>
                </c:pt>
              </c:strCache>
            </c:strRef>
          </c:tx>
          <c:dPt>
            <c:idx val="0"/>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A-6866-48B8-9187-8FA14D782877}"/>
              </c:ext>
            </c:extLst>
          </c:dPt>
          <c:dPt>
            <c:idx val="1"/>
            <c:bubble3D val="0"/>
            <c:spPr>
              <a:solidFill>
                <a:schemeClr val="bg1">
                  <a:lumMod val="85000"/>
                </a:schemeClr>
              </a:solidFill>
              <a:ln w="69850">
                <a:solidFill>
                  <a:schemeClr val="bg1"/>
                </a:solidFill>
              </a:ln>
              <a:effectLst/>
            </c:spPr>
            <c:extLst>
              <c:ext xmlns:c16="http://schemas.microsoft.com/office/drawing/2014/chart" uri="{C3380CC4-5D6E-409C-BE32-E72D297353CC}">
                <c16:uniqueId val="{0000000B-6866-48B8-9187-8FA14D782877}"/>
              </c:ext>
            </c:extLst>
          </c:dPt>
          <c:cat>
            <c:strRef>
              <c:f>'Pivot Data'!$P$4:$P$6</c:f>
              <c:strCache>
                <c:ptCount val="2"/>
                <c:pt idx="0">
                  <c:v>AVAILABLE</c:v>
                </c:pt>
                <c:pt idx="1">
                  <c:v>NOT AVAILABLE</c:v>
                </c:pt>
              </c:strCache>
            </c:strRef>
          </c:cat>
          <c:val>
            <c:numRef>
              <c:f>'Pivot Data'!$Q$4:$Q$6</c:f>
              <c:numCache>
                <c:formatCode>0.00%</c:formatCode>
                <c:ptCount val="2"/>
                <c:pt idx="0">
                  <c:v>0.6778378378378378</c:v>
                </c:pt>
                <c:pt idx="1">
                  <c:v>0.32216216216216215</c:v>
                </c:pt>
              </c:numCache>
            </c:numRef>
          </c:val>
          <c:extLst>
            <c:ext xmlns:c16="http://schemas.microsoft.com/office/drawing/2014/chart" uri="{C3380CC4-5D6E-409C-BE32-E72D297353CC}">
              <c16:uniqueId val="{00000009-6866-48B8-9187-8FA14D78287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Data'!$AI$13:$AI$15</c:f>
              <c:numCache>
                <c:formatCode>General</c:formatCode>
                <c:ptCount val="3"/>
                <c:pt idx="0">
                  <c:v>12</c:v>
                </c:pt>
                <c:pt idx="1">
                  <c:v>19</c:v>
                </c:pt>
                <c:pt idx="2">
                  <c:v>18</c:v>
                </c:pt>
              </c:numCache>
            </c:numRef>
          </c:yVal>
          <c:smooth val="0"/>
          <c:extLst>
            <c:ext xmlns:c16="http://schemas.microsoft.com/office/drawing/2014/chart" uri="{C3380CC4-5D6E-409C-BE32-E72D297353CC}">
              <c16:uniqueId val="{00000000-018C-433B-8FA1-4E5712077CE6}"/>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10"/>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noFill/>
              </a:ln>
              <a:effectLst/>
            </c:spPr>
          </c:marker>
          <c:xVal>
            <c:numRef>
              <c:f>'Pivot Data'!$AH$13:$AH$15</c:f>
              <c:numCache>
                <c:formatCode>General</c:formatCode>
                <c:ptCount val="3"/>
                <c:pt idx="0">
                  <c:v>1</c:v>
                </c:pt>
                <c:pt idx="1">
                  <c:v>2</c:v>
                </c:pt>
                <c:pt idx="2">
                  <c:v>3</c:v>
                </c:pt>
              </c:numCache>
            </c:numRef>
          </c:xVal>
          <c:yVal>
            <c:numRef>
              <c:f>'Pivot Data'!$AK$13:$AK$15</c:f>
              <c:numCache>
                <c:formatCode>General</c:formatCode>
                <c:ptCount val="3"/>
                <c:pt idx="0">
                  <c:v>19</c:v>
                </c:pt>
                <c:pt idx="1">
                  <c:v>15</c:v>
                </c:pt>
                <c:pt idx="2">
                  <c:v>17</c:v>
                </c:pt>
              </c:numCache>
            </c:numRef>
          </c:yVal>
          <c:smooth val="0"/>
          <c:extLst>
            <c:ext xmlns:c16="http://schemas.microsoft.com/office/drawing/2014/chart" uri="{C3380CC4-5D6E-409C-BE32-E72D297353CC}">
              <c16:uniqueId val="{00000000-46CA-47C9-BB7B-F23A3D42DC3F}"/>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10"/>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Data'!$AM$13:$AM$15</c:f>
              <c:numCache>
                <c:formatCode>General</c:formatCode>
                <c:ptCount val="3"/>
                <c:pt idx="0">
                  <c:v>16</c:v>
                </c:pt>
                <c:pt idx="1">
                  <c:v>9</c:v>
                </c:pt>
                <c:pt idx="2">
                  <c:v>14</c:v>
                </c:pt>
              </c:numCache>
            </c:numRef>
          </c:yVal>
          <c:smooth val="0"/>
          <c:extLst>
            <c:ext xmlns:c16="http://schemas.microsoft.com/office/drawing/2014/chart" uri="{C3380CC4-5D6E-409C-BE32-E72D297353CC}">
              <c16:uniqueId val="{00000000-CAD4-4B1F-91EC-84610BAFC87F}"/>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noFill/>
              </a:ln>
              <a:effectLst/>
            </c:spPr>
          </c:marker>
          <c:xVal>
            <c:numRef>
              <c:f>'Pivot Data'!$AH$13:$AH$15</c:f>
              <c:numCache>
                <c:formatCode>General</c:formatCode>
                <c:ptCount val="3"/>
                <c:pt idx="0">
                  <c:v>1</c:v>
                </c:pt>
                <c:pt idx="1">
                  <c:v>2</c:v>
                </c:pt>
                <c:pt idx="2">
                  <c:v>3</c:v>
                </c:pt>
              </c:numCache>
            </c:numRef>
          </c:xVal>
          <c:yVal>
            <c:numRef>
              <c:f>'Pivot Data'!$AI$17:$AI$19</c:f>
              <c:numCache>
                <c:formatCode>General</c:formatCode>
                <c:ptCount val="3"/>
                <c:pt idx="0">
                  <c:v>17</c:v>
                </c:pt>
                <c:pt idx="1">
                  <c:v>18</c:v>
                </c:pt>
                <c:pt idx="2">
                  <c:v>12</c:v>
                </c:pt>
              </c:numCache>
            </c:numRef>
          </c:yVal>
          <c:smooth val="0"/>
          <c:extLst>
            <c:ext xmlns:c16="http://schemas.microsoft.com/office/drawing/2014/chart" uri="{C3380CC4-5D6E-409C-BE32-E72D297353CC}">
              <c16:uniqueId val="{00000000-E43F-47DF-A1DB-C65F8BE148C4}"/>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Data'!$AK$17:$AK$19</c:f>
              <c:numCache>
                <c:formatCode>General</c:formatCode>
                <c:ptCount val="3"/>
                <c:pt idx="0">
                  <c:v>16</c:v>
                </c:pt>
                <c:pt idx="1">
                  <c:v>20</c:v>
                </c:pt>
                <c:pt idx="2">
                  <c:v>17</c:v>
                </c:pt>
              </c:numCache>
            </c:numRef>
          </c:yVal>
          <c:smooth val="0"/>
          <c:extLst>
            <c:ext xmlns:c16="http://schemas.microsoft.com/office/drawing/2014/chart" uri="{C3380CC4-5D6E-409C-BE32-E72D297353CC}">
              <c16:uniqueId val="{00000000-69D6-4748-B685-4ADB8427EBA4}"/>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Data'!$AM$17:$AM$19</c:f>
              <c:numCache>
                <c:formatCode>General</c:formatCode>
                <c:ptCount val="3"/>
                <c:pt idx="0">
                  <c:v>13</c:v>
                </c:pt>
                <c:pt idx="1">
                  <c:v>19</c:v>
                </c:pt>
                <c:pt idx="2">
                  <c:v>14</c:v>
                </c:pt>
              </c:numCache>
            </c:numRef>
          </c:yVal>
          <c:smooth val="0"/>
          <c:extLst>
            <c:ext xmlns:c16="http://schemas.microsoft.com/office/drawing/2014/chart" uri="{C3380CC4-5D6E-409C-BE32-E72D297353CC}">
              <c16:uniqueId val="{00000000-51F6-42DA-A198-543D084C6757}"/>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Credential List.xlsm]Pivot Data!PivotTable8</c:name>
    <c:fmtId val="5"/>
  </c:pivotSource>
  <c:chart>
    <c:autoTitleDeleted val="1"/>
    <c:pivotFmts>
      <c:pivotFmt>
        <c:idx val="0"/>
        <c:spPr>
          <a:solidFill>
            <a:schemeClr val="bg1">
              <a:lumMod val="6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1">
              <a:lumMod val="6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75000"/>
            </a:schemeClr>
          </a:solidFill>
          <a:ln>
            <a:noFill/>
          </a:ln>
          <a:effectLst/>
        </c:spPr>
      </c:pivotFmt>
      <c:pivotFmt>
        <c:idx val="4"/>
        <c:spPr>
          <a:solidFill>
            <a:schemeClr val="tx2">
              <a:lumMod val="60000"/>
              <a:lumOff val="40000"/>
            </a:schemeClr>
          </a:solidFill>
          <a:ln>
            <a:noFill/>
          </a:ln>
          <a:effectLst/>
        </c:spPr>
      </c:pivotFmt>
      <c:pivotFmt>
        <c:idx val="5"/>
        <c:spPr>
          <a:solidFill>
            <a:schemeClr val="tx2">
              <a:lumMod val="60000"/>
              <a:lumOff val="40000"/>
            </a:schemeClr>
          </a:solidFill>
          <a:ln>
            <a:noFill/>
          </a:ln>
          <a:effectLst/>
        </c:spPr>
      </c:pivotFmt>
      <c:pivotFmt>
        <c:idx val="6"/>
        <c:spPr>
          <a:solidFill>
            <a:schemeClr val="tx2">
              <a:lumMod val="60000"/>
              <a:lumOff val="40000"/>
            </a:schemeClr>
          </a:solidFill>
          <a:ln>
            <a:noFill/>
          </a:ln>
          <a:effectLst/>
        </c:spPr>
      </c:pivotFmt>
      <c:pivotFmt>
        <c:idx val="7"/>
        <c:spPr>
          <a:solidFill>
            <a:schemeClr val="tx2">
              <a:lumMod val="60000"/>
              <a:lumOff val="40000"/>
            </a:schemeClr>
          </a:solidFill>
          <a:ln>
            <a:noFill/>
          </a:ln>
          <a:effectLst/>
        </c:spPr>
      </c:pivotFmt>
    </c:pivotFmts>
    <c:plotArea>
      <c:layout/>
      <c:barChart>
        <c:barDir val="col"/>
        <c:grouping val="clustered"/>
        <c:varyColors val="0"/>
        <c:ser>
          <c:idx val="0"/>
          <c:order val="0"/>
          <c:tx>
            <c:strRef>
              <c:f>'Pivot Data'!$AA$4:$AA$5</c:f>
              <c:strCache>
                <c:ptCount val="1"/>
                <c:pt idx="0">
                  <c:v>NOT COMPLIANT</c:v>
                </c:pt>
              </c:strCache>
            </c:strRef>
          </c:tx>
          <c:spPr>
            <a:solidFill>
              <a:schemeClr val="bg1">
                <a:lumMod val="65000"/>
              </a:schemeClr>
            </a:solidFill>
            <a:ln>
              <a:noFill/>
            </a:ln>
            <a:effectLst/>
          </c:spPr>
          <c:invertIfNegative val="0"/>
          <c:dPt>
            <c:idx val="0"/>
            <c:invertIfNegative val="0"/>
            <c:bubble3D val="0"/>
            <c:spPr>
              <a:solidFill>
                <a:schemeClr val="tx2">
                  <a:lumMod val="75000"/>
                </a:schemeClr>
              </a:solidFill>
              <a:ln>
                <a:noFill/>
              </a:ln>
              <a:effectLst/>
            </c:spPr>
            <c:extLst>
              <c:ext xmlns:c16="http://schemas.microsoft.com/office/drawing/2014/chart" uri="{C3380CC4-5D6E-409C-BE32-E72D297353CC}">
                <c16:uniqueId val="{00000003-B426-4400-BD7E-75B3FA7010A8}"/>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4-B426-4400-BD7E-75B3FA7010A8}"/>
              </c:ext>
            </c:extLst>
          </c:dPt>
          <c:dPt>
            <c:idx val="2"/>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5-B426-4400-BD7E-75B3FA7010A8}"/>
              </c:ext>
            </c:extLst>
          </c:dPt>
          <c:dPt>
            <c:idx val="3"/>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6-B426-4400-BD7E-75B3FA7010A8}"/>
              </c:ext>
            </c:extLst>
          </c:dPt>
          <c:dPt>
            <c:idx val="4"/>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7-B426-4400-BD7E-75B3FA7010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Data'!$Z$6:$Z$11</c:f>
              <c:strCache>
                <c:ptCount val="5"/>
                <c:pt idx="0">
                  <c:v>supervisor</c:v>
                </c:pt>
                <c:pt idx="1">
                  <c:v>assistant 2</c:v>
                </c:pt>
                <c:pt idx="2">
                  <c:v>team lead</c:v>
                </c:pt>
                <c:pt idx="3">
                  <c:v>assistant 1</c:v>
                </c:pt>
                <c:pt idx="4">
                  <c:v>manager</c:v>
                </c:pt>
              </c:strCache>
            </c:strRef>
          </c:cat>
          <c:val>
            <c:numRef>
              <c:f>'Pivot Data'!$AA$6:$AA$11</c:f>
              <c:numCache>
                <c:formatCode>General</c:formatCode>
                <c:ptCount val="5"/>
                <c:pt idx="0">
                  <c:v>99</c:v>
                </c:pt>
                <c:pt idx="1">
                  <c:v>97</c:v>
                </c:pt>
                <c:pt idx="2">
                  <c:v>91</c:v>
                </c:pt>
                <c:pt idx="3">
                  <c:v>87</c:v>
                </c:pt>
                <c:pt idx="4">
                  <c:v>80</c:v>
                </c:pt>
              </c:numCache>
            </c:numRef>
          </c:val>
          <c:extLst>
            <c:ext xmlns:c16="http://schemas.microsoft.com/office/drawing/2014/chart" uri="{C3380CC4-5D6E-409C-BE32-E72D297353CC}">
              <c16:uniqueId val="{00000000-B426-4400-BD7E-75B3FA7010A8}"/>
            </c:ext>
          </c:extLst>
        </c:ser>
        <c:dLbls>
          <c:showLegendKey val="0"/>
          <c:showVal val="0"/>
          <c:showCatName val="0"/>
          <c:showSerName val="0"/>
          <c:showPercent val="0"/>
          <c:showBubbleSize val="0"/>
        </c:dLbls>
        <c:gapWidth val="51"/>
        <c:overlap val="-14"/>
        <c:axId val="1204618672"/>
        <c:axId val="1204614512"/>
      </c:barChart>
      <c:catAx>
        <c:axId val="120461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cap="all" baseline="0">
                <a:solidFill>
                  <a:schemeClr val="tx1">
                    <a:lumMod val="65000"/>
                    <a:lumOff val="35000"/>
                  </a:schemeClr>
                </a:solidFill>
                <a:latin typeface="+mn-lt"/>
                <a:ea typeface="+mn-ea"/>
                <a:cs typeface="+mn-cs"/>
              </a:defRPr>
            </a:pPr>
            <a:endParaRPr lang="en-US"/>
          </a:p>
        </c:txPr>
        <c:crossAx val="1204614512"/>
        <c:crosses val="autoZero"/>
        <c:auto val="1"/>
        <c:lblAlgn val="ctr"/>
        <c:lblOffset val="100"/>
        <c:noMultiLvlLbl val="0"/>
      </c:catAx>
      <c:valAx>
        <c:axId val="1204614512"/>
        <c:scaling>
          <c:orientation val="minMax"/>
        </c:scaling>
        <c:delete val="1"/>
        <c:axPos val="l"/>
        <c:numFmt formatCode="General" sourceLinked="1"/>
        <c:majorTickMark val="none"/>
        <c:minorTickMark val="none"/>
        <c:tickLblPos val="nextTo"/>
        <c:crossAx val="120461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Credential List.xlsm]Pivot Data!PivotTable4</c:name>
    <c:fmtId val="5"/>
  </c:pivotSource>
  <c:chart>
    <c:autoTitleDeleted val="1"/>
    <c:pivotFmts>
      <c:pivotFmt>
        <c:idx val="0"/>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60000"/>
              <a:lumOff val="40000"/>
            </a:schemeClr>
          </a:solidFill>
          <a:ln>
            <a:noFill/>
          </a:ln>
          <a:effectLst/>
        </c:spPr>
      </c:pivotFmt>
      <c:pivotFmt>
        <c:idx val="4"/>
        <c:spPr>
          <a:solidFill>
            <a:schemeClr val="tx2">
              <a:lumMod val="75000"/>
            </a:schemeClr>
          </a:solidFill>
          <a:ln>
            <a:noFill/>
          </a:ln>
          <a:effectLst/>
        </c:spPr>
      </c:pivotFmt>
      <c:pivotFmt>
        <c:idx val="5"/>
        <c:spPr>
          <a:solidFill>
            <a:schemeClr val="tx2">
              <a:lumMod val="60000"/>
              <a:lumOff val="40000"/>
            </a:schemeClr>
          </a:solidFill>
          <a:ln>
            <a:noFill/>
          </a:ln>
          <a:effectLst/>
        </c:spPr>
      </c:pivotFmt>
      <c:pivotFmt>
        <c:idx val="6"/>
        <c:spPr>
          <a:solidFill>
            <a:schemeClr val="tx2">
              <a:lumMod val="60000"/>
              <a:lumOff val="40000"/>
            </a:schemeClr>
          </a:solidFill>
          <a:ln>
            <a:noFill/>
          </a:ln>
          <a:effectLst/>
        </c:spPr>
      </c:pivotFmt>
      <c:pivotFmt>
        <c:idx val="7"/>
        <c:spPr>
          <a:solidFill>
            <a:schemeClr val="tx2">
              <a:lumMod val="60000"/>
              <a:lumOff val="40000"/>
            </a:schemeClr>
          </a:solidFill>
          <a:ln>
            <a:noFill/>
          </a:ln>
          <a:effectLst/>
        </c:spPr>
      </c:pivotFmt>
      <c:pivotFmt>
        <c:idx val="8"/>
        <c:spPr>
          <a:solidFill>
            <a:schemeClr val="tx2">
              <a:lumMod val="60000"/>
              <a:lumOff val="40000"/>
            </a:schemeClr>
          </a:solidFill>
          <a:ln>
            <a:noFill/>
          </a:ln>
          <a:effectLst/>
        </c:spPr>
      </c:pivotFmt>
    </c:pivotFmts>
    <c:plotArea>
      <c:layout/>
      <c:barChart>
        <c:barDir val="col"/>
        <c:grouping val="clustered"/>
        <c:varyColors val="0"/>
        <c:ser>
          <c:idx val="0"/>
          <c:order val="0"/>
          <c:tx>
            <c:strRef>
              <c:f>'Pivot Data'!$K$4:$K$5</c:f>
              <c:strCache>
                <c:ptCount val="1"/>
                <c:pt idx="0">
                  <c:v>NOT COMPLIANT</c:v>
                </c:pt>
              </c:strCache>
            </c:strRef>
          </c:tx>
          <c:spPr>
            <a:solidFill>
              <a:schemeClr val="bg1">
                <a:lumMod val="75000"/>
              </a:schemeClr>
            </a:solidFill>
            <a:ln>
              <a:noFill/>
            </a:ln>
            <a:effectLst/>
          </c:spPr>
          <c:invertIfNegative val="0"/>
          <c:dPt>
            <c:idx val="0"/>
            <c:invertIfNegative val="0"/>
            <c:bubble3D val="0"/>
            <c:spPr>
              <a:solidFill>
                <a:schemeClr val="tx2">
                  <a:lumMod val="75000"/>
                </a:schemeClr>
              </a:solidFill>
              <a:ln>
                <a:noFill/>
              </a:ln>
              <a:effectLst/>
            </c:spPr>
            <c:extLst>
              <c:ext xmlns:c16="http://schemas.microsoft.com/office/drawing/2014/chart" uri="{C3380CC4-5D6E-409C-BE32-E72D297353CC}">
                <c16:uniqueId val="{00000006-AC47-4C66-9438-18245F3FB999}"/>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1-AC47-4C66-9438-18245F3FB999}"/>
              </c:ext>
            </c:extLst>
          </c:dPt>
          <c:dPt>
            <c:idx val="2"/>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2-AC47-4C66-9438-18245F3FB999}"/>
              </c:ext>
            </c:extLst>
          </c:dPt>
          <c:dPt>
            <c:idx val="3"/>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3-AC47-4C66-9438-18245F3FB999}"/>
              </c:ext>
            </c:extLst>
          </c:dPt>
          <c:dPt>
            <c:idx val="4"/>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4-AC47-4C66-9438-18245F3FB999}"/>
              </c:ext>
            </c:extLst>
          </c:dPt>
          <c:dPt>
            <c:idx val="5"/>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5-AC47-4C66-9438-18245F3FB9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Data'!$J$6:$J$12</c:f>
              <c:strCache>
                <c:ptCount val="6"/>
                <c:pt idx="0">
                  <c:v>project 2</c:v>
                </c:pt>
                <c:pt idx="1">
                  <c:v>project 4</c:v>
                </c:pt>
                <c:pt idx="2">
                  <c:v>project 1</c:v>
                </c:pt>
                <c:pt idx="3">
                  <c:v>project 6</c:v>
                </c:pt>
                <c:pt idx="4">
                  <c:v>project 3</c:v>
                </c:pt>
                <c:pt idx="5">
                  <c:v>project 5</c:v>
                </c:pt>
              </c:strCache>
            </c:strRef>
          </c:cat>
          <c:val>
            <c:numRef>
              <c:f>'Pivot Data'!$K$6:$K$12</c:f>
              <c:numCache>
                <c:formatCode>General</c:formatCode>
                <c:ptCount val="6"/>
                <c:pt idx="0">
                  <c:v>88</c:v>
                </c:pt>
                <c:pt idx="1">
                  <c:v>79</c:v>
                </c:pt>
                <c:pt idx="2">
                  <c:v>78</c:v>
                </c:pt>
                <c:pt idx="3">
                  <c:v>76</c:v>
                </c:pt>
                <c:pt idx="4">
                  <c:v>71</c:v>
                </c:pt>
                <c:pt idx="5">
                  <c:v>62</c:v>
                </c:pt>
              </c:numCache>
            </c:numRef>
          </c:val>
          <c:extLst>
            <c:ext xmlns:c16="http://schemas.microsoft.com/office/drawing/2014/chart" uri="{C3380CC4-5D6E-409C-BE32-E72D297353CC}">
              <c16:uniqueId val="{00000000-AC47-4C66-9438-18245F3FB999}"/>
            </c:ext>
          </c:extLst>
        </c:ser>
        <c:dLbls>
          <c:showLegendKey val="0"/>
          <c:showVal val="0"/>
          <c:showCatName val="0"/>
          <c:showSerName val="0"/>
          <c:showPercent val="0"/>
          <c:showBubbleSize val="0"/>
        </c:dLbls>
        <c:gapWidth val="28"/>
        <c:overlap val="-27"/>
        <c:axId val="1204618256"/>
        <c:axId val="1204619088"/>
      </c:barChart>
      <c:catAx>
        <c:axId val="120461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baseline="0">
                <a:solidFill>
                  <a:schemeClr val="tx1">
                    <a:lumMod val="65000"/>
                    <a:lumOff val="35000"/>
                  </a:schemeClr>
                </a:solidFill>
                <a:latin typeface="+mn-lt"/>
                <a:ea typeface="+mn-ea"/>
                <a:cs typeface="+mn-cs"/>
              </a:defRPr>
            </a:pPr>
            <a:endParaRPr lang="en-US"/>
          </a:p>
        </c:txPr>
        <c:crossAx val="1204619088"/>
        <c:crosses val="autoZero"/>
        <c:auto val="1"/>
        <c:lblAlgn val="ctr"/>
        <c:lblOffset val="100"/>
        <c:noMultiLvlLbl val="0"/>
      </c:catAx>
      <c:valAx>
        <c:axId val="1204619088"/>
        <c:scaling>
          <c:orientation val="minMax"/>
        </c:scaling>
        <c:delete val="1"/>
        <c:axPos val="l"/>
        <c:numFmt formatCode="General" sourceLinked="1"/>
        <c:majorTickMark val="none"/>
        <c:minorTickMark val="none"/>
        <c:tickLblPos val="nextTo"/>
        <c:crossAx val="120461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Credential List.xlsm]Pivot Data!PivotTable1</c:name>
    <c:fmtId val="3"/>
  </c:pivotSource>
  <c:chart>
    <c:autoTitleDeleted val="1"/>
    <c:pivotFmts>
      <c:pivotFmt>
        <c:idx val="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50000"/>
            </a:schemeClr>
          </a:solidFill>
          <a:ln>
            <a:noFill/>
          </a:ln>
          <a:effectLst/>
        </c:spPr>
      </c:pivotFmt>
      <c:pivotFmt>
        <c:idx val="6"/>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E8EB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31359511598297"/>
          <c:y val="0.11812659606898517"/>
          <c:w val="0.66517517281483862"/>
          <c:h val="0.79636408613650111"/>
        </c:manualLayout>
      </c:layout>
      <c:barChart>
        <c:barDir val="bar"/>
        <c:grouping val="percentStacked"/>
        <c:varyColors val="0"/>
        <c:ser>
          <c:idx val="0"/>
          <c:order val="0"/>
          <c:tx>
            <c:strRef>
              <c:f>'Pivot Data'!$B$3:$B$4</c:f>
              <c:strCache>
                <c:ptCount val="1"/>
                <c:pt idx="0">
                  <c:v>manager</c:v>
                </c:pt>
              </c:strCache>
            </c:strRef>
          </c:tx>
          <c:spPr>
            <a:solidFill>
              <a:schemeClr val="tx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Data'!$A$5:$A$11</c:f>
              <c:strCache>
                <c:ptCount val="6"/>
                <c:pt idx="0">
                  <c:v>project 1</c:v>
                </c:pt>
                <c:pt idx="1">
                  <c:v>project 2</c:v>
                </c:pt>
                <c:pt idx="2">
                  <c:v>project 3</c:v>
                </c:pt>
                <c:pt idx="3">
                  <c:v>project 4</c:v>
                </c:pt>
                <c:pt idx="4">
                  <c:v>project 5</c:v>
                </c:pt>
                <c:pt idx="5">
                  <c:v>project 6</c:v>
                </c:pt>
              </c:strCache>
            </c:strRef>
          </c:cat>
          <c:val>
            <c:numRef>
              <c:f>'Pivot Data'!$B$5:$B$11</c:f>
              <c:numCache>
                <c:formatCode>0.00%</c:formatCode>
                <c:ptCount val="6"/>
                <c:pt idx="0">
                  <c:v>9.1463414634146339E-2</c:v>
                </c:pt>
                <c:pt idx="1">
                  <c:v>0.20121951219512196</c:v>
                </c:pt>
                <c:pt idx="2">
                  <c:v>0.21951219512195122</c:v>
                </c:pt>
                <c:pt idx="3">
                  <c:v>0.17073170731707318</c:v>
                </c:pt>
                <c:pt idx="4">
                  <c:v>0.13414634146341464</c:v>
                </c:pt>
                <c:pt idx="5">
                  <c:v>0.18292682926829268</c:v>
                </c:pt>
              </c:numCache>
            </c:numRef>
          </c:val>
          <c:extLst>
            <c:ext xmlns:c16="http://schemas.microsoft.com/office/drawing/2014/chart" uri="{C3380CC4-5D6E-409C-BE32-E72D297353CC}">
              <c16:uniqueId val="{00000000-2E14-470E-8E59-24367102D011}"/>
            </c:ext>
          </c:extLst>
        </c:ser>
        <c:ser>
          <c:idx val="1"/>
          <c:order val="1"/>
          <c:tx>
            <c:strRef>
              <c:f>'Pivot Data'!$C$3:$C$4</c:f>
              <c:strCache>
                <c:ptCount val="1"/>
                <c:pt idx="0">
                  <c:v>assistant 1</c:v>
                </c:pt>
              </c:strCache>
            </c:strRef>
          </c:tx>
          <c:spPr>
            <a:solidFill>
              <a:schemeClr val="tx2">
                <a:lumMod val="40000"/>
                <a:lumOff val="60000"/>
              </a:schemeClr>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Data'!$C$5:$C$11</c:f>
              <c:numCache>
                <c:formatCode>0.00%</c:formatCode>
                <c:ptCount val="6"/>
                <c:pt idx="0">
                  <c:v>0.15340909090909091</c:v>
                </c:pt>
                <c:pt idx="1">
                  <c:v>0.18181818181818182</c:v>
                </c:pt>
                <c:pt idx="2">
                  <c:v>0.16477272727272727</c:v>
                </c:pt>
                <c:pt idx="3">
                  <c:v>0.15340909090909091</c:v>
                </c:pt>
                <c:pt idx="4">
                  <c:v>0.19318181818181818</c:v>
                </c:pt>
                <c:pt idx="5">
                  <c:v>0.15340909090909091</c:v>
                </c:pt>
              </c:numCache>
            </c:numRef>
          </c:val>
          <c:extLst>
            <c:ext xmlns:c16="http://schemas.microsoft.com/office/drawing/2014/chart" uri="{C3380CC4-5D6E-409C-BE32-E72D297353CC}">
              <c16:uniqueId val="{00000001-2E14-470E-8E59-24367102D011}"/>
            </c:ext>
          </c:extLst>
        </c:ser>
        <c:ser>
          <c:idx val="2"/>
          <c:order val="2"/>
          <c:tx>
            <c:strRef>
              <c:f>'Pivot Data'!$D$3:$D$4</c:f>
              <c:strCache>
                <c:ptCount val="1"/>
                <c:pt idx="0">
                  <c:v>assistant 2</c:v>
                </c:pt>
              </c:strCache>
            </c:strRef>
          </c:tx>
          <c:spPr>
            <a:solidFill>
              <a:schemeClr val="tx2">
                <a:lumMod val="20000"/>
                <a:lumOff val="80000"/>
              </a:schemeClr>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Data'!$D$5:$D$11</c:f>
              <c:numCache>
                <c:formatCode>0.00%</c:formatCode>
                <c:ptCount val="6"/>
                <c:pt idx="0">
                  <c:v>0.18232044198895028</c:v>
                </c:pt>
                <c:pt idx="1">
                  <c:v>0.17127071823204421</c:v>
                </c:pt>
                <c:pt idx="2">
                  <c:v>0.14917127071823205</c:v>
                </c:pt>
                <c:pt idx="3">
                  <c:v>0.20441988950276244</c:v>
                </c:pt>
                <c:pt idx="4">
                  <c:v>0.11049723756906077</c:v>
                </c:pt>
                <c:pt idx="5">
                  <c:v>0.18232044198895028</c:v>
                </c:pt>
              </c:numCache>
            </c:numRef>
          </c:val>
          <c:extLst>
            <c:ext xmlns:c16="http://schemas.microsoft.com/office/drawing/2014/chart" uri="{C3380CC4-5D6E-409C-BE32-E72D297353CC}">
              <c16:uniqueId val="{00000002-2E14-470E-8E59-24367102D011}"/>
            </c:ext>
          </c:extLst>
        </c:ser>
        <c:ser>
          <c:idx val="3"/>
          <c:order val="3"/>
          <c:tx>
            <c:strRef>
              <c:f>'Pivot Data'!$E$3:$E$4</c:f>
              <c:strCache>
                <c:ptCount val="1"/>
                <c:pt idx="0">
                  <c:v>supervisor</c:v>
                </c:pt>
              </c:strCache>
            </c:strRef>
          </c:tx>
          <c:spPr>
            <a:solidFill>
              <a:srgbClr val="E8EBF0"/>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Data'!$E$5:$E$11</c:f>
              <c:numCache>
                <c:formatCode>0.00%</c:formatCode>
                <c:ptCount val="6"/>
                <c:pt idx="0">
                  <c:v>0.19801980198019803</c:v>
                </c:pt>
                <c:pt idx="1">
                  <c:v>0.15841584158415842</c:v>
                </c:pt>
                <c:pt idx="2">
                  <c:v>0.13366336633663367</c:v>
                </c:pt>
                <c:pt idx="3">
                  <c:v>0.20297029702970298</c:v>
                </c:pt>
                <c:pt idx="4">
                  <c:v>0.16831683168316833</c:v>
                </c:pt>
                <c:pt idx="5">
                  <c:v>0.13861386138613863</c:v>
                </c:pt>
              </c:numCache>
            </c:numRef>
          </c:val>
          <c:extLst>
            <c:ext xmlns:c16="http://schemas.microsoft.com/office/drawing/2014/chart" uri="{C3380CC4-5D6E-409C-BE32-E72D297353CC}">
              <c16:uniqueId val="{00000003-2E14-470E-8E59-24367102D011}"/>
            </c:ext>
          </c:extLst>
        </c:ser>
        <c:ser>
          <c:idx val="4"/>
          <c:order val="4"/>
          <c:tx>
            <c:strRef>
              <c:f>'Pivot Data'!$F$3:$F$4</c:f>
              <c:strCache>
                <c:ptCount val="1"/>
                <c:pt idx="0">
                  <c:v>team lead</c:v>
                </c:pt>
              </c:strCache>
            </c:strRef>
          </c:tx>
          <c:spPr>
            <a:solidFill>
              <a:schemeClr val="bg1">
                <a:lumMod val="95000"/>
              </a:schemeClr>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Data'!$F$5:$F$11</c:f>
              <c:numCache>
                <c:formatCode>0.00%</c:formatCode>
                <c:ptCount val="6"/>
                <c:pt idx="0">
                  <c:v>0.19306930693069307</c:v>
                </c:pt>
                <c:pt idx="1">
                  <c:v>0.13366336633663367</c:v>
                </c:pt>
                <c:pt idx="2">
                  <c:v>0.19801980198019803</c:v>
                </c:pt>
                <c:pt idx="3">
                  <c:v>0.15841584158415842</c:v>
                </c:pt>
                <c:pt idx="4">
                  <c:v>0.13861386138613863</c:v>
                </c:pt>
                <c:pt idx="5">
                  <c:v>0.17821782178217821</c:v>
                </c:pt>
              </c:numCache>
            </c:numRef>
          </c:val>
          <c:extLst>
            <c:ext xmlns:c16="http://schemas.microsoft.com/office/drawing/2014/chart" uri="{C3380CC4-5D6E-409C-BE32-E72D297353CC}">
              <c16:uniqueId val="{00000004-2E14-470E-8E59-24367102D011}"/>
            </c:ext>
          </c:extLst>
        </c:ser>
        <c:dLbls>
          <c:showLegendKey val="0"/>
          <c:showVal val="0"/>
          <c:showCatName val="0"/>
          <c:showSerName val="0"/>
          <c:showPercent val="0"/>
          <c:showBubbleSize val="0"/>
        </c:dLbls>
        <c:gapWidth val="44"/>
        <c:overlap val="100"/>
        <c:axId val="473219439"/>
        <c:axId val="473205295"/>
      </c:barChart>
      <c:catAx>
        <c:axId val="47321943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1" i="0" u="none" strike="noStrike" kern="1200" baseline="0">
                <a:solidFill>
                  <a:schemeClr val="bg1">
                    <a:lumMod val="50000"/>
                  </a:schemeClr>
                </a:solidFill>
                <a:latin typeface="+mn-lt"/>
                <a:ea typeface="+mn-ea"/>
                <a:cs typeface="+mn-cs"/>
              </a:defRPr>
            </a:pPr>
            <a:endParaRPr lang="en-US"/>
          </a:p>
        </c:txPr>
        <c:crossAx val="473205295"/>
        <c:crosses val="autoZero"/>
        <c:auto val="1"/>
        <c:lblAlgn val="ctr"/>
        <c:lblOffset val="100"/>
        <c:noMultiLvlLbl val="0"/>
      </c:catAx>
      <c:valAx>
        <c:axId val="473205295"/>
        <c:scaling>
          <c:orientation val="minMax"/>
        </c:scaling>
        <c:delete val="0"/>
        <c:axPos val="b"/>
        <c:numFmt formatCode="0%" sourceLinked="1"/>
        <c:majorTickMark val="out"/>
        <c:minorTickMark val="out"/>
        <c:tickLblPos val="nextTo"/>
        <c:spPr>
          <a:noFill/>
          <a:ln>
            <a:solidFill>
              <a:schemeClr val="bg1"/>
            </a:solidFill>
          </a:ln>
          <a:effectLst/>
        </c:spPr>
        <c:txPr>
          <a:bodyPr rot="-60000000" spcFirstLastPara="1" vertOverflow="ellipsis" vert="horz" wrap="square" anchor="ctr" anchorCtr="1"/>
          <a:lstStyle/>
          <a:p>
            <a:pPr>
              <a:defRPr sz="500" b="1" i="0" u="none" strike="noStrike" kern="1200" baseline="0">
                <a:solidFill>
                  <a:schemeClr val="bg1">
                    <a:lumMod val="50000"/>
                  </a:schemeClr>
                </a:solidFill>
                <a:latin typeface="+mn-lt"/>
                <a:ea typeface="+mn-ea"/>
                <a:cs typeface="+mn-cs"/>
              </a:defRPr>
            </a:pPr>
            <a:endParaRPr lang="en-US"/>
          </a:p>
        </c:txPr>
        <c:crossAx val="473219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extLst>
              <c:ext xmlns:c16="http://schemas.microsoft.com/office/drawing/2014/chart" uri="{C3380CC4-5D6E-409C-BE32-E72D297353CC}">
                <c16:uniqueId val="{00000001-6D5B-40F8-B0D4-DA4ACA709CF4}"/>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extLst>
              <c:ext xmlns:c16="http://schemas.microsoft.com/office/drawing/2014/chart" uri="{C3380CC4-5D6E-409C-BE32-E72D297353CC}">
                <c16:uniqueId val="{00000003-6D5B-40F8-B0D4-DA4ACA709CF4}"/>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extLst>
              <c:ext xmlns:c16="http://schemas.microsoft.com/office/drawing/2014/chart" uri="{C3380CC4-5D6E-409C-BE32-E72D297353CC}">
                <c16:uniqueId val="{00000005-6D5B-40F8-B0D4-DA4ACA709CF4}"/>
              </c:ext>
            </c:extLst>
          </c:dPt>
          <c:dLbls>
            <c:dLbl>
              <c:idx val="0"/>
              <c:spPr>
                <a:solidFill>
                  <a:schemeClr val="accent6">
                    <a:lumMod val="75000"/>
                  </a:schemeClr>
                </a:solidFill>
                <a:ln w="9525" cap="flat" cmpd="sng" algn="ctr">
                  <a:no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a:outerShdw blurRad="63500" sx="102000" sy="102000" algn="ctr" rotWithShape="0">
                    <a:prstClr val="black">
                      <a:alpha val="1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gd name="adj" fmla="val 20064"/>
                      </a:avLst>
                    </a:prstGeom>
                    <a:noFill/>
                    <a:ln>
                      <a:noFill/>
                    </a:ln>
                  </c15:spPr>
                  <c15:layout>
                    <c:manualLayout>
                      <c:w val="0.10765859499332192"/>
                      <c:h val="0.12996159008853242"/>
                    </c:manualLayout>
                  </c15:layout>
                </c:ext>
                <c:ext xmlns:c16="http://schemas.microsoft.com/office/drawing/2014/chart" uri="{C3380CC4-5D6E-409C-BE32-E72D297353CC}">
                  <c16:uniqueId val="{00000001-6D5B-40F8-B0D4-DA4ACA709CF4}"/>
                </c:ext>
              </c:extLst>
            </c:dLbl>
            <c:dLbl>
              <c:idx val="1"/>
              <c:spPr>
                <a:solidFill>
                  <a:srgbClr val="FFC000"/>
                </a:solidFill>
                <a:ln w="9525" cap="flat" cmpd="sng" algn="ctr">
                  <a:no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a:outerShdw blurRad="63500" sx="102000" sy="102000" algn="ctr" rotWithShape="0">
                    <a:prstClr val="black">
                      <a:alpha val="1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gd name="adj" fmla="val 20475"/>
                      </a:avLst>
                    </a:prstGeom>
                    <a:noFill/>
                    <a:ln>
                      <a:noFill/>
                    </a:ln>
                  </c15:spPr>
                  <c15:layout>
                    <c:manualLayout>
                      <c:w val="8.4604786750982625E-2"/>
                      <c:h val="0.13940604073012294"/>
                    </c:manualLayout>
                  </c15:layout>
                </c:ext>
                <c:ext xmlns:c16="http://schemas.microsoft.com/office/drawing/2014/chart" uri="{C3380CC4-5D6E-409C-BE32-E72D297353CC}">
                  <c16:uniqueId val="{00000003-6D5B-40F8-B0D4-DA4ACA709CF4}"/>
                </c:ext>
              </c:extLst>
            </c:dLbl>
            <c:dLbl>
              <c:idx val="2"/>
              <c:spPr>
                <a:solidFill>
                  <a:srgbClr val="C00000"/>
                </a:solidFill>
                <a:ln>
                  <a:noFill/>
                </a:ln>
                <a:effectLst>
                  <a:outerShdw blurRad="63500" sx="102000" sy="102000" algn="ctr" rotWithShape="0">
                    <a:prstClr val="black">
                      <a:alpha val="1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gd name="adj" fmla="val 32815"/>
                      </a:avLst>
                    </a:prstGeom>
                    <a:noFill/>
                    <a:ln>
                      <a:noFill/>
                    </a:ln>
                  </c15:spPr>
                  <c15:layout>
                    <c:manualLayout>
                      <c:w val="0.11532108320442015"/>
                      <c:h val="0.14402861594178648"/>
                    </c:manualLayout>
                  </c15:layout>
                </c:ext>
                <c:ext xmlns:c16="http://schemas.microsoft.com/office/drawing/2014/chart" uri="{C3380CC4-5D6E-409C-BE32-E72D297353CC}">
                  <c16:uniqueId val="{00000005-6D5B-40F8-B0D4-DA4ACA709CF4}"/>
                </c:ext>
              </c:extLst>
            </c:dLbl>
            <c:spPr>
              <a:solidFill>
                <a:srgbClr val="C00000"/>
              </a:solidFill>
              <a:ln>
                <a:noFill/>
              </a:ln>
              <a:effectLst>
                <a:outerShdw blurRad="63500" sx="102000" sy="102000" algn="ctr" rotWithShape="0">
                  <a:prstClr val="black">
                    <a:alpha val="1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Data'!$B$35:$B$37</c:f>
              <c:strCache>
                <c:ptCount val="3"/>
                <c:pt idx="0">
                  <c:v>Current </c:v>
                </c:pt>
                <c:pt idx="1">
                  <c:v>Notify</c:v>
                </c:pt>
                <c:pt idx="2">
                  <c:v>Expired</c:v>
                </c:pt>
              </c:strCache>
            </c:strRef>
          </c:cat>
          <c:val>
            <c:numRef>
              <c:f>'Pivot Data'!$C$35:$C$37</c:f>
              <c:numCache>
                <c:formatCode>General</c:formatCode>
                <c:ptCount val="3"/>
                <c:pt idx="0">
                  <c:v>638</c:v>
                </c:pt>
                <c:pt idx="1">
                  <c:v>18</c:v>
                </c:pt>
                <c:pt idx="2">
                  <c:v>174</c:v>
                </c:pt>
              </c:numCache>
            </c:numRef>
          </c:val>
          <c:extLst>
            <c:ext xmlns:c16="http://schemas.microsoft.com/office/drawing/2014/chart" uri="{C3380CC4-5D6E-409C-BE32-E72D297353CC}">
              <c16:uniqueId val="{00000006-6D5B-40F8-B0D4-DA4ACA709CF4}"/>
            </c:ext>
          </c:extLst>
        </c:ser>
        <c:dLbls>
          <c:dLblPos val="outEnd"/>
          <c:showLegendKey val="0"/>
          <c:showVal val="1"/>
          <c:showCatName val="0"/>
          <c:showSerName val="0"/>
          <c:showPercent val="0"/>
          <c:showBubbleSize val="0"/>
        </c:dLbls>
        <c:gapWidth val="74"/>
        <c:axId val="276140128"/>
        <c:axId val="276146368"/>
      </c:barChart>
      <c:catAx>
        <c:axId val="2761401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146368"/>
        <c:crosses val="autoZero"/>
        <c:auto val="1"/>
        <c:lblAlgn val="ctr"/>
        <c:lblOffset val="100"/>
        <c:noMultiLvlLbl val="0"/>
      </c:catAx>
      <c:valAx>
        <c:axId val="276146368"/>
        <c:scaling>
          <c:orientation val="minMax"/>
        </c:scaling>
        <c:delete val="1"/>
        <c:axPos val="b"/>
        <c:numFmt formatCode="General" sourceLinked="1"/>
        <c:majorTickMark val="none"/>
        <c:minorTickMark val="none"/>
        <c:tickLblPos val="nextTo"/>
        <c:crossAx val="27614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Lookup Data'!$A$2" max="1000" min="1" page="10" val="1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3" Type="http://schemas.openxmlformats.org/officeDocument/2006/relationships/chart" Target="../charts/chart7.xml"/><Relationship Id="rId18" Type="http://schemas.openxmlformats.org/officeDocument/2006/relationships/chart" Target="../charts/chart10.xml"/><Relationship Id="rId26" Type="http://schemas.openxmlformats.org/officeDocument/2006/relationships/chart" Target="../charts/chart12.xml"/><Relationship Id="rId3" Type="http://schemas.openxmlformats.org/officeDocument/2006/relationships/image" Target="../media/image4.svg"/><Relationship Id="rId21" Type="http://schemas.openxmlformats.org/officeDocument/2006/relationships/chart" Target="../charts/chart11.xml"/><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9.xml"/><Relationship Id="rId25" Type="http://schemas.openxmlformats.org/officeDocument/2006/relationships/image" Target="../media/image13.svg"/><Relationship Id="rId33" Type="http://schemas.openxmlformats.org/officeDocument/2006/relationships/image" Target="../media/image26.svg"/><Relationship Id="rId2" Type="http://schemas.openxmlformats.org/officeDocument/2006/relationships/image" Target="../media/image3.png"/><Relationship Id="rId16" Type="http://schemas.openxmlformats.org/officeDocument/2006/relationships/image" Target="../media/image7.svg"/><Relationship Id="rId20" Type="http://schemas.openxmlformats.org/officeDocument/2006/relationships/image" Target="../media/image9.svg"/><Relationship Id="rId29" Type="http://schemas.openxmlformats.org/officeDocument/2006/relationships/image" Target="../media/image22.jpeg"/><Relationship Id="rId1" Type="http://schemas.openxmlformats.org/officeDocument/2006/relationships/image" Target="../media/image2.png"/><Relationship Id="rId6" Type="http://schemas.openxmlformats.org/officeDocument/2006/relationships/image" Target="../media/image5.png"/><Relationship Id="rId11" Type="http://schemas.openxmlformats.org/officeDocument/2006/relationships/chart" Target="../charts/chart5.xml"/><Relationship Id="rId24" Type="http://schemas.openxmlformats.org/officeDocument/2006/relationships/image" Target="../media/image12.png"/><Relationship Id="rId32" Type="http://schemas.openxmlformats.org/officeDocument/2006/relationships/image" Target="../media/image25.png"/><Relationship Id="rId5" Type="http://schemas.openxmlformats.org/officeDocument/2006/relationships/hyperlink" Target="#Dashboard!A1"/><Relationship Id="rId15" Type="http://schemas.openxmlformats.org/officeDocument/2006/relationships/image" Target="../media/image6.png"/><Relationship Id="rId23" Type="http://schemas.openxmlformats.org/officeDocument/2006/relationships/image" Target="../media/image11.svg"/><Relationship Id="rId28" Type="http://schemas.openxmlformats.org/officeDocument/2006/relationships/image" Target="../media/image21.png"/><Relationship Id="rId10" Type="http://schemas.openxmlformats.org/officeDocument/2006/relationships/chart" Target="../charts/chart4.xml"/><Relationship Id="rId19" Type="http://schemas.openxmlformats.org/officeDocument/2006/relationships/image" Target="../media/image8.png"/><Relationship Id="rId31" Type="http://schemas.openxmlformats.org/officeDocument/2006/relationships/image" Target="../media/image24.svg"/><Relationship Id="rId4" Type="http://schemas.openxmlformats.org/officeDocument/2006/relationships/hyperlink" Target="#Data!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image" Target="../media/image10.png"/><Relationship Id="rId27" Type="http://schemas.openxmlformats.org/officeDocument/2006/relationships/image" Target="../media/image20.png"/><Relationship Id="rId30" Type="http://schemas.openxmlformats.org/officeDocument/2006/relationships/image" Target="../media/image23.png"/><Relationship Id="rId8" Type="http://schemas.openxmlformats.org/officeDocument/2006/relationships/chart" Target="../charts/chart2.xml"/></Relationships>
</file>

<file path=xl/drawings/_rels/drawing5.xml.rels><?xml version="1.0" encoding="UTF-8" standalone="yes"?>
<Relationships xmlns="http://schemas.openxmlformats.org/package/2006/relationships"><Relationship Id="rId8" Type="http://schemas.openxmlformats.org/officeDocument/2006/relationships/image" Target="../media/image26.svg"/><Relationship Id="rId3" Type="http://schemas.openxmlformats.org/officeDocument/2006/relationships/image" Target="../media/image5.png"/><Relationship Id="rId7" Type="http://schemas.openxmlformats.org/officeDocument/2006/relationships/image" Target="../media/image25.png"/><Relationship Id="rId2" Type="http://schemas.openxmlformats.org/officeDocument/2006/relationships/hyperlink" Target="#Dashboard!A1"/><Relationship Id="rId1" Type="http://schemas.openxmlformats.org/officeDocument/2006/relationships/image" Target="../media/image2.png"/><Relationship Id="rId6" Type="http://schemas.openxmlformats.org/officeDocument/2006/relationships/image" Target="../media/image24.svg"/><Relationship Id="rId11" Type="http://schemas.openxmlformats.org/officeDocument/2006/relationships/image" Target="../media/image4.svg"/><Relationship Id="rId5" Type="http://schemas.openxmlformats.org/officeDocument/2006/relationships/image" Target="../media/image23.png"/><Relationship Id="rId10" Type="http://schemas.openxmlformats.org/officeDocument/2006/relationships/image" Target="../media/image3.png"/><Relationship Id="rId4" Type="http://schemas.openxmlformats.org/officeDocument/2006/relationships/image" Target="../media/image27.jpeg"/><Relationship Id="rId9" Type="http://schemas.openxmlformats.org/officeDocument/2006/relationships/hyperlink" Target="#Data!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0</xdr:colOff>
      <xdr:row>0</xdr:row>
      <xdr:rowOff>104775</xdr:rowOff>
    </xdr:from>
    <xdr:to>
      <xdr:col>4</xdr:col>
      <xdr:colOff>962025</xdr:colOff>
      <xdr:row>0</xdr:row>
      <xdr:rowOff>323850</xdr:rowOff>
    </xdr:to>
    <xdr:sp macro="[1]!RectangleRoundedCorners3_Click"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562600" y="104775"/>
          <a:ext cx="962025" cy="219075"/>
        </a:xfrm>
        <a:prstGeom prst="roundRect">
          <a:avLst>
            <a:gd name="adj" fmla="val 32667"/>
          </a:avLst>
        </a:prstGeom>
        <a:solidFill>
          <a:schemeClr val="tx2">
            <a:lumMod val="75000"/>
          </a:schemeClr>
        </a:solidFill>
        <a:ln w="15875">
          <a:solidFill>
            <a:schemeClr val="bg1"/>
          </a:solidFill>
        </a:ln>
        <a:effectLst>
          <a:outerShdw blurRad="101600" dist="38100" dir="2700000" algn="tl" rotWithShape="0">
            <a:schemeClr val="tx1">
              <a:lumMod val="50000"/>
              <a:lumOff val="50000"/>
              <a:alpha val="21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Send Email</a:t>
          </a:r>
        </a:p>
      </xdr:txBody>
    </xdr:sp>
    <xdr:clientData/>
  </xdr:twoCellAnchor>
  <xdr:twoCellAnchor>
    <xdr:from>
      <xdr:col>5</xdr:col>
      <xdr:colOff>9525</xdr:colOff>
      <xdr:row>0</xdr:row>
      <xdr:rowOff>95250</xdr:rowOff>
    </xdr:from>
    <xdr:to>
      <xdr:col>6</xdr:col>
      <xdr:colOff>266700</xdr:colOff>
      <xdr:row>0</xdr:row>
      <xdr:rowOff>314325</xdr:rowOff>
    </xdr:to>
    <xdr:sp macro="[1]!RectangleRoundedCorners3_Click" textlink="">
      <xdr:nvSpPr>
        <xdr:cNvPr id="12" name="Rectangle: Rounded Corners 11">
          <a:hlinkClick xmlns:r="http://schemas.openxmlformats.org/officeDocument/2006/relationships" r:id="rId1"/>
          <a:extLst>
            <a:ext uri="{FF2B5EF4-FFF2-40B4-BE49-F238E27FC236}">
              <a16:creationId xmlns:a16="http://schemas.microsoft.com/office/drawing/2014/main" id="{00000000-0008-0000-0000-00000C000000}"/>
            </a:ext>
          </a:extLst>
        </xdr:cNvPr>
        <xdr:cNvSpPr/>
      </xdr:nvSpPr>
      <xdr:spPr>
        <a:xfrm>
          <a:off x="6781800" y="95250"/>
          <a:ext cx="962025" cy="219075"/>
        </a:xfrm>
        <a:prstGeom prst="roundRect">
          <a:avLst>
            <a:gd name="adj" fmla="val 32667"/>
          </a:avLst>
        </a:prstGeom>
        <a:solidFill>
          <a:schemeClr val="tx2">
            <a:lumMod val="75000"/>
          </a:schemeClr>
        </a:solidFill>
        <a:ln w="15875">
          <a:solidFill>
            <a:schemeClr val="bg1"/>
          </a:solidFill>
        </a:ln>
        <a:effectLst>
          <a:outerShdw blurRad="101600" dist="38100" dir="2700000" algn="tl" rotWithShape="0">
            <a:schemeClr val="tx1">
              <a:lumMod val="50000"/>
              <a:lumOff val="50000"/>
              <a:alpha val="21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31</xdr:row>
      <xdr:rowOff>69148</xdr:rowOff>
    </xdr:from>
    <xdr:to>
      <xdr:col>3</xdr:col>
      <xdr:colOff>762000</xdr:colOff>
      <xdr:row>32</xdr:row>
      <xdr:rowOff>51292</xdr:rowOff>
    </xdr:to>
    <xdr:sp macro="" textlink="">
      <xdr:nvSpPr>
        <xdr:cNvPr id="15" name="Freeform: Shape 14">
          <a:extLst>
            <a:ext uri="{FF2B5EF4-FFF2-40B4-BE49-F238E27FC236}">
              <a16:creationId xmlns:a16="http://schemas.microsoft.com/office/drawing/2014/main" id="{00000000-0008-0000-0100-00000F000000}"/>
            </a:ext>
          </a:extLst>
        </xdr:cNvPr>
        <xdr:cNvSpPr/>
      </xdr:nvSpPr>
      <xdr:spPr>
        <a:xfrm>
          <a:off x="0" y="5974648"/>
          <a:ext cx="3314700" cy="172644"/>
        </a:xfrm>
        <a:custGeom>
          <a:avLst/>
          <a:gdLst>
            <a:gd name="connsiteX0" fmla="*/ 0 w 4572000"/>
            <a:gd name="connsiteY0" fmla="*/ 0 h 546480"/>
            <a:gd name="connsiteX1" fmla="*/ 4572000 w 4572000"/>
            <a:gd name="connsiteY1" fmla="*/ 0 h 546480"/>
            <a:gd name="connsiteX2" fmla="*/ 4572000 w 4572000"/>
            <a:gd name="connsiteY2" fmla="*/ 546480 h 546480"/>
            <a:gd name="connsiteX3" fmla="*/ 0 w 4572000"/>
            <a:gd name="connsiteY3" fmla="*/ 546480 h 546480"/>
            <a:gd name="connsiteX4" fmla="*/ 0 w 4572000"/>
            <a:gd name="connsiteY4" fmla="*/ 0 h 546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572000" h="546480">
              <a:moveTo>
                <a:pt x="0" y="0"/>
              </a:moveTo>
              <a:lnTo>
                <a:pt x="4572000" y="0"/>
              </a:lnTo>
              <a:lnTo>
                <a:pt x="4572000" y="546480"/>
              </a:lnTo>
              <a:lnTo>
                <a:pt x="0" y="546480"/>
              </a:lnTo>
              <a:lnTo>
                <a:pt x="0" y="0"/>
              </a:lnTo>
              <a:close/>
            </a:path>
          </a:pathLst>
        </a:cu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txBody>
        <a:bodyPr spcFirstLastPara="0" vert="horz" wrap="square" lIns="145161" tIns="31750" rIns="177800" bIns="31750" numCol="1" spcCol="1270" anchor="t" anchorCtr="0">
          <a:noAutofit/>
        </a:bodyPr>
        <a:lstStyle/>
        <a:p>
          <a:pPr marL="228600" lvl="1" indent="-228600" algn="l" defTabSz="889000">
            <a:lnSpc>
              <a:spcPct val="90000"/>
            </a:lnSpc>
            <a:spcBef>
              <a:spcPct val="0"/>
            </a:spcBef>
            <a:spcAft>
              <a:spcPct val="20000"/>
            </a:spcAft>
            <a:buChar char="•"/>
          </a:pPr>
          <a:endParaRPr lang="en-US" sz="2000" kern="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130346</xdr:colOff>
      <xdr:row>1</xdr:row>
      <xdr:rowOff>74284</xdr:rowOff>
    </xdr:from>
    <xdr:to>
      <xdr:col>28</xdr:col>
      <xdr:colOff>456759</xdr:colOff>
      <xdr:row>50</xdr:row>
      <xdr:rowOff>135696</xdr:rowOff>
    </xdr:to>
    <xdr:grpSp>
      <xdr:nvGrpSpPr>
        <xdr:cNvPr id="62" name="Group 61">
          <a:extLst>
            <a:ext uri="{FF2B5EF4-FFF2-40B4-BE49-F238E27FC236}">
              <a16:creationId xmlns:a16="http://schemas.microsoft.com/office/drawing/2014/main" id="{9EF6448A-0438-7CC9-B140-DFFF2891E78D}"/>
            </a:ext>
          </a:extLst>
        </xdr:cNvPr>
        <xdr:cNvGrpSpPr/>
      </xdr:nvGrpSpPr>
      <xdr:grpSpPr>
        <a:xfrm>
          <a:off x="736482" y="264784"/>
          <a:ext cx="17575322" cy="9395912"/>
          <a:chOff x="733596" y="264784"/>
          <a:chExt cx="17503163" cy="9395912"/>
        </a:xfrm>
      </xdr:grpSpPr>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7385641" y="4849091"/>
            <a:ext cx="18300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2747005" y="264786"/>
            <a:ext cx="14660525" cy="165910"/>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Top Corners Rounded 8">
            <a:extLst>
              <a:ext uri="{FF2B5EF4-FFF2-40B4-BE49-F238E27FC236}">
                <a16:creationId xmlns:a16="http://schemas.microsoft.com/office/drawing/2014/main" id="{00000000-0008-0000-0300-000009000000}"/>
              </a:ext>
            </a:extLst>
          </xdr:cNvPr>
          <xdr:cNvSpPr/>
        </xdr:nvSpPr>
        <xdr:spPr>
          <a:xfrm rot="5400000">
            <a:off x="13109466" y="4532453"/>
            <a:ext cx="9394957" cy="859628"/>
          </a:xfrm>
          <a:prstGeom prst="round2SameRect">
            <a:avLst>
              <a:gd name="adj1" fmla="val 50000"/>
              <a:gd name="adj2" fmla="val 3641"/>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6" name="Picture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1"/>
          <a:srcRect t="30557" b="37002"/>
          <a:stretch>
            <a:fillRect/>
          </a:stretch>
        </xdr:blipFill>
        <xdr:spPr>
          <a:xfrm>
            <a:off x="2320492" y="363681"/>
            <a:ext cx="15824052" cy="2560320"/>
          </a:xfrm>
          <a:custGeom>
            <a:avLst/>
            <a:gdLst>
              <a:gd name="connsiteX0" fmla="*/ 347563 w 14030997"/>
              <a:gd name="connsiteY0" fmla="*/ 0 h 2560320"/>
              <a:gd name="connsiteX1" fmla="*/ 13683434 w 14030997"/>
              <a:gd name="connsiteY1" fmla="*/ 0 h 2560320"/>
              <a:gd name="connsiteX2" fmla="*/ 14030997 w 14030997"/>
              <a:gd name="connsiteY2" fmla="*/ 347563 h 2560320"/>
              <a:gd name="connsiteX3" fmla="*/ 14030997 w 14030997"/>
              <a:gd name="connsiteY3" fmla="*/ 2560320 h 2560320"/>
              <a:gd name="connsiteX4" fmla="*/ 0 w 14030997"/>
              <a:gd name="connsiteY4" fmla="*/ 2560320 h 2560320"/>
              <a:gd name="connsiteX5" fmla="*/ 0 w 14030997"/>
              <a:gd name="connsiteY5" fmla="*/ 347563 h 2560320"/>
              <a:gd name="connsiteX6" fmla="*/ 347563 w 14030997"/>
              <a:gd name="connsiteY6" fmla="*/ 0 h 25603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4030997" h="2560320">
                <a:moveTo>
                  <a:pt x="347563" y="0"/>
                </a:moveTo>
                <a:lnTo>
                  <a:pt x="13683434" y="0"/>
                </a:lnTo>
                <a:cubicBezTo>
                  <a:pt x="13875388" y="0"/>
                  <a:pt x="14030997" y="155609"/>
                  <a:pt x="14030997" y="347563"/>
                </a:cubicBezTo>
                <a:lnTo>
                  <a:pt x="14030997" y="2560320"/>
                </a:lnTo>
                <a:lnTo>
                  <a:pt x="0" y="2560320"/>
                </a:lnTo>
                <a:lnTo>
                  <a:pt x="0" y="347563"/>
                </a:lnTo>
                <a:cubicBezTo>
                  <a:pt x="0" y="155609"/>
                  <a:pt x="155609" y="0"/>
                  <a:pt x="347563" y="0"/>
                </a:cubicBezTo>
                <a:close/>
              </a:path>
            </a:pathLst>
          </a:custGeom>
        </xdr:spPr>
      </xdr:pic>
      <xdr:sp macro="" textlink="">
        <xdr:nvSpPr>
          <xdr:cNvPr id="35" name="Rectangle: Top Corners Rounded 34">
            <a:extLst>
              <a:ext uri="{FF2B5EF4-FFF2-40B4-BE49-F238E27FC236}">
                <a16:creationId xmlns:a16="http://schemas.microsoft.com/office/drawing/2014/main" id="{00000000-0008-0000-0300-000023000000}"/>
              </a:ext>
            </a:extLst>
          </xdr:cNvPr>
          <xdr:cNvSpPr/>
        </xdr:nvSpPr>
        <xdr:spPr>
          <a:xfrm rot="10800000">
            <a:off x="2287941" y="2923759"/>
            <a:ext cx="15850745" cy="6648866"/>
          </a:xfrm>
          <a:prstGeom prst="round2SameRect">
            <a:avLst>
              <a:gd name="adj1" fmla="val 5586"/>
              <a:gd name="adj2" fmla="val 0"/>
            </a:avLst>
          </a:prstGeom>
          <a:solidFill>
            <a:srgbClr val="FAFAF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Top Corners Rounded 7">
            <a:extLst>
              <a:ext uri="{FF2B5EF4-FFF2-40B4-BE49-F238E27FC236}">
                <a16:creationId xmlns:a16="http://schemas.microsoft.com/office/drawing/2014/main" id="{00000000-0008-0000-0300-000008000000}"/>
              </a:ext>
            </a:extLst>
          </xdr:cNvPr>
          <xdr:cNvSpPr/>
        </xdr:nvSpPr>
        <xdr:spPr>
          <a:xfrm>
            <a:off x="2320050" y="358139"/>
            <a:ext cx="15818636" cy="2560320"/>
          </a:xfrm>
          <a:prstGeom prst="round2SameRect">
            <a:avLst>
              <a:gd name="adj1" fmla="val 13575"/>
              <a:gd name="adj2" fmla="val 0"/>
            </a:avLst>
          </a:prstGeom>
          <a:gradFill flip="none" rotWithShape="1">
            <a:gsLst>
              <a:gs pos="0">
                <a:srgbClr val="20375A">
                  <a:alpha val="83000"/>
                </a:srgbClr>
              </a:gs>
              <a:gs pos="53000">
                <a:srgbClr val="131C2B">
                  <a:alpha val="80000"/>
                </a:srgbClr>
              </a:gs>
              <a:gs pos="100000">
                <a:srgbClr val="1A283E">
                  <a:alpha val="98000"/>
                </a:srgbClr>
              </a:gs>
            </a:gsLst>
            <a:lin ang="13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Top Corners Rounded 3">
            <a:extLst>
              <a:ext uri="{FF2B5EF4-FFF2-40B4-BE49-F238E27FC236}">
                <a16:creationId xmlns:a16="http://schemas.microsoft.com/office/drawing/2014/main" id="{00000000-0008-0000-0300-000004000000}"/>
              </a:ext>
            </a:extLst>
          </xdr:cNvPr>
          <xdr:cNvSpPr/>
        </xdr:nvSpPr>
        <xdr:spPr>
          <a:xfrm rot="16200000">
            <a:off x="-2800618" y="3798998"/>
            <a:ext cx="9393974" cy="2325545"/>
          </a:xfrm>
          <a:prstGeom prst="round2SameRect">
            <a:avLst>
              <a:gd name="adj1" fmla="val 22751"/>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Top Corners Rounded 4">
            <a:extLst>
              <a:ext uri="{FF2B5EF4-FFF2-40B4-BE49-F238E27FC236}">
                <a16:creationId xmlns:a16="http://schemas.microsoft.com/office/drawing/2014/main" id="{00000000-0008-0000-0300-000005000000}"/>
              </a:ext>
            </a:extLst>
          </xdr:cNvPr>
          <xdr:cNvSpPr/>
        </xdr:nvSpPr>
        <xdr:spPr>
          <a:xfrm rot="16200000">
            <a:off x="-2658108" y="3844833"/>
            <a:ext cx="9201933" cy="2228541"/>
          </a:xfrm>
          <a:prstGeom prst="round2SameRect">
            <a:avLst>
              <a:gd name="adj1" fmla="val 21577"/>
              <a:gd name="adj2" fmla="val 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2756219" y="9572259"/>
            <a:ext cx="14662817" cy="88437"/>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3562247" y="669414"/>
            <a:ext cx="5749588" cy="935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cap="all" baseline="0">
                <a:solidFill>
                  <a:schemeClr val="bg1"/>
                </a:solidFill>
                <a:latin typeface="Segoe UI" panose="020B0502040204020203" pitchFamily="34" charset="0"/>
                <a:cs typeface="Segoe UI" panose="020B0502040204020203" pitchFamily="34" charset="0"/>
              </a:rPr>
              <a:t>Personnel Certification Management Dashboard </a:t>
            </a:r>
            <a:r>
              <a:rPr lang="en-US" sz="1800" b="1" cap="all" baseline="0">
                <a:solidFill>
                  <a:schemeClr val="bg1"/>
                </a:solidFill>
                <a:latin typeface="Segoe UI" panose="020B0502040204020203" pitchFamily="34" charset="0"/>
                <a:cs typeface="Segoe UI" panose="020B0502040204020203" pitchFamily="34" charset="0"/>
              </a:rPr>
              <a:t>2022</a:t>
            </a:r>
            <a:endParaRPr lang="en-US" sz="2000" b="1" cap="all" baseline="0">
              <a:solidFill>
                <a:schemeClr val="bg1"/>
              </a:solidFill>
              <a:latin typeface="Segoe UI" panose="020B0502040204020203" pitchFamily="34" charset="0"/>
              <a:cs typeface="Segoe UI" panose="020B0502040204020203" pitchFamily="34" charset="0"/>
            </a:endParaRPr>
          </a:p>
        </xdr:txBody>
      </xdr:sp>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4107954" y="1767940"/>
            <a:ext cx="1327239"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cap="small" baseline="0">
                <a:solidFill>
                  <a:schemeClr val="bg1"/>
                </a:solidFill>
                <a:latin typeface="Arial" panose="020B0604020202020204" pitchFamily="34" charset="0"/>
                <a:ea typeface="+mn-ea"/>
                <a:cs typeface="Arial" panose="020B0604020202020204" pitchFamily="34" charset="0"/>
              </a:rPr>
              <a:t>Overview</a:t>
            </a:r>
          </a:p>
        </xdr:txBody>
      </xdr:sp>
      <xdr:grpSp>
        <xdr:nvGrpSpPr>
          <xdr:cNvPr id="18" name="Group 17">
            <a:extLst>
              <a:ext uri="{FF2B5EF4-FFF2-40B4-BE49-F238E27FC236}">
                <a16:creationId xmlns:a16="http://schemas.microsoft.com/office/drawing/2014/main" id="{00000000-0008-0000-0300-000012000000}"/>
              </a:ext>
            </a:extLst>
          </xdr:cNvPr>
          <xdr:cNvGrpSpPr/>
        </xdr:nvGrpSpPr>
        <xdr:grpSpPr>
          <a:xfrm>
            <a:off x="10261877" y="731383"/>
            <a:ext cx="3022325" cy="385341"/>
            <a:chOff x="8584010" y="722724"/>
            <a:chExt cx="3066659" cy="385341"/>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8584010" y="722724"/>
              <a:ext cx="3066659" cy="385341"/>
            </a:xfrm>
            <a:prstGeom prst="roundRect">
              <a:avLst>
                <a:gd name="adj" fmla="val 50000"/>
              </a:avLst>
            </a:prstGeom>
            <a:solidFill>
              <a:schemeClr val="bg1">
                <a:alpha val="29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5" name="Graphic 14" descr="Magnifying glass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326490" y="804085"/>
              <a:ext cx="195801" cy="195801"/>
            </a:xfrm>
            <a:prstGeom prst="rect">
              <a:avLst/>
            </a:prstGeom>
          </xdr:spPr>
        </xdr:pic>
      </xdr:grpSp>
      <xdr:cxnSp macro="">
        <xdr:nvCxnSpPr>
          <xdr:cNvPr id="28" name="Straight Connector 27">
            <a:extLst>
              <a:ext uri="{FF2B5EF4-FFF2-40B4-BE49-F238E27FC236}">
                <a16:creationId xmlns:a16="http://schemas.microsoft.com/office/drawing/2014/main" id="{00000000-0008-0000-0300-00001C000000}"/>
              </a:ext>
            </a:extLst>
          </xdr:cNvPr>
          <xdr:cNvCxnSpPr/>
        </xdr:nvCxnSpPr>
        <xdr:spPr>
          <a:xfrm>
            <a:off x="14618120" y="1376797"/>
            <a:ext cx="2985248" cy="0"/>
          </a:xfrm>
          <a:prstGeom prst="line">
            <a:avLst/>
          </a:prstGeom>
          <a:ln w="15875">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3985580" y="2303317"/>
            <a:ext cx="9309251" cy="1357003"/>
          </a:xfrm>
          <a:prstGeom prst="roundRect">
            <a:avLst>
              <a:gd name="adj" fmla="val 9169"/>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TextBox 36">
            <a:hlinkClick xmlns:r="http://schemas.openxmlformats.org/officeDocument/2006/relationships" r:id="rId4"/>
            <a:extLst>
              <a:ext uri="{FF2B5EF4-FFF2-40B4-BE49-F238E27FC236}">
                <a16:creationId xmlns:a16="http://schemas.microsoft.com/office/drawing/2014/main" id="{00000000-0008-0000-0300-000025000000}"/>
              </a:ext>
            </a:extLst>
          </xdr:cNvPr>
          <xdr:cNvSpPr txBox="1"/>
        </xdr:nvSpPr>
        <xdr:spPr>
          <a:xfrm>
            <a:off x="1350071" y="2752110"/>
            <a:ext cx="1176420" cy="365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bg1">
                    <a:lumMod val="65000"/>
                  </a:schemeClr>
                </a:solidFill>
              </a:rPr>
              <a:t>Data</a:t>
            </a:r>
          </a:p>
        </xdr:txBody>
      </xdr:sp>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972560" y="3611243"/>
            <a:ext cx="1605612" cy="33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Categories</a:t>
            </a:r>
          </a:p>
        </xdr:txBody>
      </xdr:sp>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972560" y="5121237"/>
            <a:ext cx="1931351"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Active Projects</a:t>
            </a:r>
          </a:p>
        </xdr:txBody>
      </xdr:sp>
      <xdr:grpSp>
        <xdr:nvGrpSpPr>
          <xdr:cNvPr id="3090" name="Group 3089">
            <a:hlinkClick xmlns:r="http://schemas.openxmlformats.org/officeDocument/2006/relationships" r:id="rId5"/>
            <a:extLst>
              <a:ext uri="{FF2B5EF4-FFF2-40B4-BE49-F238E27FC236}">
                <a16:creationId xmlns:a16="http://schemas.microsoft.com/office/drawing/2014/main" id="{00000000-0008-0000-0300-0000120C0000}"/>
              </a:ext>
            </a:extLst>
          </xdr:cNvPr>
          <xdr:cNvGrpSpPr/>
        </xdr:nvGrpSpPr>
        <xdr:grpSpPr>
          <a:xfrm>
            <a:off x="1198825" y="2151786"/>
            <a:ext cx="1331124" cy="432954"/>
            <a:chOff x="1201711" y="2151786"/>
            <a:chExt cx="1336897" cy="432954"/>
          </a:xfrm>
        </xdr:grpSpPr>
        <xdr:sp macro="" textlink="">
          <xdr:nvSpPr>
            <xdr:cNvPr id="45" name="Rectangle: Rounded Corners 44">
              <a:hlinkClick xmlns:r="http://schemas.openxmlformats.org/officeDocument/2006/relationships" r:id="rId5"/>
              <a:extLst>
                <a:ext uri="{FF2B5EF4-FFF2-40B4-BE49-F238E27FC236}">
                  <a16:creationId xmlns:a16="http://schemas.microsoft.com/office/drawing/2014/main" id="{00000000-0008-0000-0300-00002D000000}"/>
                </a:ext>
              </a:extLst>
            </xdr:cNvPr>
            <xdr:cNvSpPr/>
          </xdr:nvSpPr>
          <xdr:spPr>
            <a:xfrm>
              <a:off x="1201711" y="2151786"/>
              <a:ext cx="1336897" cy="432954"/>
            </a:xfrm>
            <a:prstGeom prst="roundRect">
              <a:avLst/>
            </a:prstGeom>
            <a:solidFill>
              <a:schemeClr val="bg1">
                <a:lumMod val="95000"/>
                <a:alpha val="60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267960" y="2227739"/>
              <a:ext cx="1260350" cy="28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a:solidFill>
                    <a:schemeClr val="tx1">
                      <a:lumMod val="65000"/>
                      <a:lumOff val="35000"/>
                    </a:schemeClr>
                  </a:solidFill>
                  <a:latin typeface="Arial" panose="020B0604020202020204" pitchFamily="34" charset="0"/>
                  <a:cs typeface="Arial" panose="020B0604020202020204" pitchFamily="34" charset="0"/>
                </a:rPr>
                <a:t>Dashboard</a:t>
              </a:r>
            </a:p>
          </xdr:txBody>
        </xdr:sp>
      </xdr:grpSp>
      <xdr:sp macro="" textlink="">
        <xdr:nvSpPr>
          <xdr:cNvPr id="46" name="Rectangle: Top Corners Rounded 45">
            <a:extLst>
              <a:ext uri="{FF2B5EF4-FFF2-40B4-BE49-F238E27FC236}">
                <a16:creationId xmlns:a16="http://schemas.microsoft.com/office/drawing/2014/main" id="{00000000-0008-0000-0300-00002E000000}"/>
              </a:ext>
            </a:extLst>
          </xdr:cNvPr>
          <xdr:cNvSpPr/>
        </xdr:nvSpPr>
        <xdr:spPr>
          <a:xfrm rot="5400000">
            <a:off x="658921" y="2326422"/>
            <a:ext cx="408273" cy="69545"/>
          </a:xfrm>
          <a:prstGeom prst="round2SameRect">
            <a:avLst>
              <a:gd name="adj1" fmla="val 50000"/>
              <a:gd name="adj2" fmla="val 0"/>
            </a:avLst>
          </a:prstGeom>
          <a:solidFill>
            <a:srgbClr val="C55A11">
              <a:alpha val="67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flipV="1">
            <a:off x="3554580" y="751973"/>
            <a:ext cx="0" cy="598845"/>
          </a:xfrm>
          <a:prstGeom prst="line">
            <a:avLst/>
          </a:prstGeom>
          <a:ln w="41275">
            <a:solidFill>
              <a:srgbClr val="C55A11">
                <a:alpha val="89000"/>
              </a:srgbClr>
            </a:solidFill>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300-000038000000}"/>
              </a:ext>
            </a:extLst>
          </xdr:cNvPr>
          <xdr:cNvCxnSpPr/>
        </xdr:nvCxnSpPr>
        <xdr:spPr>
          <a:xfrm>
            <a:off x="1253404" y="3411682"/>
            <a:ext cx="1341184" cy="0"/>
          </a:xfrm>
          <a:prstGeom prst="line">
            <a:avLst/>
          </a:prstGeom>
          <a:ln w="12700">
            <a:solidFill>
              <a:schemeClr val="bg1">
                <a:lumMod val="50000"/>
                <a:alpha val="60000"/>
              </a:schemeClr>
            </a:solidFill>
          </a:ln>
        </xdr:spPr>
        <xdr:style>
          <a:lnRef idx="1">
            <a:schemeClr val="accent1"/>
          </a:lnRef>
          <a:fillRef idx="0">
            <a:schemeClr val="accent1"/>
          </a:fillRef>
          <a:effectRef idx="0">
            <a:schemeClr val="accent1"/>
          </a:effectRef>
          <a:fontRef idx="minor">
            <a:schemeClr val="tx1"/>
          </a:fontRef>
        </xdr:style>
      </xdr:cxnSp>
      <xdr:grpSp>
        <xdr:nvGrpSpPr>
          <xdr:cNvPr id="252" name="Group 251">
            <a:extLst>
              <a:ext uri="{FF2B5EF4-FFF2-40B4-BE49-F238E27FC236}">
                <a16:creationId xmlns:a16="http://schemas.microsoft.com/office/drawing/2014/main" id="{00000000-0008-0000-0300-0000FC000000}"/>
              </a:ext>
            </a:extLst>
          </xdr:cNvPr>
          <xdr:cNvGrpSpPr/>
        </xdr:nvGrpSpPr>
        <xdr:grpSpPr>
          <a:xfrm>
            <a:off x="14525173" y="1529445"/>
            <a:ext cx="3031031" cy="749227"/>
            <a:chOff x="13247944" y="1529445"/>
            <a:chExt cx="3086422" cy="749227"/>
          </a:xfrm>
        </xdr:grpSpPr>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3247944" y="1529445"/>
              <a:ext cx="1365555"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bg1"/>
                  </a:solidFill>
                  <a:latin typeface="Arial" panose="020B0604020202020204" pitchFamily="34" charset="0"/>
                  <a:ea typeface="+mn-ea"/>
                  <a:cs typeface="Arial" panose="020B0604020202020204" pitchFamily="34" charset="0"/>
                </a:rPr>
                <a:t>Period</a:t>
              </a:r>
            </a:p>
          </xdr:txBody>
        </xdr:sp>
        <xdr:sp macro="" textlink="">
          <xdr:nvSpPr>
            <xdr:cNvPr id="29" name="Rectangle: Rounded Corners 28">
              <a:extLst>
                <a:ext uri="{FF2B5EF4-FFF2-40B4-BE49-F238E27FC236}">
                  <a16:creationId xmlns:a16="http://schemas.microsoft.com/office/drawing/2014/main" id="{00000000-0008-0000-0300-00001D000000}"/>
                </a:ext>
              </a:extLst>
            </xdr:cNvPr>
            <xdr:cNvSpPr/>
          </xdr:nvSpPr>
          <xdr:spPr>
            <a:xfrm>
              <a:off x="13294000" y="1887683"/>
              <a:ext cx="1459497" cy="390074"/>
            </a:xfrm>
            <a:prstGeom prst="roundRect">
              <a:avLst>
                <a:gd name="adj" fmla="val 2414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2">
                      <a:lumMod val="75000"/>
                    </a:schemeClr>
                  </a:solidFill>
                  <a:latin typeface="Arial" panose="020B0604020202020204" pitchFamily="34" charset="0"/>
                  <a:cs typeface="Arial" panose="020B0604020202020204" pitchFamily="34" charset="0"/>
                </a:rPr>
                <a:t>01-01-2022</a:t>
              </a:r>
            </a:p>
          </xdr:txBody>
        </xdr:sp>
        <xdr:sp macro="" textlink="">
          <xdr:nvSpPr>
            <xdr:cNvPr id="57" name="Rectangle: Rounded Corners 56">
              <a:extLst>
                <a:ext uri="{FF2B5EF4-FFF2-40B4-BE49-F238E27FC236}">
                  <a16:creationId xmlns:a16="http://schemas.microsoft.com/office/drawing/2014/main" id="{00000000-0008-0000-0300-000039000000}"/>
                </a:ext>
              </a:extLst>
            </xdr:cNvPr>
            <xdr:cNvSpPr/>
          </xdr:nvSpPr>
          <xdr:spPr>
            <a:xfrm>
              <a:off x="14889895" y="1883199"/>
              <a:ext cx="1444471" cy="395473"/>
            </a:xfrm>
            <a:prstGeom prst="roundRect">
              <a:avLst>
                <a:gd name="adj" fmla="val 270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4546A">
                      <a:lumMod val="75000"/>
                    </a:srgbClr>
                  </a:solidFill>
                  <a:effectLst/>
                  <a:uLnTx/>
                  <a:uFillTx/>
                  <a:latin typeface="Arial" panose="020B0604020202020204" pitchFamily="34" charset="0"/>
                  <a:ea typeface="+mn-ea"/>
                  <a:cs typeface="Arial" panose="020B0604020202020204" pitchFamily="34" charset="0"/>
                </a:rPr>
                <a:t>31-12-2022</a:t>
              </a:r>
            </a:p>
          </xdr:txBody>
        </xdr:sp>
      </xdr:grpSp>
      <xdr:pic>
        <xdr:nvPicPr>
          <xdr:cNvPr id="70" name="Picture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6"/>
          <a:stretch>
            <a:fillRect/>
          </a:stretch>
        </xdr:blipFill>
        <xdr:spPr>
          <a:xfrm>
            <a:off x="1508226" y="976312"/>
            <a:ext cx="769439" cy="771079"/>
          </a:xfrm>
          <a:prstGeom prst="rect">
            <a:avLst/>
          </a:prstGeom>
        </xdr:spPr>
      </xdr:pic>
      <xdr:grpSp>
        <xdr:nvGrpSpPr>
          <xdr:cNvPr id="250" name="Group 249">
            <a:extLst>
              <a:ext uri="{FF2B5EF4-FFF2-40B4-BE49-F238E27FC236}">
                <a16:creationId xmlns:a16="http://schemas.microsoft.com/office/drawing/2014/main" id="{00000000-0008-0000-0300-0000FA000000}"/>
              </a:ext>
            </a:extLst>
          </xdr:cNvPr>
          <xdr:cNvGrpSpPr/>
        </xdr:nvGrpSpPr>
        <xdr:grpSpPr>
          <a:xfrm>
            <a:off x="10358293" y="2383991"/>
            <a:ext cx="2504734" cy="1157949"/>
            <a:chOff x="9801970" y="2383991"/>
            <a:chExt cx="2537076" cy="1157949"/>
          </a:xfrm>
        </xdr:grpSpPr>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10777340" y="3114180"/>
              <a:ext cx="1561706" cy="427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800" cap="all">
                  <a:solidFill>
                    <a:schemeClr val="tx1">
                      <a:lumMod val="85000"/>
                      <a:lumOff val="15000"/>
                    </a:schemeClr>
                  </a:solidFill>
                  <a:latin typeface="Segoe UI" panose="020B0502040204020203" pitchFamily="34" charset="0"/>
                  <a:ea typeface="+mn-ea"/>
                  <a:cs typeface="Segoe UI" panose="020B0502040204020203" pitchFamily="34" charset="0"/>
                </a:rPr>
                <a:t>Most non-compliant project</a:t>
              </a:r>
            </a:p>
          </xdr:txBody>
        </xdr:sp>
        <xdr:sp macro="" textlink="'Pivot Data'!L5">
          <xdr:nvSpPr>
            <xdr:cNvPr id="87" name="TextBox 86">
              <a:extLst>
                <a:ext uri="{FF2B5EF4-FFF2-40B4-BE49-F238E27FC236}">
                  <a16:creationId xmlns:a16="http://schemas.microsoft.com/office/drawing/2014/main" id="{00000000-0008-0000-0300-000057000000}"/>
                </a:ext>
              </a:extLst>
            </xdr:cNvPr>
            <xdr:cNvSpPr txBox="1"/>
          </xdr:nvSpPr>
          <xdr:spPr>
            <a:xfrm>
              <a:off x="10959406" y="2784145"/>
              <a:ext cx="1371859" cy="321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210BF6-750D-4FDC-AB86-5188C3069E3B}" type="TxLink">
                <a:rPr lang="en-US" sz="1800" b="1"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2</a:t>
              </a:fld>
              <a:endParaRPr lang="en-US" sz="1800" b="1">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M5">
          <xdr:nvSpPr>
            <xdr:cNvPr id="88" name="TextBox 87">
              <a:extLst>
                <a:ext uri="{FF2B5EF4-FFF2-40B4-BE49-F238E27FC236}">
                  <a16:creationId xmlns:a16="http://schemas.microsoft.com/office/drawing/2014/main" id="{00000000-0008-0000-0300-000058000000}"/>
                </a:ext>
              </a:extLst>
            </xdr:cNvPr>
            <xdr:cNvSpPr txBox="1"/>
          </xdr:nvSpPr>
          <xdr:spPr>
            <a:xfrm>
              <a:off x="10074575" y="2784763"/>
              <a:ext cx="882885" cy="536865"/>
            </a:xfrm>
            <a:prstGeom prst="roundRect">
              <a:avLst>
                <a:gd name="adj" fmla="val 8334"/>
              </a:avLst>
            </a:prstGeom>
            <a:noFill/>
            <a:ln w="317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8FE2427-6F16-43A9-B914-00CA11F99456}" type="TxLink">
                <a:rPr lang="en-US" sz="4400" b="1" i="0" u="none" strike="noStrike">
                  <a:solidFill>
                    <a:schemeClr val="tx1">
                      <a:lumMod val="75000"/>
                      <a:lumOff val="25000"/>
                    </a:schemeClr>
                  </a:solidFill>
                  <a:latin typeface="Consolas" panose="020B0609020204030204" pitchFamily="49" charset="0"/>
                  <a:cs typeface="Calibri"/>
                </a:rPr>
                <a:pPr/>
                <a:t>88</a:t>
              </a:fld>
              <a:endParaRPr lang="en-US" sz="16600" b="1">
                <a:solidFill>
                  <a:schemeClr val="tx1">
                    <a:lumMod val="75000"/>
                    <a:lumOff val="25000"/>
                  </a:schemeClr>
                </a:solidFill>
                <a:latin typeface="Consolas" panose="020B0609020204030204" pitchFamily="49" charset="0"/>
                <a:cs typeface="Segoe UI" panose="020B0502040204020203" pitchFamily="34" charset="0"/>
              </a:endParaRPr>
            </a:p>
          </xdr:txBody>
        </xdr:sp>
        <mc:AlternateContent xmlns:mc="http://schemas.openxmlformats.org/markup-compatibility/2006">
          <mc:Choice xmlns:a14="http://schemas.microsoft.com/office/drawing/2010/main" Requires="a14">
            <xdr:graphicFrame macro="">
              <xdr:nvGraphicFramePr>
                <xdr:cNvPr id="89" name="Deployment Availability 2">
                  <a:extLst>
                    <a:ext uri="{FF2B5EF4-FFF2-40B4-BE49-F238E27FC236}">
                      <a16:creationId xmlns:a16="http://schemas.microsoft.com/office/drawing/2014/main" id="{00000000-0008-0000-0300-000059000000}"/>
                    </a:ext>
                  </a:extLst>
                </xdr:cNvPr>
                <xdr:cNvGraphicFramePr>
                  <a:graphicFrameLocks noChangeAspect="1" noMove="1" noResize="1"/>
                </xdr:cNvGraphicFramePr>
              </xdr:nvGraphicFramePr>
              <xdr:xfrm>
                <a:off x="9801970" y="2383991"/>
                <a:ext cx="2501628" cy="390524"/>
              </xdr:xfrm>
              <a:graphic>
                <a:graphicData uri="http://schemas.microsoft.com/office/drawing/2010/slicer">
                  <sle:slicer xmlns:sle="http://schemas.microsoft.com/office/drawing/2010/slicer" name="Deployment Availability 2"/>
                </a:graphicData>
              </a:graphic>
            </xdr:graphicFrame>
          </mc:Choice>
          <mc:Fallback>
            <xdr:sp macro="" textlink="">
              <xdr:nvSpPr>
                <xdr:cNvPr id="0" name=""/>
                <xdr:cNvSpPr>
                  <a:spLocks noTextEdit="1"/>
                </xdr:cNvSpPr>
              </xdr:nvSpPr>
              <xdr:spPr>
                <a:xfrm>
                  <a:off x="10400858" y="2383991"/>
                  <a:ext cx="2479920" cy="390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100" name="Straight Connector 99">
              <a:extLst>
                <a:ext uri="{FF2B5EF4-FFF2-40B4-BE49-F238E27FC236}">
                  <a16:creationId xmlns:a16="http://schemas.microsoft.com/office/drawing/2014/main" id="{00000000-0008-0000-0300-000064000000}"/>
                </a:ext>
              </a:extLst>
            </xdr:cNvPr>
            <xdr:cNvCxnSpPr/>
          </xdr:nvCxnSpPr>
          <xdr:spPr>
            <a:xfrm>
              <a:off x="10957676" y="3107996"/>
              <a:ext cx="1311336" cy="0"/>
            </a:xfrm>
            <a:prstGeom prst="line">
              <a:avLst/>
            </a:prstGeom>
            <a:ln w="1587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48" name="Group 247">
            <a:extLst>
              <a:ext uri="{FF2B5EF4-FFF2-40B4-BE49-F238E27FC236}">
                <a16:creationId xmlns:a16="http://schemas.microsoft.com/office/drawing/2014/main" id="{00000000-0008-0000-0300-0000F8000000}"/>
              </a:ext>
            </a:extLst>
          </xdr:cNvPr>
          <xdr:cNvGrpSpPr/>
        </xdr:nvGrpSpPr>
        <xdr:grpSpPr>
          <a:xfrm>
            <a:off x="7042887" y="2382489"/>
            <a:ext cx="2640925" cy="1234080"/>
            <a:chOff x="6529180" y="2382489"/>
            <a:chExt cx="2657805" cy="1234080"/>
          </a:xfrm>
        </xdr:grpSpPr>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7645385" y="3052975"/>
              <a:ext cx="1476442" cy="433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800" cap="all">
                  <a:solidFill>
                    <a:schemeClr val="tx1">
                      <a:lumMod val="85000"/>
                      <a:lumOff val="15000"/>
                    </a:schemeClr>
                  </a:solidFill>
                  <a:latin typeface="Segoe UI" panose="020B0502040204020203" pitchFamily="34" charset="0"/>
                  <a:ea typeface="+mn-ea"/>
                  <a:cs typeface="Segoe UI" panose="020B0502040204020203" pitchFamily="34" charset="0"/>
                </a:rPr>
                <a:t>Non-compliant, available employees.</a:t>
              </a: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6529180" y="2579457"/>
              <a:ext cx="1157108" cy="1037112"/>
              <a:chOff x="6567303" y="2615045"/>
              <a:chExt cx="1363188" cy="1319798"/>
            </a:xfrm>
          </xdr:grpSpPr>
          <xdr:graphicFrame macro="">
            <xdr:nvGraphicFramePr>
              <xdr:cNvPr id="83" name="Chart 82">
                <a:extLst>
                  <a:ext uri="{FF2B5EF4-FFF2-40B4-BE49-F238E27FC236}">
                    <a16:creationId xmlns:a16="http://schemas.microsoft.com/office/drawing/2014/main" id="{00000000-0008-0000-0300-000053000000}"/>
                  </a:ext>
                </a:extLst>
              </xdr:cNvPr>
              <xdr:cNvGraphicFramePr>
                <a:graphicFrameLocks/>
              </xdr:cNvGraphicFramePr>
            </xdr:nvGraphicFramePr>
            <xdr:xfrm>
              <a:off x="6567303" y="2615045"/>
              <a:ext cx="1363188" cy="1319798"/>
            </xdr:xfrm>
            <a:graphic>
              <a:graphicData uri="http://schemas.openxmlformats.org/drawingml/2006/chart">
                <c:chart xmlns:c="http://schemas.openxmlformats.org/drawingml/2006/chart" xmlns:r="http://schemas.openxmlformats.org/officeDocument/2006/relationships" r:id="rId7"/>
              </a:graphicData>
            </a:graphic>
          </xdr:graphicFrame>
          <xdr:sp macro="" textlink="'Pivot Data'!L25">
            <xdr:nvSpPr>
              <xdr:cNvPr id="84" name="TextBox 83">
                <a:extLst>
                  <a:ext uri="{FF2B5EF4-FFF2-40B4-BE49-F238E27FC236}">
                    <a16:creationId xmlns:a16="http://schemas.microsoft.com/office/drawing/2014/main" id="{00000000-0008-0000-0300-000054000000}"/>
                  </a:ext>
                </a:extLst>
              </xdr:cNvPr>
              <xdr:cNvSpPr txBox="1"/>
            </xdr:nvSpPr>
            <xdr:spPr>
              <a:xfrm>
                <a:off x="6846951" y="3045524"/>
                <a:ext cx="850819" cy="395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E55D1D5-6C82-4511-A26C-C02B7C90DA45}" type="TxLink">
                  <a:rPr lang="en-US" sz="1600" b="1" i="0" u="none" strike="noStrike">
                    <a:solidFill>
                      <a:schemeClr val="tx1">
                        <a:lumMod val="75000"/>
                        <a:lumOff val="25000"/>
                      </a:schemeClr>
                    </a:solidFill>
                    <a:latin typeface="Calibri"/>
                    <a:ea typeface="+mn-ea"/>
                    <a:cs typeface="Calibri"/>
                  </a:rPr>
                  <a:pPr marL="0" indent="0" algn="ctr"/>
                  <a:t>49%</a:t>
                </a:fld>
                <a:endParaRPr lang="en-US" sz="1600" b="1" i="0" u="none" strike="noStrike">
                  <a:solidFill>
                    <a:schemeClr val="tx1">
                      <a:lumMod val="75000"/>
                      <a:lumOff val="25000"/>
                    </a:schemeClr>
                  </a:solidFill>
                  <a:latin typeface="Calibri"/>
                  <a:ea typeface="+mn-ea"/>
                  <a:cs typeface="Calibri"/>
                </a:endParaRPr>
              </a:p>
            </xdr:txBody>
          </xdr:sp>
        </xdr:grpSp>
        <xdr:sp macro="" textlink="'Pivot Data'!L18">
          <xdr:nvSpPr>
            <xdr:cNvPr id="85" name="TextBox 84">
              <a:extLst>
                <a:ext uri="{FF2B5EF4-FFF2-40B4-BE49-F238E27FC236}">
                  <a16:creationId xmlns:a16="http://schemas.microsoft.com/office/drawing/2014/main" id="{00000000-0008-0000-0300-000055000000}"/>
                </a:ext>
              </a:extLst>
            </xdr:cNvPr>
            <xdr:cNvSpPr txBox="1"/>
          </xdr:nvSpPr>
          <xdr:spPr>
            <a:xfrm>
              <a:off x="8088070" y="2694709"/>
              <a:ext cx="100899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223BBC8-675E-4937-99BB-2D84B34F11E4}" type="TxLink">
                <a:rPr lang="en-US" sz="2000" b="1" i="0" u="none" strike="noStrike">
                  <a:solidFill>
                    <a:schemeClr val="tx1">
                      <a:lumMod val="75000"/>
                      <a:lumOff val="25000"/>
                    </a:schemeClr>
                  </a:solidFill>
                  <a:latin typeface="Segoe UI" panose="020B0502040204020203" pitchFamily="34" charset="0"/>
                  <a:ea typeface="+mn-ea"/>
                  <a:cs typeface="Segoe UI" panose="020B0502040204020203" pitchFamily="34" charset="0"/>
                </a:rPr>
                <a:pPr marL="0" indent="0" algn="r"/>
                <a:t>306</a:t>
              </a:fld>
              <a:endParaRPr lang="en-US" sz="2000" b="1" i="0" u="none" strike="noStrike">
                <a:solidFill>
                  <a:schemeClr val="tx1">
                    <a:lumMod val="75000"/>
                    <a:lumOff val="25000"/>
                  </a:schemeClr>
                </a:solidFill>
                <a:latin typeface="Segoe UI" panose="020B0502040204020203" pitchFamily="34" charset="0"/>
                <a:ea typeface="+mn-ea"/>
                <a:cs typeface="Segoe UI" panose="020B0502040204020203" pitchFamily="34" charset="0"/>
              </a:endParaRPr>
            </a:p>
          </xdr:txBody>
        </xdr:sp>
        <mc:AlternateContent xmlns:mc="http://schemas.openxmlformats.org/markup-compatibility/2006">
          <mc:Choice xmlns:a14="http://schemas.microsoft.com/office/drawing/2010/main" Requires="a14">
            <xdr:graphicFrame macro="">
              <xdr:nvGraphicFramePr>
                <xdr:cNvPr id="86" name="Deployment Availability 1">
                  <a:extLst>
                    <a:ext uri="{FF2B5EF4-FFF2-40B4-BE49-F238E27FC236}">
                      <a16:creationId xmlns:a16="http://schemas.microsoft.com/office/drawing/2014/main" id="{00000000-0008-0000-0300-000056000000}"/>
                    </a:ext>
                  </a:extLst>
                </xdr:cNvPr>
                <xdr:cNvGraphicFramePr>
                  <a:graphicFrameLocks noChangeAspect="1" noMove="1" noResize="1"/>
                </xdr:cNvGraphicFramePr>
              </xdr:nvGraphicFramePr>
              <xdr:xfrm>
                <a:off x="6667521" y="2382489"/>
                <a:ext cx="2519464" cy="335800"/>
              </xdr:xfrm>
              <a:graphic>
                <a:graphicData uri="http://schemas.microsoft.com/office/drawing/2010/slicer">
                  <sle:slicer xmlns:sle="http://schemas.microsoft.com/office/drawing/2010/slicer" name="Deployment Availability 1"/>
                </a:graphicData>
              </a:graphic>
            </xdr:graphicFrame>
          </mc:Choice>
          <mc:Fallback>
            <xdr:sp macro="" textlink="">
              <xdr:nvSpPr>
                <xdr:cNvPr id="0" name=""/>
                <xdr:cNvSpPr>
                  <a:spLocks noTextEdit="1"/>
                </xdr:cNvSpPr>
              </xdr:nvSpPr>
              <xdr:spPr>
                <a:xfrm>
                  <a:off x="7209813" y="2382489"/>
                  <a:ext cx="2513784" cy="33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104" name="Straight Connector 103">
              <a:extLst>
                <a:ext uri="{FF2B5EF4-FFF2-40B4-BE49-F238E27FC236}">
                  <a16:creationId xmlns:a16="http://schemas.microsoft.com/office/drawing/2014/main" id="{00000000-0008-0000-0300-000068000000}"/>
                </a:ext>
              </a:extLst>
            </xdr:cNvPr>
            <xdr:cNvCxnSpPr/>
          </xdr:nvCxnSpPr>
          <xdr:spPr>
            <a:xfrm>
              <a:off x="7849435" y="3063586"/>
              <a:ext cx="1164622" cy="0"/>
            </a:xfrm>
            <a:prstGeom prst="line">
              <a:avLst/>
            </a:prstGeom>
            <a:ln w="1587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94" name="Straight Connector 93">
            <a:extLst>
              <a:ext uri="{FF2B5EF4-FFF2-40B4-BE49-F238E27FC236}">
                <a16:creationId xmlns:a16="http://schemas.microsoft.com/office/drawing/2014/main" id="{00000000-0008-0000-0300-00005E000000}"/>
              </a:ext>
            </a:extLst>
          </xdr:cNvPr>
          <xdr:cNvCxnSpPr/>
        </xdr:nvCxnSpPr>
        <xdr:spPr>
          <a:xfrm>
            <a:off x="10049547" y="2502066"/>
            <a:ext cx="0" cy="954148"/>
          </a:xfrm>
          <a:prstGeom prst="line">
            <a:avLst/>
          </a:prstGeom>
          <a:ln w="952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xdr:nvCxnSpPr>
        <xdr:spPr>
          <a:xfrm>
            <a:off x="6848732" y="2504788"/>
            <a:ext cx="0" cy="954148"/>
          </a:xfrm>
          <a:prstGeom prst="line">
            <a:avLst/>
          </a:prstGeom>
          <a:ln w="952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249" name="Group 248">
            <a:extLst>
              <a:ext uri="{FF2B5EF4-FFF2-40B4-BE49-F238E27FC236}">
                <a16:creationId xmlns:a16="http://schemas.microsoft.com/office/drawing/2014/main" id="{00000000-0008-0000-0300-0000F9000000}"/>
              </a:ext>
            </a:extLst>
          </xdr:cNvPr>
          <xdr:cNvGrpSpPr/>
        </xdr:nvGrpSpPr>
        <xdr:grpSpPr>
          <a:xfrm>
            <a:off x="4226863" y="2393371"/>
            <a:ext cx="2253029" cy="1161702"/>
            <a:chOff x="3740593" y="2298122"/>
            <a:chExt cx="2283000" cy="1161702"/>
          </a:xfrm>
        </xdr:grpSpPr>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4584006" y="2900126"/>
              <a:ext cx="1405003" cy="507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800" cap="all">
                  <a:solidFill>
                    <a:schemeClr val="tx1">
                      <a:lumMod val="85000"/>
                      <a:lumOff val="15000"/>
                    </a:schemeClr>
                  </a:solidFill>
                  <a:latin typeface="Segoe UI" panose="020B0502040204020203" pitchFamily="34" charset="0"/>
                  <a:ea typeface="+mn-ea"/>
                  <a:cs typeface="Segoe UI" panose="020B0502040204020203" pitchFamily="34" charset="0"/>
                </a:rPr>
                <a:t>Employees available for deployment</a:t>
              </a:r>
            </a:p>
          </xdr:txBody>
        </xdr:sp>
        <xdr:sp macro="" textlink="'Pivot Data'!R11">
          <xdr:nvSpPr>
            <xdr:cNvPr id="82" name="TextBox 81">
              <a:extLst>
                <a:ext uri="{FF2B5EF4-FFF2-40B4-BE49-F238E27FC236}">
                  <a16:creationId xmlns:a16="http://schemas.microsoft.com/office/drawing/2014/main" id="{00000000-0008-0000-0300-000052000000}"/>
                </a:ext>
              </a:extLst>
            </xdr:cNvPr>
            <xdr:cNvSpPr txBox="1"/>
          </xdr:nvSpPr>
          <xdr:spPr>
            <a:xfrm>
              <a:off x="5006227" y="2471551"/>
              <a:ext cx="101736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F3BB8F-2D6D-4409-B35D-8B2E2BE34E4A}" type="TxLink">
                <a:rPr lang="en-US" sz="2800" b="1" i="0" u="none" strike="noStrike">
                  <a:solidFill>
                    <a:schemeClr val="tx1">
                      <a:lumMod val="75000"/>
                      <a:lumOff val="25000"/>
                    </a:schemeClr>
                  </a:solidFill>
                  <a:latin typeface="Segoe UI" panose="020B0502040204020203" pitchFamily="34" charset="0"/>
                  <a:cs typeface="Segoe UI" panose="020B0502040204020203" pitchFamily="34" charset="0"/>
                </a:rPr>
                <a:pPr algn="r"/>
                <a:t>68%</a:t>
              </a:fld>
              <a:endParaRPr lang="en-US" sz="2800" b="1">
                <a:solidFill>
                  <a:schemeClr val="tx1">
                    <a:lumMod val="75000"/>
                    <a:lumOff val="25000"/>
                  </a:schemeClr>
                </a:solidFill>
                <a:latin typeface="Segoe UI" panose="020B0502040204020203" pitchFamily="34" charset="0"/>
                <a:cs typeface="Segoe UI" panose="020B0502040204020203" pitchFamily="34" charset="0"/>
              </a:endParaRPr>
            </a:p>
          </xdr:txBody>
        </xdr:sp>
        <xdr:cxnSp macro="">
          <xdr:nvCxnSpPr>
            <xdr:cNvPr id="106" name="Straight Connector 105">
              <a:extLst>
                <a:ext uri="{FF2B5EF4-FFF2-40B4-BE49-F238E27FC236}">
                  <a16:creationId xmlns:a16="http://schemas.microsoft.com/office/drawing/2014/main" id="{00000000-0008-0000-0300-00006A000000}"/>
                </a:ext>
              </a:extLst>
            </xdr:cNvPr>
            <xdr:cNvCxnSpPr/>
          </xdr:nvCxnSpPr>
          <xdr:spPr>
            <a:xfrm>
              <a:off x="5040812" y="2904506"/>
              <a:ext cx="851671" cy="0"/>
            </a:xfrm>
            <a:prstGeom prst="line">
              <a:avLst/>
            </a:prstGeom>
            <a:ln w="1587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23" name="Group 22">
              <a:extLst>
                <a:ext uri="{FF2B5EF4-FFF2-40B4-BE49-F238E27FC236}">
                  <a16:creationId xmlns:a16="http://schemas.microsoft.com/office/drawing/2014/main" id="{00000000-0008-0000-0300-000017000000}"/>
                </a:ext>
              </a:extLst>
            </xdr:cNvPr>
            <xdr:cNvGrpSpPr/>
          </xdr:nvGrpSpPr>
          <xdr:grpSpPr>
            <a:xfrm>
              <a:off x="3740593" y="2298122"/>
              <a:ext cx="1063189" cy="1161702"/>
              <a:chOff x="3714752" y="2284515"/>
              <a:chExt cx="1062715" cy="1161702"/>
            </a:xfrm>
          </xdr:grpSpPr>
          <xdr:graphicFrame macro="">
            <xdr:nvGraphicFramePr>
              <xdr:cNvPr id="80" name="Chart 79">
                <a:extLst>
                  <a:ext uri="{FF2B5EF4-FFF2-40B4-BE49-F238E27FC236}">
                    <a16:creationId xmlns:a16="http://schemas.microsoft.com/office/drawing/2014/main" id="{00000000-0008-0000-0300-000050000000}"/>
                  </a:ext>
                </a:extLst>
              </xdr:cNvPr>
              <xdr:cNvGraphicFramePr>
                <a:graphicFrameLocks/>
              </xdr:cNvGraphicFramePr>
            </xdr:nvGraphicFramePr>
            <xdr:xfrm>
              <a:off x="3714752" y="2284515"/>
              <a:ext cx="1062715" cy="1161702"/>
            </xdr:xfrm>
            <a:graphic>
              <a:graphicData uri="http://schemas.openxmlformats.org/drawingml/2006/chart">
                <c:chart xmlns:c="http://schemas.openxmlformats.org/drawingml/2006/chart" xmlns:r="http://schemas.openxmlformats.org/officeDocument/2006/relationships" r:id="rId8"/>
              </a:graphicData>
            </a:graphic>
          </xdr:graphicFrame>
          <xdr:sp macro="" textlink="'Pivot Data'!R4">
            <xdr:nvSpPr>
              <xdr:cNvPr id="81" name="TextBox 80">
                <a:extLst>
                  <a:ext uri="{FF2B5EF4-FFF2-40B4-BE49-F238E27FC236}">
                    <a16:creationId xmlns:a16="http://schemas.microsoft.com/office/drawing/2014/main" id="{00000000-0008-0000-0300-000051000000}"/>
                  </a:ext>
                </a:extLst>
              </xdr:cNvPr>
              <xdr:cNvSpPr txBox="1"/>
            </xdr:nvSpPr>
            <xdr:spPr>
              <a:xfrm>
                <a:off x="3872090" y="2673056"/>
                <a:ext cx="768887" cy="334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AACC0F-F9A6-4297-B10F-48058DA39754}" type="TxLink">
                  <a:rPr lang="en-US" sz="1600" b="1" i="0" u="none" strike="noStrike">
                    <a:solidFill>
                      <a:schemeClr val="tx1">
                        <a:lumMod val="75000"/>
                        <a:lumOff val="25000"/>
                      </a:schemeClr>
                    </a:solidFill>
                    <a:latin typeface="Calibri"/>
                    <a:ea typeface="+mn-ea"/>
                    <a:cs typeface="Calibri"/>
                  </a:rPr>
                  <a:pPr marL="0" indent="0" algn="ctr"/>
                  <a:t>68%</a:t>
                </a:fld>
                <a:endParaRPr lang="en-US" sz="1600" b="1" i="0" u="none" strike="noStrike">
                  <a:solidFill>
                    <a:schemeClr val="tx1">
                      <a:lumMod val="75000"/>
                      <a:lumOff val="25000"/>
                    </a:schemeClr>
                  </a:solidFill>
                  <a:latin typeface="Calibri"/>
                  <a:ea typeface="+mn-ea"/>
                  <a:cs typeface="Calibri"/>
                </a:endParaRPr>
              </a:p>
            </xdr:txBody>
          </xdr:sp>
        </xdr:grpSp>
      </xdr:grpSp>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9554960" y="4024313"/>
            <a:ext cx="3942076" cy="3212523"/>
          </a:xfrm>
          <a:prstGeom prst="roundRect">
            <a:avLst>
              <a:gd name="adj" fmla="val 438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xnSp macro="">
        <xdr:nvCxnSpPr>
          <xdr:cNvPr id="61" name="Straight Connector 60">
            <a:extLst>
              <a:ext uri="{FF2B5EF4-FFF2-40B4-BE49-F238E27FC236}">
                <a16:creationId xmlns:a16="http://schemas.microsoft.com/office/drawing/2014/main" id="{00000000-0008-0000-0300-00003D000000}"/>
              </a:ext>
            </a:extLst>
          </xdr:cNvPr>
          <xdr:cNvCxnSpPr/>
        </xdr:nvCxnSpPr>
        <xdr:spPr>
          <a:xfrm>
            <a:off x="9849944" y="4494728"/>
            <a:ext cx="3322970"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10228716" y="4108430"/>
            <a:ext cx="1553486" cy="346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small" baseline="0">
                <a:solidFill>
                  <a:schemeClr val="tx1">
                    <a:lumMod val="75000"/>
                    <a:lumOff val="25000"/>
                  </a:schemeClr>
                </a:solidFill>
                <a:latin typeface="Arial" panose="020B0604020202020204" pitchFamily="34" charset="0"/>
                <a:ea typeface="+mn-ea"/>
                <a:cs typeface="Arial" panose="020B0604020202020204" pitchFamily="34" charset="0"/>
              </a:rPr>
              <a:t>Issues Projection</a:t>
            </a:r>
          </a:p>
        </xdr:txBody>
      </xdr:sp>
      <xdr:grpSp>
        <xdr:nvGrpSpPr>
          <xdr:cNvPr id="30" name="Group 29">
            <a:extLst>
              <a:ext uri="{FF2B5EF4-FFF2-40B4-BE49-F238E27FC236}">
                <a16:creationId xmlns:a16="http://schemas.microsoft.com/office/drawing/2014/main" id="{00000000-0008-0000-0300-00001E000000}"/>
              </a:ext>
            </a:extLst>
          </xdr:cNvPr>
          <xdr:cNvGrpSpPr/>
        </xdr:nvGrpSpPr>
        <xdr:grpSpPr>
          <a:xfrm>
            <a:off x="10189335" y="4618946"/>
            <a:ext cx="970006" cy="2558143"/>
            <a:chOff x="9021534" y="4499883"/>
            <a:chExt cx="1170215" cy="2558143"/>
          </a:xfrm>
        </xdr:grpSpPr>
        <xdr:sp macro="" textlink="'Pivot Data'!$AM$5">
          <xdr:nvSpPr>
            <xdr:cNvPr id="96" name="TextBox 95">
              <a:extLst>
                <a:ext uri="{FF2B5EF4-FFF2-40B4-BE49-F238E27FC236}">
                  <a16:creationId xmlns:a16="http://schemas.microsoft.com/office/drawing/2014/main" id="{00000000-0008-0000-0300-000060000000}"/>
                </a:ext>
              </a:extLst>
            </xdr:cNvPr>
            <xdr:cNvSpPr txBox="1"/>
          </xdr:nvSpPr>
          <xdr:spPr>
            <a:xfrm>
              <a:off x="9021534" y="4499883"/>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B89031-C74D-42C2-90AF-D47BA4B3A979}"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1</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6">
          <xdr:nvSpPr>
            <xdr:cNvPr id="97" name="TextBox 96">
              <a:extLst>
                <a:ext uri="{FF2B5EF4-FFF2-40B4-BE49-F238E27FC236}">
                  <a16:creationId xmlns:a16="http://schemas.microsoft.com/office/drawing/2014/main" id="{00000000-0008-0000-0300-000061000000}"/>
                </a:ext>
              </a:extLst>
            </xdr:cNvPr>
            <xdr:cNvSpPr txBox="1"/>
          </xdr:nvSpPr>
          <xdr:spPr>
            <a:xfrm>
              <a:off x="9021534" y="4931774"/>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9C16226-7518-4A2D-8E61-C5694CE7DCA2}"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2</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7">
          <xdr:nvSpPr>
            <xdr:cNvPr id="99" name="TextBox 98">
              <a:extLst>
                <a:ext uri="{FF2B5EF4-FFF2-40B4-BE49-F238E27FC236}">
                  <a16:creationId xmlns:a16="http://schemas.microsoft.com/office/drawing/2014/main" id="{00000000-0008-0000-0300-000063000000}"/>
                </a:ext>
              </a:extLst>
            </xdr:cNvPr>
            <xdr:cNvSpPr txBox="1"/>
          </xdr:nvSpPr>
          <xdr:spPr>
            <a:xfrm>
              <a:off x="9021534" y="5363665"/>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15BCFD8-98CE-4234-B02A-A58BB1D66CC9}"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3</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8">
          <xdr:nvSpPr>
            <xdr:cNvPr id="101" name="TextBox 100">
              <a:extLst>
                <a:ext uri="{FF2B5EF4-FFF2-40B4-BE49-F238E27FC236}">
                  <a16:creationId xmlns:a16="http://schemas.microsoft.com/office/drawing/2014/main" id="{00000000-0008-0000-0300-000065000000}"/>
                </a:ext>
              </a:extLst>
            </xdr:cNvPr>
            <xdr:cNvSpPr txBox="1"/>
          </xdr:nvSpPr>
          <xdr:spPr>
            <a:xfrm>
              <a:off x="9021534" y="5795556"/>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733D7E7-A8BC-43C5-B0C8-1E3687667BD4}"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4</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9">
          <xdr:nvSpPr>
            <xdr:cNvPr id="102" name="TextBox 101">
              <a:extLst>
                <a:ext uri="{FF2B5EF4-FFF2-40B4-BE49-F238E27FC236}">
                  <a16:creationId xmlns:a16="http://schemas.microsoft.com/office/drawing/2014/main" id="{00000000-0008-0000-0300-000066000000}"/>
                </a:ext>
              </a:extLst>
            </xdr:cNvPr>
            <xdr:cNvSpPr txBox="1"/>
          </xdr:nvSpPr>
          <xdr:spPr>
            <a:xfrm>
              <a:off x="9021534" y="6227447"/>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5425AA6-0953-4A38-AD6E-63A70195FD1C}"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5</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10">
          <xdr:nvSpPr>
            <xdr:cNvPr id="103" name="TextBox 102">
              <a:extLst>
                <a:ext uri="{FF2B5EF4-FFF2-40B4-BE49-F238E27FC236}">
                  <a16:creationId xmlns:a16="http://schemas.microsoft.com/office/drawing/2014/main" id="{00000000-0008-0000-0300-000067000000}"/>
                </a:ext>
              </a:extLst>
            </xdr:cNvPr>
            <xdr:cNvSpPr txBox="1"/>
          </xdr:nvSpPr>
          <xdr:spPr>
            <a:xfrm>
              <a:off x="9021534" y="6659337"/>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E04A1E1-AACB-4FC2-ACD4-11F45CF262D6}"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6</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grpSp>
      <xdr:grpSp>
        <xdr:nvGrpSpPr>
          <xdr:cNvPr id="49" name="Group 48">
            <a:extLst>
              <a:ext uri="{FF2B5EF4-FFF2-40B4-BE49-F238E27FC236}">
                <a16:creationId xmlns:a16="http://schemas.microsoft.com/office/drawing/2014/main" id="{00000000-0008-0000-0300-000031000000}"/>
              </a:ext>
            </a:extLst>
          </xdr:cNvPr>
          <xdr:cNvGrpSpPr/>
        </xdr:nvGrpSpPr>
        <xdr:grpSpPr>
          <a:xfrm>
            <a:off x="9908197" y="4691064"/>
            <a:ext cx="257635" cy="2419350"/>
            <a:chOff x="9103180" y="4572001"/>
            <a:chExt cx="228600" cy="2419350"/>
          </a:xfrm>
        </xdr:grpSpPr>
        <xdr:sp macro="" textlink="">
          <xdr:nvSpPr>
            <xdr:cNvPr id="47" name="Oval 46">
              <a:extLst>
                <a:ext uri="{FF2B5EF4-FFF2-40B4-BE49-F238E27FC236}">
                  <a16:creationId xmlns:a16="http://schemas.microsoft.com/office/drawing/2014/main" id="{00000000-0008-0000-0300-00002F000000}"/>
                </a:ext>
              </a:extLst>
            </xdr:cNvPr>
            <xdr:cNvSpPr/>
          </xdr:nvSpPr>
          <xdr:spPr>
            <a:xfrm>
              <a:off x="9103180" y="4572001"/>
              <a:ext cx="228600" cy="228600"/>
            </a:xfrm>
            <a:prstGeom prst="ellipse">
              <a:avLst/>
            </a:prstGeom>
            <a:solidFill>
              <a:srgbClr val="FAE7A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Oval 121">
              <a:extLst>
                <a:ext uri="{FF2B5EF4-FFF2-40B4-BE49-F238E27FC236}">
                  <a16:creationId xmlns:a16="http://schemas.microsoft.com/office/drawing/2014/main" id="{00000000-0008-0000-0300-00007A000000}"/>
                </a:ext>
              </a:extLst>
            </xdr:cNvPr>
            <xdr:cNvSpPr/>
          </xdr:nvSpPr>
          <xdr:spPr>
            <a:xfrm>
              <a:off x="9103180" y="5010151"/>
              <a:ext cx="228600" cy="228600"/>
            </a:xfrm>
            <a:prstGeom prst="ellipse">
              <a:avLst/>
            </a:prstGeom>
            <a:solidFill>
              <a:srgbClr val="F2F3F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 name="Oval 122">
              <a:extLst>
                <a:ext uri="{FF2B5EF4-FFF2-40B4-BE49-F238E27FC236}">
                  <a16:creationId xmlns:a16="http://schemas.microsoft.com/office/drawing/2014/main" id="{00000000-0008-0000-0300-00007B000000}"/>
                </a:ext>
              </a:extLst>
            </xdr:cNvPr>
            <xdr:cNvSpPr/>
          </xdr:nvSpPr>
          <xdr:spPr>
            <a:xfrm>
              <a:off x="9103180" y="5448301"/>
              <a:ext cx="228600" cy="228600"/>
            </a:xfrm>
            <a:prstGeom prst="ellipse">
              <a:avLst/>
            </a:prstGeom>
            <a:solidFill>
              <a:srgbClr val="EFE0D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 name="Oval 123">
              <a:extLst>
                <a:ext uri="{FF2B5EF4-FFF2-40B4-BE49-F238E27FC236}">
                  <a16:creationId xmlns:a16="http://schemas.microsoft.com/office/drawing/2014/main" id="{00000000-0008-0000-0300-00007C000000}"/>
                </a:ext>
              </a:extLst>
            </xdr:cNvPr>
            <xdr:cNvSpPr/>
          </xdr:nvSpPr>
          <xdr:spPr>
            <a:xfrm>
              <a:off x="9103180" y="5886451"/>
              <a:ext cx="228600" cy="228600"/>
            </a:xfrm>
            <a:prstGeom prst="ellipse">
              <a:avLst/>
            </a:prstGeom>
            <a:solidFill>
              <a:srgbClr val="D9E2F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5" name="Oval 124">
              <a:extLst>
                <a:ext uri="{FF2B5EF4-FFF2-40B4-BE49-F238E27FC236}">
                  <a16:creationId xmlns:a16="http://schemas.microsoft.com/office/drawing/2014/main" id="{00000000-0008-0000-0300-00007D000000}"/>
                </a:ext>
              </a:extLst>
            </xdr:cNvPr>
            <xdr:cNvSpPr/>
          </xdr:nvSpPr>
          <xdr:spPr>
            <a:xfrm>
              <a:off x="9103180" y="6324601"/>
              <a:ext cx="228600" cy="228600"/>
            </a:xfrm>
            <a:prstGeom prst="ellipse">
              <a:avLst/>
            </a:prstGeom>
            <a:solidFill>
              <a:srgbClr val="E4B69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6" name="Oval 125">
              <a:extLst>
                <a:ext uri="{FF2B5EF4-FFF2-40B4-BE49-F238E27FC236}">
                  <a16:creationId xmlns:a16="http://schemas.microsoft.com/office/drawing/2014/main" id="{00000000-0008-0000-0300-00007E000000}"/>
                </a:ext>
              </a:extLst>
            </xdr:cNvPr>
            <xdr:cNvSpPr/>
          </xdr:nvSpPr>
          <xdr:spPr>
            <a:xfrm>
              <a:off x="9103180" y="6762751"/>
              <a:ext cx="228600" cy="228600"/>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50" name="Group 149">
            <a:extLst>
              <a:ext uri="{FF2B5EF4-FFF2-40B4-BE49-F238E27FC236}">
                <a16:creationId xmlns:a16="http://schemas.microsoft.com/office/drawing/2014/main" id="{00000000-0008-0000-0300-000096000000}"/>
              </a:ext>
            </a:extLst>
          </xdr:cNvPr>
          <xdr:cNvGrpSpPr/>
        </xdr:nvGrpSpPr>
        <xdr:grpSpPr>
          <a:xfrm>
            <a:off x="9907107" y="4691064"/>
            <a:ext cx="257635" cy="2419350"/>
            <a:chOff x="9103180" y="4572001"/>
            <a:chExt cx="228600" cy="2419350"/>
          </a:xfrm>
          <a:noFill/>
        </xdr:grpSpPr>
        <xdr:sp macro="" textlink="">
          <xdr:nvSpPr>
            <xdr:cNvPr id="151" name="Oval 150">
              <a:extLst>
                <a:ext uri="{FF2B5EF4-FFF2-40B4-BE49-F238E27FC236}">
                  <a16:creationId xmlns:a16="http://schemas.microsoft.com/office/drawing/2014/main" id="{00000000-0008-0000-0300-000097000000}"/>
                </a:ext>
              </a:extLst>
            </xdr:cNvPr>
            <xdr:cNvSpPr/>
          </xdr:nvSpPr>
          <xdr:spPr>
            <a:xfrm>
              <a:off x="9103180" y="457200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1</a:t>
              </a:r>
            </a:p>
          </xdr:txBody>
        </xdr:sp>
        <xdr:sp macro="" textlink="">
          <xdr:nvSpPr>
            <xdr:cNvPr id="152" name="Oval 151">
              <a:extLst>
                <a:ext uri="{FF2B5EF4-FFF2-40B4-BE49-F238E27FC236}">
                  <a16:creationId xmlns:a16="http://schemas.microsoft.com/office/drawing/2014/main" id="{00000000-0008-0000-0300-000098000000}"/>
                </a:ext>
              </a:extLst>
            </xdr:cNvPr>
            <xdr:cNvSpPr/>
          </xdr:nvSpPr>
          <xdr:spPr>
            <a:xfrm>
              <a:off x="9103180" y="501015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2</a:t>
              </a:r>
            </a:p>
          </xdr:txBody>
        </xdr:sp>
        <xdr:sp macro="" textlink="">
          <xdr:nvSpPr>
            <xdr:cNvPr id="153" name="Oval 152">
              <a:extLst>
                <a:ext uri="{FF2B5EF4-FFF2-40B4-BE49-F238E27FC236}">
                  <a16:creationId xmlns:a16="http://schemas.microsoft.com/office/drawing/2014/main" id="{00000000-0008-0000-0300-000099000000}"/>
                </a:ext>
              </a:extLst>
            </xdr:cNvPr>
            <xdr:cNvSpPr/>
          </xdr:nvSpPr>
          <xdr:spPr>
            <a:xfrm>
              <a:off x="9103180" y="544830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873D54"/>
                  </a:solidFill>
                  <a:latin typeface="Arial" panose="020B0604020202020204" pitchFamily="34" charset="0"/>
                  <a:cs typeface="Arial" panose="020B0604020202020204" pitchFamily="34" charset="0"/>
                </a:rPr>
                <a:t>3</a:t>
              </a:r>
            </a:p>
          </xdr:txBody>
        </xdr:sp>
        <xdr:sp macro="" textlink="">
          <xdr:nvSpPr>
            <xdr:cNvPr id="154" name="Oval 153">
              <a:extLst>
                <a:ext uri="{FF2B5EF4-FFF2-40B4-BE49-F238E27FC236}">
                  <a16:creationId xmlns:a16="http://schemas.microsoft.com/office/drawing/2014/main" id="{00000000-0008-0000-0300-00009A000000}"/>
                </a:ext>
              </a:extLst>
            </xdr:cNvPr>
            <xdr:cNvSpPr/>
          </xdr:nvSpPr>
          <xdr:spPr>
            <a:xfrm>
              <a:off x="9103180" y="588645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chemeClr val="tx1">
                      <a:lumMod val="65000"/>
                      <a:lumOff val="35000"/>
                    </a:schemeClr>
                  </a:solidFill>
                  <a:latin typeface="Arial" panose="020B0604020202020204" pitchFamily="34" charset="0"/>
                  <a:cs typeface="Arial" panose="020B0604020202020204" pitchFamily="34" charset="0"/>
                </a:rPr>
                <a:t>4</a:t>
              </a:r>
            </a:p>
          </xdr:txBody>
        </xdr:sp>
        <xdr:sp macro="" textlink="">
          <xdr:nvSpPr>
            <xdr:cNvPr id="155" name="Oval 154">
              <a:extLst>
                <a:ext uri="{FF2B5EF4-FFF2-40B4-BE49-F238E27FC236}">
                  <a16:creationId xmlns:a16="http://schemas.microsoft.com/office/drawing/2014/main" id="{00000000-0008-0000-0300-00009B000000}"/>
                </a:ext>
              </a:extLst>
            </xdr:cNvPr>
            <xdr:cNvSpPr/>
          </xdr:nvSpPr>
          <xdr:spPr>
            <a:xfrm>
              <a:off x="9103180" y="632460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chemeClr val="accent2">
                      <a:lumMod val="50000"/>
                    </a:schemeClr>
                  </a:solidFill>
                  <a:latin typeface="Arial" panose="020B0604020202020204" pitchFamily="34" charset="0"/>
                  <a:cs typeface="Arial" panose="020B0604020202020204" pitchFamily="34" charset="0"/>
                </a:rPr>
                <a:t>5</a:t>
              </a:r>
            </a:p>
          </xdr:txBody>
        </xdr:sp>
        <xdr:sp macro="" textlink="">
          <xdr:nvSpPr>
            <xdr:cNvPr id="156" name="Oval 155">
              <a:extLst>
                <a:ext uri="{FF2B5EF4-FFF2-40B4-BE49-F238E27FC236}">
                  <a16:creationId xmlns:a16="http://schemas.microsoft.com/office/drawing/2014/main" id="{00000000-0008-0000-0300-00009C000000}"/>
                </a:ext>
              </a:extLst>
            </xdr:cNvPr>
            <xdr:cNvSpPr/>
          </xdr:nvSpPr>
          <xdr:spPr>
            <a:xfrm>
              <a:off x="9103180" y="676275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chemeClr val="tx1">
                      <a:lumMod val="75000"/>
                      <a:lumOff val="25000"/>
                    </a:schemeClr>
                  </a:solidFill>
                  <a:latin typeface="Arial" panose="020B0604020202020204" pitchFamily="34" charset="0"/>
                  <a:cs typeface="Arial" panose="020B0604020202020204" pitchFamily="34" charset="0"/>
                </a:rPr>
                <a:t>6</a:t>
              </a:r>
            </a:p>
          </xdr:txBody>
        </xdr:sp>
      </xdr:grpSp>
      <xdr:grpSp>
        <xdr:nvGrpSpPr>
          <xdr:cNvPr id="237" name="Group 236">
            <a:extLst>
              <a:ext uri="{FF2B5EF4-FFF2-40B4-BE49-F238E27FC236}">
                <a16:creationId xmlns:a16="http://schemas.microsoft.com/office/drawing/2014/main" id="{00000000-0008-0000-0300-0000ED000000}"/>
              </a:ext>
            </a:extLst>
          </xdr:cNvPr>
          <xdr:cNvGrpSpPr/>
        </xdr:nvGrpSpPr>
        <xdr:grpSpPr>
          <a:xfrm>
            <a:off x="11395103" y="4654430"/>
            <a:ext cx="1476105" cy="293808"/>
            <a:chOff x="10480852" y="4535367"/>
            <a:chExt cx="1379242" cy="293808"/>
          </a:xfrm>
        </xdr:grpSpPr>
        <xdr:sp macro="" textlink="'Pivot Data'!AN5">
          <xdr:nvSpPr>
            <xdr:cNvPr id="27" name="TextBox 26">
              <a:extLst>
                <a:ext uri="{FF2B5EF4-FFF2-40B4-BE49-F238E27FC236}">
                  <a16:creationId xmlns:a16="http://schemas.microsoft.com/office/drawing/2014/main" id="{00000000-0008-0000-0300-00001B000000}"/>
                </a:ext>
              </a:extLst>
            </xdr:cNvPr>
            <xdr:cNvSpPr txBox="1"/>
          </xdr:nvSpPr>
          <xdr:spPr>
            <a:xfrm>
              <a:off x="10480852" y="454614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AEFACA-5ECD-44E1-B255-0970729241AE}" type="TxLink">
                <a:rPr lang="en-US" sz="1400" b="1" i="0" u="none" strike="noStrike">
                  <a:solidFill>
                    <a:schemeClr val="tx1">
                      <a:lumMod val="65000"/>
                      <a:lumOff val="35000"/>
                    </a:schemeClr>
                  </a:solidFill>
                  <a:latin typeface="Calibri"/>
                  <a:cs typeface="Calibri"/>
                </a:rPr>
                <a:pPr algn="ctr"/>
                <a:t>12</a:t>
              </a:fld>
              <a:endParaRPr lang="en-US" sz="1400" b="1">
                <a:solidFill>
                  <a:schemeClr val="tx1">
                    <a:lumMod val="65000"/>
                    <a:lumOff val="35000"/>
                  </a:schemeClr>
                </a:solidFill>
              </a:endParaRPr>
            </a:p>
          </xdr:txBody>
        </xdr:sp>
        <xdr:graphicFrame macro="">
          <xdr:nvGraphicFramePr>
            <xdr:cNvPr id="164" name="Chart 163">
              <a:extLst>
                <a:ext uri="{FF2B5EF4-FFF2-40B4-BE49-F238E27FC236}">
                  <a16:creationId xmlns:a16="http://schemas.microsoft.com/office/drawing/2014/main" id="{00000000-0008-0000-0300-0000A4000000}"/>
                </a:ext>
              </a:extLst>
            </xdr:cNvPr>
            <xdr:cNvGraphicFramePr>
              <a:graphicFrameLocks/>
            </xdr:cNvGraphicFramePr>
          </xdr:nvGraphicFramePr>
          <xdr:xfrm>
            <a:off x="11292083" y="4535367"/>
            <a:ext cx="568011" cy="227134"/>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239" name="Group 238">
            <a:extLst>
              <a:ext uri="{FF2B5EF4-FFF2-40B4-BE49-F238E27FC236}">
                <a16:creationId xmlns:a16="http://schemas.microsoft.com/office/drawing/2014/main" id="{00000000-0008-0000-0300-0000EF000000}"/>
              </a:ext>
            </a:extLst>
          </xdr:cNvPr>
          <xdr:cNvGrpSpPr/>
        </xdr:nvGrpSpPr>
        <xdr:grpSpPr>
          <a:xfrm>
            <a:off x="11395103" y="5518649"/>
            <a:ext cx="1456679" cy="342524"/>
            <a:chOff x="10480852" y="5399586"/>
            <a:chExt cx="1360586" cy="342524"/>
          </a:xfrm>
        </xdr:grpSpPr>
        <xdr:sp macro="" textlink="'Pivot Data'!AN7">
          <xdr:nvSpPr>
            <xdr:cNvPr id="118" name="TextBox 117">
              <a:extLst>
                <a:ext uri="{FF2B5EF4-FFF2-40B4-BE49-F238E27FC236}">
                  <a16:creationId xmlns:a16="http://schemas.microsoft.com/office/drawing/2014/main" id="{00000000-0008-0000-0300-000076000000}"/>
                </a:ext>
              </a:extLst>
            </xdr:cNvPr>
            <xdr:cNvSpPr txBox="1"/>
          </xdr:nvSpPr>
          <xdr:spPr>
            <a:xfrm>
              <a:off x="10480852" y="539958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8E925B-FA0D-4149-96FD-CA98535E92FE}" type="TxLink">
                <a:rPr lang="en-US" sz="1400" b="1" i="0" u="none" strike="noStrike">
                  <a:solidFill>
                    <a:schemeClr val="tx1">
                      <a:lumMod val="65000"/>
                      <a:lumOff val="35000"/>
                    </a:schemeClr>
                  </a:solidFill>
                  <a:latin typeface="Calibri"/>
                  <a:ea typeface="+mn-ea"/>
                  <a:cs typeface="Calibri"/>
                </a:rPr>
                <a:pPr marL="0" indent="0" algn="ctr"/>
                <a:t>19</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5" name="Chart 164">
              <a:extLst>
                <a:ext uri="{FF2B5EF4-FFF2-40B4-BE49-F238E27FC236}">
                  <a16:creationId xmlns:a16="http://schemas.microsoft.com/office/drawing/2014/main" id="{00000000-0008-0000-0300-0000A5000000}"/>
                </a:ext>
              </a:extLst>
            </xdr:cNvPr>
            <xdr:cNvGraphicFramePr>
              <a:graphicFrameLocks/>
            </xdr:cNvGraphicFramePr>
          </xdr:nvGraphicFramePr>
          <xdr:xfrm>
            <a:off x="11298869" y="5465885"/>
            <a:ext cx="542569" cy="276225"/>
          </xdr:xfrm>
          <a:graphic>
            <a:graphicData uri="http://schemas.openxmlformats.org/drawingml/2006/chart">
              <c:chart xmlns:c="http://schemas.openxmlformats.org/drawingml/2006/chart" xmlns:r="http://schemas.openxmlformats.org/officeDocument/2006/relationships" r:id="rId10"/>
            </a:graphicData>
          </a:graphic>
        </xdr:graphicFrame>
      </xdr:grpSp>
      <xdr:grpSp>
        <xdr:nvGrpSpPr>
          <xdr:cNvPr id="241" name="Group 240">
            <a:extLst>
              <a:ext uri="{FF2B5EF4-FFF2-40B4-BE49-F238E27FC236}">
                <a16:creationId xmlns:a16="http://schemas.microsoft.com/office/drawing/2014/main" id="{00000000-0008-0000-0300-0000F1000000}"/>
              </a:ext>
            </a:extLst>
          </xdr:cNvPr>
          <xdr:cNvGrpSpPr/>
        </xdr:nvGrpSpPr>
        <xdr:grpSpPr>
          <a:xfrm>
            <a:off x="11395103" y="6372089"/>
            <a:ext cx="1472467" cy="309699"/>
            <a:chOff x="10480852" y="6253026"/>
            <a:chExt cx="1375747" cy="309699"/>
          </a:xfrm>
        </xdr:grpSpPr>
        <xdr:sp macro="" textlink="'Pivot Data'!AN9">
          <xdr:nvSpPr>
            <xdr:cNvPr id="120" name="TextBox 119">
              <a:extLst>
                <a:ext uri="{FF2B5EF4-FFF2-40B4-BE49-F238E27FC236}">
                  <a16:creationId xmlns:a16="http://schemas.microsoft.com/office/drawing/2014/main" id="{00000000-0008-0000-0300-000078000000}"/>
                </a:ext>
              </a:extLst>
            </xdr:cNvPr>
            <xdr:cNvSpPr txBox="1"/>
          </xdr:nvSpPr>
          <xdr:spPr>
            <a:xfrm>
              <a:off x="10480852" y="625302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263C980-3467-46A6-9559-D017413B5E51}" type="TxLink">
                <a:rPr lang="en-US" sz="1400" b="1" i="0" u="none" strike="noStrike">
                  <a:solidFill>
                    <a:schemeClr val="tx1">
                      <a:lumMod val="65000"/>
                      <a:lumOff val="35000"/>
                    </a:schemeClr>
                  </a:solidFill>
                  <a:latin typeface="Calibri"/>
                  <a:ea typeface="+mn-ea"/>
                  <a:cs typeface="Calibri"/>
                </a:rPr>
                <a:pPr marL="0" indent="0" algn="ctr"/>
                <a:t>16</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6" name="Chart 165">
              <a:extLst>
                <a:ext uri="{FF2B5EF4-FFF2-40B4-BE49-F238E27FC236}">
                  <a16:creationId xmlns:a16="http://schemas.microsoft.com/office/drawing/2014/main" id="{00000000-0008-0000-0300-0000A6000000}"/>
                </a:ext>
              </a:extLst>
            </xdr:cNvPr>
            <xdr:cNvGraphicFramePr>
              <a:graphicFrameLocks/>
            </xdr:cNvGraphicFramePr>
          </xdr:nvGraphicFramePr>
          <xdr:xfrm>
            <a:off x="11314030" y="6286500"/>
            <a:ext cx="542569" cy="276225"/>
          </xdr:xfrm>
          <a:graphic>
            <a:graphicData uri="http://schemas.openxmlformats.org/drawingml/2006/chart">
              <c:chart xmlns:c="http://schemas.openxmlformats.org/drawingml/2006/chart" xmlns:r="http://schemas.openxmlformats.org/officeDocument/2006/relationships" r:id="rId11"/>
            </a:graphicData>
          </a:graphic>
        </xdr:graphicFrame>
      </xdr:grpSp>
      <xdr:sp macro="" textlink="">
        <xdr:nvSpPr>
          <xdr:cNvPr id="167" name="TextBox 166">
            <a:extLst>
              <a:ext uri="{FF2B5EF4-FFF2-40B4-BE49-F238E27FC236}">
                <a16:creationId xmlns:a16="http://schemas.microsoft.com/office/drawing/2014/main" id="{00000000-0008-0000-0300-0000A7000000}"/>
              </a:ext>
            </a:extLst>
          </xdr:cNvPr>
          <xdr:cNvSpPr txBox="1"/>
        </xdr:nvSpPr>
        <xdr:spPr>
          <a:xfrm>
            <a:off x="12163939" y="4082261"/>
            <a:ext cx="1090701" cy="432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900" b="0" cap="none" baseline="0">
                <a:solidFill>
                  <a:schemeClr val="tx1">
                    <a:lumMod val="50000"/>
                    <a:lumOff val="50000"/>
                  </a:schemeClr>
                </a:solidFill>
                <a:latin typeface="+mj-lt"/>
                <a:ea typeface="+mn-ea"/>
                <a:cs typeface="Segoe UI" panose="020B0502040204020203" pitchFamily="34" charset="0"/>
              </a:rPr>
              <a:t>Projction over next two months</a:t>
            </a:r>
          </a:p>
        </xdr:txBody>
      </xdr:sp>
      <xdr:grpSp>
        <xdr:nvGrpSpPr>
          <xdr:cNvPr id="238" name="Group 237">
            <a:extLst>
              <a:ext uri="{FF2B5EF4-FFF2-40B4-BE49-F238E27FC236}">
                <a16:creationId xmlns:a16="http://schemas.microsoft.com/office/drawing/2014/main" id="{00000000-0008-0000-0300-0000EE000000}"/>
              </a:ext>
            </a:extLst>
          </xdr:cNvPr>
          <xdr:cNvGrpSpPr/>
        </xdr:nvGrpSpPr>
        <xdr:grpSpPr>
          <a:xfrm>
            <a:off x="11395105" y="5086717"/>
            <a:ext cx="1487704" cy="288241"/>
            <a:chOff x="10480852" y="4967654"/>
            <a:chExt cx="1390379" cy="288241"/>
          </a:xfrm>
        </xdr:grpSpPr>
        <xdr:sp macro="" textlink="'Pivot Data'!AN6">
          <xdr:nvSpPr>
            <xdr:cNvPr id="117" name="TextBox 116">
              <a:extLst>
                <a:ext uri="{FF2B5EF4-FFF2-40B4-BE49-F238E27FC236}">
                  <a16:creationId xmlns:a16="http://schemas.microsoft.com/office/drawing/2014/main" id="{00000000-0008-0000-0300-000075000000}"/>
                </a:ext>
              </a:extLst>
            </xdr:cNvPr>
            <xdr:cNvSpPr txBox="1"/>
          </xdr:nvSpPr>
          <xdr:spPr>
            <a:xfrm>
              <a:off x="10480852" y="497286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4D4886-E6FB-48C3-9696-75DEF9AE4BB9}" type="TxLink">
                <a:rPr lang="en-US" sz="1400" b="1" i="0" u="none" strike="noStrike">
                  <a:solidFill>
                    <a:schemeClr val="tx1">
                      <a:lumMod val="65000"/>
                      <a:lumOff val="35000"/>
                    </a:schemeClr>
                  </a:solidFill>
                  <a:latin typeface="Calibri"/>
                  <a:ea typeface="+mn-ea"/>
                  <a:cs typeface="Calibri"/>
                </a:rPr>
                <a:pPr marL="0" indent="0" algn="ctr"/>
                <a:t>17</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8" name="Chart 167">
              <a:extLst>
                <a:ext uri="{FF2B5EF4-FFF2-40B4-BE49-F238E27FC236}">
                  <a16:creationId xmlns:a16="http://schemas.microsoft.com/office/drawing/2014/main" id="{00000000-0008-0000-0300-0000A8000000}"/>
                </a:ext>
              </a:extLst>
            </xdr:cNvPr>
            <xdr:cNvGraphicFramePr>
              <a:graphicFrameLocks/>
            </xdr:cNvGraphicFramePr>
          </xdr:nvGraphicFramePr>
          <xdr:xfrm>
            <a:off x="11328662" y="4967654"/>
            <a:ext cx="542569" cy="276225"/>
          </xdr:xfrm>
          <a:graphic>
            <a:graphicData uri="http://schemas.openxmlformats.org/drawingml/2006/chart">
              <c:chart xmlns:c="http://schemas.openxmlformats.org/drawingml/2006/chart" xmlns:r="http://schemas.openxmlformats.org/officeDocument/2006/relationships" r:id="rId12"/>
            </a:graphicData>
          </a:graphic>
        </xdr:graphicFrame>
      </xdr:grpSp>
      <xdr:grpSp>
        <xdr:nvGrpSpPr>
          <xdr:cNvPr id="240" name="Group 239">
            <a:extLst>
              <a:ext uri="{FF2B5EF4-FFF2-40B4-BE49-F238E27FC236}">
                <a16:creationId xmlns:a16="http://schemas.microsoft.com/office/drawing/2014/main" id="{00000000-0008-0000-0300-0000F0000000}"/>
              </a:ext>
            </a:extLst>
          </xdr:cNvPr>
          <xdr:cNvGrpSpPr/>
        </xdr:nvGrpSpPr>
        <xdr:grpSpPr>
          <a:xfrm>
            <a:off x="11395103" y="5945369"/>
            <a:ext cx="1457232" cy="311458"/>
            <a:chOff x="10480852" y="5826306"/>
            <a:chExt cx="1361116" cy="311458"/>
          </a:xfrm>
        </xdr:grpSpPr>
        <xdr:sp macro="" textlink="'Pivot Data'!AN8">
          <xdr:nvSpPr>
            <xdr:cNvPr id="119" name="TextBox 118">
              <a:extLst>
                <a:ext uri="{FF2B5EF4-FFF2-40B4-BE49-F238E27FC236}">
                  <a16:creationId xmlns:a16="http://schemas.microsoft.com/office/drawing/2014/main" id="{00000000-0008-0000-0300-000077000000}"/>
                </a:ext>
              </a:extLst>
            </xdr:cNvPr>
            <xdr:cNvSpPr txBox="1"/>
          </xdr:nvSpPr>
          <xdr:spPr>
            <a:xfrm>
              <a:off x="10480852" y="582630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7ED2F2-7184-4BC0-ACE9-EEE3DCE64D97}" type="TxLink">
                <a:rPr lang="en-US" sz="1400" b="1" i="0" u="none" strike="noStrike">
                  <a:solidFill>
                    <a:schemeClr val="tx1">
                      <a:lumMod val="65000"/>
                      <a:lumOff val="35000"/>
                    </a:schemeClr>
                  </a:solidFill>
                  <a:latin typeface="Calibri"/>
                  <a:ea typeface="+mn-ea"/>
                  <a:cs typeface="Calibri"/>
                </a:rPr>
                <a:pPr marL="0" indent="0" algn="ctr"/>
                <a:t>16</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9" name="Chart 168">
              <a:extLst>
                <a:ext uri="{FF2B5EF4-FFF2-40B4-BE49-F238E27FC236}">
                  <a16:creationId xmlns:a16="http://schemas.microsoft.com/office/drawing/2014/main" id="{00000000-0008-0000-0300-0000A9000000}"/>
                </a:ext>
              </a:extLst>
            </xdr:cNvPr>
            <xdr:cNvGraphicFramePr>
              <a:graphicFrameLocks/>
            </xdr:cNvGraphicFramePr>
          </xdr:nvGraphicFramePr>
          <xdr:xfrm>
            <a:off x="11299399" y="5861539"/>
            <a:ext cx="542569" cy="276225"/>
          </xdr:xfrm>
          <a:graphic>
            <a:graphicData uri="http://schemas.openxmlformats.org/drawingml/2006/chart">
              <c:chart xmlns:c="http://schemas.openxmlformats.org/drawingml/2006/chart" xmlns:r="http://schemas.openxmlformats.org/officeDocument/2006/relationships" r:id="rId13"/>
            </a:graphicData>
          </a:graphic>
        </xdr:graphicFrame>
      </xdr:grpSp>
      <xdr:grpSp>
        <xdr:nvGrpSpPr>
          <xdr:cNvPr id="242" name="Group 241">
            <a:extLst>
              <a:ext uri="{FF2B5EF4-FFF2-40B4-BE49-F238E27FC236}">
                <a16:creationId xmlns:a16="http://schemas.microsoft.com/office/drawing/2014/main" id="{00000000-0008-0000-0300-0000F2000000}"/>
              </a:ext>
            </a:extLst>
          </xdr:cNvPr>
          <xdr:cNvGrpSpPr/>
        </xdr:nvGrpSpPr>
        <xdr:grpSpPr>
          <a:xfrm>
            <a:off x="11395106" y="6771909"/>
            <a:ext cx="1472467" cy="309929"/>
            <a:chOff x="10480852" y="6652846"/>
            <a:chExt cx="1375747" cy="309929"/>
          </a:xfrm>
        </xdr:grpSpPr>
        <xdr:sp macro="" textlink="'Pivot Data'!AN10">
          <xdr:nvSpPr>
            <xdr:cNvPr id="121" name="TextBox 120">
              <a:extLst>
                <a:ext uri="{FF2B5EF4-FFF2-40B4-BE49-F238E27FC236}">
                  <a16:creationId xmlns:a16="http://schemas.microsoft.com/office/drawing/2014/main" id="{00000000-0008-0000-0300-000079000000}"/>
                </a:ext>
              </a:extLst>
            </xdr:cNvPr>
            <xdr:cNvSpPr txBox="1"/>
          </xdr:nvSpPr>
          <xdr:spPr>
            <a:xfrm>
              <a:off x="10480852" y="667974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48F8E11-C6F7-4496-A1ED-3C8DC8EFDAD7}" type="TxLink">
                <a:rPr lang="en-US" sz="1400" b="1" i="0" u="none" strike="noStrike">
                  <a:solidFill>
                    <a:schemeClr val="tx1">
                      <a:lumMod val="65000"/>
                      <a:lumOff val="35000"/>
                    </a:schemeClr>
                  </a:solidFill>
                  <a:latin typeface="Calibri"/>
                  <a:ea typeface="+mn-ea"/>
                  <a:cs typeface="Calibri"/>
                </a:rPr>
                <a:pPr marL="0" indent="0" algn="ctr"/>
                <a:t>13</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70" name="Chart 169">
              <a:extLst>
                <a:ext uri="{FF2B5EF4-FFF2-40B4-BE49-F238E27FC236}">
                  <a16:creationId xmlns:a16="http://schemas.microsoft.com/office/drawing/2014/main" id="{00000000-0008-0000-0300-0000AA000000}"/>
                </a:ext>
              </a:extLst>
            </xdr:cNvPr>
            <xdr:cNvGraphicFramePr>
              <a:graphicFrameLocks/>
            </xdr:cNvGraphicFramePr>
          </xdr:nvGraphicFramePr>
          <xdr:xfrm>
            <a:off x="11314030" y="6652846"/>
            <a:ext cx="542569" cy="276225"/>
          </xdr:xfrm>
          <a:graphic>
            <a:graphicData uri="http://schemas.openxmlformats.org/drawingml/2006/chart">
              <c:chart xmlns:c="http://schemas.openxmlformats.org/drawingml/2006/chart" xmlns:r="http://schemas.openxmlformats.org/officeDocument/2006/relationships" r:id="rId14"/>
            </a:graphicData>
          </a:graphic>
        </xdr:graphicFrame>
      </xdr:grpSp>
      <xdr:sp macro="" textlink="">
        <xdr:nvSpPr>
          <xdr:cNvPr id="138" name="Rectangle: Rounded Corners 137">
            <a:extLst>
              <a:ext uri="{FF2B5EF4-FFF2-40B4-BE49-F238E27FC236}">
                <a16:creationId xmlns:a16="http://schemas.microsoft.com/office/drawing/2014/main" id="{00000000-0008-0000-0300-00008A000000}"/>
              </a:ext>
            </a:extLst>
          </xdr:cNvPr>
          <xdr:cNvSpPr/>
        </xdr:nvSpPr>
        <xdr:spPr>
          <a:xfrm>
            <a:off x="9552953" y="7513926"/>
            <a:ext cx="3967671" cy="1772949"/>
          </a:xfrm>
          <a:prstGeom prst="roundRect">
            <a:avLst>
              <a:gd name="adj" fmla="val 8545"/>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xnSp macro="">
        <xdr:nvCxnSpPr>
          <xdr:cNvPr id="192" name="Straight Connector 191">
            <a:extLst>
              <a:ext uri="{FF2B5EF4-FFF2-40B4-BE49-F238E27FC236}">
                <a16:creationId xmlns:a16="http://schemas.microsoft.com/office/drawing/2014/main" id="{00000000-0008-0000-0300-0000C0000000}"/>
              </a:ext>
            </a:extLst>
          </xdr:cNvPr>
          <xdr:cNvCxnSpPr/>
        </xdr:nvCxnSpPr>
        <xdr:spPr>
          <a:xfrm>
            <a:off x="9892349" y="7929828"/>
            <a:ext cx="3361239"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93" name="TextBox 192">
            <a:extLst>
              <a:ext uri="{FF2B5EF4-FFF2-40B4-BE49-F238E27FC236}">
                <a16:creationId xmlns:a16="http://schemas.microsoft.com/office/drawing/2014/main" id="{00000000-0008-0000-0300-0000C1000000}"/>
              </a:ext>
            </a:extLst>
          </xdr:cNvPr>
          <xdr:cNvSpPr txBox="1"/>
        </xdr:nvSpPr>
        <xdr:spPr>
          <a:xfrm>
            <a:off x="10303337" y="7623900"/>
            <a:ext cx="3005465" cy="274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cap="small" baseline="0">
                <a:solidFill>
                  <a:schemeClr val="tx1">
                    <a:lumMod val="75000"/>
                    <a:lumOff val="25000"/>
                  </a:schemeClr>
                </a:solidFill>
                <a:latin typeface="Arial" panose="020B0604020202020204" pitchFamily="34" charset="0"/>
                <a:cs typeface="Arial" panose="020B0604020202020204" pitchFamily="34" charset="0"/>
              </a:rPr>
              <a:t>Productive Time Lost by Cycle (Days)</a:t>
            </a:r>
          </a:p>
        </xdr:txBody>
      </xdr:sp>
      <xdr:grpSp>
        <xdr:nvGrpSpPr>
          <xdr:cNvPr id="194" name="Group 193">
            <a:extLst>
              <a:ext uri="{FF2B5EF4-FFF2-40B4-BE49-F238E27FC236}">
                <a16:creationId xmlns:a16="http://schemas.microsoft.com/office/drawing/2014/main" id="{00000000-0008-0000-0300-0000C2000000}"/>
              </a:ext>
            </a:extLst>
          </xdr:cNvPr>
          <xdr:cNvGrpSpPr/>
        </xdr:nvGrpSpPr>
        <xdr:grpSpPr>
          <a:xfrm>
            <a:off x="10472489" y="8032257"/>
            <a:ext cx="1268725" cy="1195236"/>
            <a:chOff x="9021534" y="4499883"/>
            <a:chExt cx="1170215" cy="1195236"/>
          </a:xfrm>
        </xdr:grpSpPr>
        <xdr:sp macro="" textlink="'Pivot Data'!$AM$5">
          <xdr:nvSpPr>
            <xdr:cNvPr id="195" name="TextBox 194">
              <a:extLst>
                <a:ext uri="{FF2B5EF4-FFF2-40B4-BE49-F238E27FC236}">
                  <a16:creationId xmlns:a16="http://schemas.microsoft.com/office/drawing/2014/main" id="{00000000-0008-0000-0300-0000C3000000}"/>
                </a:ext>
              </a:extLst>
            </xdr:cNvPr>
            <xdr:cNvSpPr txBox="1"/>
          </xdr:nvSpPr>
          <xdr:spPr>
            <a:xfrm>
              <a:off x="9021534" y="4499883"/>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0">
                  <a:solidFill>
                    <a:schemeClr val="tx1">
                      <a:lumMod val="75000"/>
                      <a:lumOff val="25000"/>
                    </a:schemeClr>
                  </a:solidFill>
                  <a:latin typeface="Segoe UI" panose="020B0502040204020203" pitchFamily="34" charset="0"/>
                  <a:cs typeface="Segoe UI" panose="020B0502040204020203" pitchFamily="34" charset="0"/>
                </a:rPr>
                <a:t>Certificate</a:t>
              </a:r>
              <a:r>
                <a:rPr lang="en-US" sz="1400" b="0" baseline="0">
                  <a:solidFill>
                    <a:schemeClr val="tx1">
                      <a:lumMod val="75000"/>
                      <a:lumOff val="25000"/>
                    </a:schemeClr>
                  </a:solidFill>
                  <a:latin typeface="Segoe UI" panose="020B0502040204020203" pitchFamily="34" charset="0"/>
                  <a:cs typeface="Segoe UI" panose="020B0502040204020203" pitchFamily="34" charset="0"/>
                </a:rPr>
                <a:t> 1</a:t>
              </a:r>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6">
          <xdr:nvSpPr>
            <xdr:cNvPr id="196" name="TextBox 195">
              <a:extLst>
                <a:ext uri="{FF2B5EF4-FFF2-40B4-BE49-F238E27FC236}">
                  <a16:creationId xmlns:a16="http://schemas.microsoft.com/office/drawing/2014/main" id="{00000000-0008-0000-0300-0000C4000000}"/>
                </a:ext>
              </a:extLst>
            </xdr:cNvPr>
            <xdr:cNvSpPr txBox="1"/>
          </xdr:nvSpPr>
          <xdr:spPr>
            <a:xfrm>
              <a:off x="9021534" y="4898156"/>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0">
                  <a:solidFill>
                    <a:schemeClr val="tx1">
                      <a:lumMod val="75000"/>
                      <a:lumOff val="25000"/>
                    </a:schemeClr>
                  </a:solidFill>
                  <a:latin typeface="Segoe UI" panose="020B0502040204020203" pitchFamily="34" charset="0"/>
                  <a:cs typeface="Segoe UI" panose="020B0502040204020203" pitchFamily="34" charset="0"/>
                </a:rPr>
                <a:t>Certificate 2</a:t>
              </a:r>
            </a:p>
          </xdr:txBody>
        </xdr:sp>
        <xdr:sp macro="" textlink="'Pivot Data'!$AM$7">
          <xdr:nvSpPr>
            <xdr:cNvPr id="197" name="TextBox 196">
              <a:extLst>
                <a:ext uri="{FF2B5EF4-FFF2-40B4-BE49-F238E27FC236}">
                  <a16:creationId xmlns:a16="http://schemas.microsoft.com/office/drawing/2014/main" id="{00000000-0008-0000-0300-0000C5000000}"/>
                </a:ext>
              </a:extLst>
            </xdr:cNvPr>
            <xdr:cNvSpPr txBox="1"/>
          </xdr:nvSpPr>
          <xdr:spPr>
            <a:xfrm>
              <a:off x="9021534" y="5296430"/>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0">
                  <a:solidFill>
                    <a:schemeClr val="tx1">
                      <a:lumMod val="75000"/>
                      <a:lumOff val="25000"/>
                    </a:schemeClr>
                  </a:solidFill>
                  <a:latin typeface="Segoe UI" panose="020B0502040204020203" pitchFamily="34" charset="0"/>
                  <a:cs typeface="Segoe UI" panose="020B0502040204020203" pitchFamily="34" charset="0"/>
                </a:rPr>
                <a:t>Certificate 3</a:t>
              </a:r>
            </a:p>
          </xdr:txBody>
        </xdr:sp>
      </xdr:grpSp>
      <xdr:sp macro="" textlink="'Pivot Data'!AN5">
        <xdr:nvSpPr>
          <xdr:cNvPr id="201" name="TextBox 200">
            <a:extLst>
              <a:ext uri="{FF2B5EF4-FFF2-40B4-BE49-F238E27FC236}">
                <a16:creationId xmlns:a16="http://schemas.microsoft.com/office/drawing/2014/main" id="{00000000-0008-0000-0300-0000C9000000}"/>
              </a:ext>
            </a:extLst>
          </xdr:cNvPr>
          <xdr:cNvSpPr txBox="1"/>
        </xdr:nvSpPr>
        <xdr:spPr>
          <a:xfrm>
            <a:off x="11980158" y="8078520"/>
            <a:ext cx="635305"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AEFACA-5ECD-44E1-B255-0970729241AE}" type="TxLink">
              <a:rPr lang="en-US" sz="1400" b="1" i="0" u="none" strike="noStrike">
                <a:solidFill>
                  <a:schemeClr val="tx1">
                    <a:lumMod val="65000"/>
                    <a:lumOff val="35000"/>
                  </a:schemeClr>
                </a:solidFill>
                <a:latin typeface="Calibri"/>
                <a:cs typeface="Calibri"/>
              </a:rPr>
              <a:pPr algn="ctr"/>
              <a:t>12</a:t>
            </a:fld>
            <a:endParaRPr lang="en-US" sz="1400" b="1">
              <a:solidFill>
                <a:schemeClr val="tx1">
                  <a:lumMod val="65000"/>
                  <a:lumOff val="35000"/>
                </a:schemeClr>
              </a:solidFill>
            </a:endParaRPr>
          </a:p>
        </xdr:txBody>
      </xdr:sp>
      <xdr:sp macro="" textlink="'Pivot Data'!AN6">
        <xdr:nvSpPr>
          <xdr:cNvPr id="202" name="TextBox 201">
            <a:extLst>
              <a:ext uri="{FF2B5EF4-FFF2-40B4-BE49-F238E27FC236}">
                <a16:creationId xmlns:a16="http://schemas.microsoft.com/office/drawing/2014/main" id="{00000000-0008-0000-0300-0000CA000000}"/>
              </a:ext>
            </a:extLst>
          </xdr:cNvPr>
          <xdr:cNvSpPr txBox="1"/>
        </xdr:nvSpPr>
        <xdr:spPr>
          <a:xfrm>
            <a:off x="11980158" y="8477225"/>
            <a:ext cx="635305"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4D4886-E6FB-48C3-9696-75DEF9AE4BB9}" type="TxLink">
              <a:rPr lang="en-US" sz="1400" b="1" i="0" u="none" strike="noStrike">
                <a:solidFill>
                  <a:schemeClr val="tx1">
                    <a:lumMod val="65000"/>
                    <a:lumOff val="35000"/>
                  </a:schemeClr>
                </a:solidFill>
                <a:latin typeface="Calibri"/>
                <a:ea typeface="+mn-ea"/>
                <a:cs typeface="Calibri"/>
              </a:rPr>
              <a:pPr marL="0" indent="0" algn="ctr"/>
              <a:t>17</a:t>
            </a:fld>
            <a:endParaRPr lang="en-US" sz="1400" b="1" i="0" u="none" strike="noStrike">
              <a:solidFill>
                <a:schemeClr val="tx1">
                  <a:lumMod val="65000"/>
                  <a:lumOff val="35000"/>
                </a:schemeClr>
              </a:solidFill>
              <a:latin typeface="Calibri"/>
              <a:ea typeface="+mn-ea"/>
              <a:cs typeface="Calibri"/>
            </a:endParaRPr>
          </a:p>
        </xdr:txBody>
      </xdr:sp>
      <xdr:sp macro="" textlink="'Pivot Data'!AN7">
        <xdr:nvSpPr>
          <xdr:cNvPr id="203" name="TextBox 202">
            <a:extLst>
              <a:ext uri="{FF2B5EF4-FFF2-40B4-BE49-F238E27FC236}">
                <a16:creationId xmlns:a16="http://schemas.microsoft.com/office/drawing/2014/main" id="{00000000-0008-0000-0300-0000CB000000}"/>
              </a:ext>
            </a:extLst>
          </xdr:cNvPr>
          <xdr:cNvSpPr txBox="1"/>
        </xdr:nvSpPr>
        <xdr:spPr>
          <a:xfrm>
            <a:off x="11980158" y="8875931"/>
            <a:ext cx="635305"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8E925B-FA0D-4149-96FD-CA98535E92FE}" type="TxLink">
              <a:rPr lang="en-US" sz="1400" b="1" i="0" u="none" strike="noStrike">
                <a:solidFill>
                  <a:schemeClr val="tx1">
                    <a:lumMod val="65000"/>
                    <a:lumOff val="35000"/>
                  </a:schemeClr>
                </a:solidFill>
                <a:latin typeface="Calibri"/>
                <a:ea typeface="+mn-ea"/>
                <a:cs typeface="Calibri"/>
              </a:rPr>
              <a:pPr marL="0" indent="0" algn="ctr"/>
              <a:t>19</a:t>
            </a:fld>
            <a:endParaRPr lang="en-US" sz="1400" b="1" i="0" u="none" strike="noStrike">
              <a:solidFill>
                <a:schemeClr val="tx1">
                  <a:lumMod val="65000"/>
                  <a:lumOff val="35000"/>
                </a:schemeClr>
              </a:solidFill>
              <a:latin typeface="Calibri"/>
              <a:ea typeface="+mn-ea"/>
              <a:cs typeface="Calibri"/>
            </a:endParaRPr>
          </a:p>
        </xdr:txBody>
      </xdr:sp>
      <xdr:grpSp>
        <xdr:nvGrpSpPr>
          <xdr:cNvPr id="182" name="Group 181">
            <a:extLst>
              <a:ext uri="{FF2B5EF4-FFF2-40B4-BE49-F238E27FC236}">
                <a16:creationId xmlns:a16="http://schemas.microsoft.com/office/drawing/2014/main" id="{00000000-0008-0000-0300-0000B6000000}"/>
              </a:ext>
            </a:extLst>
          </xdr:cNvPr>
          <xdr:cNvGrpSpPr/>
        </xdr:nvGrpSpPr>
        <xdr:grpSpPr>
          <a:xfrm>
            <a:off x="10257247" y="8104375"/>
            <a:ext cx="245979" cy="1004047"/>
            <a:chOff x="9538004" y="7794813"/>
            <a:chExt cx="228600" cy="1004047"/>
          </a:xfrm>
        </xdr:grpSpPr>
        <xdr:sp macro="" textlink="">
          <xdr:nvSpPr>
            <xdr:cNvPr id="208" name="Oval 207">
              <a:extLst>
                <a:ext uri="{FF2B5EF4-FFF2-40B4-BE49-F238E27FC236}">
                  <a16:creationId xmlns:a16="http://schemas.microsoft.com/office/drawing/2014/main" id="{00000000-0008-0000-0300-0000D0000000}"/>
                </a:ext>
              </a:extLst>
            </xdr:cNvPr>
            <xdr:cNvSpPr/>
          </xdr:nvSpPr>
          <xdr:spPr>
            <a:xfrm>
              <a:off x="9538004" y="7794813"/>
              <a:ext cx="228600" cy="228600"/>
            </a:xfrm>
            <a:prstGeom prst="ellipse">
              <a:avLst/>
            </a:prstGeom>
            <a:solidFill>
              <a:srgbClr val="D9E2F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1</a:t>
              </a:r>
            </a:p>
          </xdr:txBody>
        </xdr:sp>
        <xdr:sp macro="" textlink="">
          <xdr:nvSpPr>
            <xdr:cNvPr id="209" name="Oval 208">
              <a:extLst>
                <a:ext uri="{FF2B5EF4-FFF2-40B4-BE49-F238E27FC236}">
                  <a16:creationId xmlns:a16="http://schemas.microsoft.com/office/drawing/2014/main" id="{00000000-0008-0000-0300-0000D1000000}"/>
                </a:ext>
              </a:extLst>
            </xdr:cNvPr>
            <xdr:cNvSpPr/>
          </xdr:nvSpPr>
          <xdr:spPr>
            <a:xfrm>
              <a:off x="9538004" y="8182536"/>
              <a:ext cx="228600" cy="228600"/>
            </a:xfrm>
            <a:prstGeom prst="ellipse">
              <a:avLst/>
            </a:prstGeom>
            <a:solidFill>
              <a:srgbClr val="E4B69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2</a:t>
              </a:r>
            </a:p>
          </xdr:txBody>
        </xdr:sp>
        <xdr:sp macro="" textlink="">
          <xdr:nvSpPr>
            <xdr:cNvPr id="210" name="Oval 209">
              <a:extLst>
                <a:ext uri="{FF2B5EF4-FFF2-40B4-BE49-F238E27FC236}">
                  <a16:creationId xmlns:a16="http://schemas.microsoft.com/office/drawing/2014/main" id="{00000000-0008-0000-0300-0000D2000000}"/>
                </a:ext>
              </a:extLst>
            </xdr:cNvPr>
            <xdr:cNvSpPr/>
          </xdr:nvSpPr>
          <xdr:spPr>
            <a:xfrm>
              <a:off x="9538004" y="8570260"/>
              <a:ext cx="228600" cy="228600"/>
            </a:xfrm>
            <a:prstGeom prst="ellipse">
              <a:avLst/>
            </a:prstGeom>
            <a:solidFill>
              <a:srgbClr val="F2F3F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873D54"/>
                  </a:solidFill>
                  <a:latin typeface="Arial" panose="020B0604020202020204" pitchFamily="34" charset="0"/>
                  <a:cs typeface="Arial" panose="020B0604020202020204" pitchFamily="34" charset="0"/>
                </a:rPr>
                <a:t>3</a:t>
              </a:r>
            </a:p>
          </xdr:txBody>
        </xdr:sp>
      </xdr:grpSp>
      <xdr:pic>
        <xdr:nvPicPr>
          <xdr:cNvPr id="226" name="Graphic 225" descr="Stopwatch 75% with solid fill">
            <a:extLst>
              <a:ext uri="{FF2B5EF4-FFF2-40B4-BE49-F238E27FC236}">
                <a16:creationId xmlns:a16="http://schemas.microsoft.com/office/drawing/2014/main" id="{00000000-0008-0000-0300-0000E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9973264" y="7622922"/>
            <a:ext cx="267790" cy="261071"/>
          </a:xfrm>
          <a:prstGeom prst="rect">
            <a:avLst/>
          </a:prstGeom>
        </xdr:spPr>
      </xdr:pic>
      <xdr:sp macro="" textlink="">
        <xdr:nvSpPr>
          <xdr:cNvPr id="38" name="Rectangle: Rounded Corners 37">
            <a:extLst>
              <a:ext uri="{FF2B5EF4-FFF2-40B4-BE49-F238E27FC236}">
                <a16:creationId xmlns:a16="http://schemas.microsoft.com/office/drawing/2014/main" id="{00000000-0008-0000-0300-000026000000}"/>
              </a:ext>
            </a:extLst>
          </xdr:cNvPr>
          <xdr:cNvSpPr/>
        </xdr:nvSpPr>
        <xdr:spPr>
          <a:xfrm>
            <a:off x="3795480" y="4000500"/>
            <a:ext cx="5125466" cy="5262562"/>
          </a:xfrm>
          <a:prstGeom prst="roundRect">
            <a:avLst>
              <a:gd name="adj" fmla="val 337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xnSp macro="">
        <xdr:nvCxnSpPr>
          <xdr:cNvPr id="58" name="Straight Connector 57">
            <a:extLst>
              <a:ext uri="{FF2B5EF4-FFF2-40B4-BE49-F238E27FC236}">
                <a16:creationId xmlns:a16="http://schemas.microsoft.com/office/drawing/2014/main" id="{00000000-0008-0000-0300-00003A000000}"/>
              </a:ext>
            </a:extLst>
          </xdr:cNvPr>
          <xdr:cNvCxnSpPr/>
        </xdr:nvCxnSpPr>
        <xdr:spPr>
          <a:xfrm>
            <a:off x="4131017" y="4490627"/>
            <a:ext cx="4454390"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graphicFrame macro="">
        <xdr:nvGraphicFramePr>
          <xdr:cNvPr id="184" name="Chart 183">
            <a:extLst>
              <a:ext uri="{FF2B5EF4-FFF2-40B4-BE49-F238E27FC236}">
                <a16:creationId xmlns:a16="http://schemas.microsoft.com/office/drawing/2014/main" id="{00000000-0008-0000-0300-0000B8000000}"/>
              </a:ext>
            </a:extLst>
          </xdr:cNvPr>
          <xdr:cNvGraphicFramePr>
            <a:graphicFrameLocks/>
          </xdr:cNvGraphicFramePr>
        </xdr:nvGraphicFramePr>
        <xdr:xfrm>
          <a:off x="4093628" y="5507958"/>
          <a:ext cx="4473357" cy="1329579"/>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185" name="Chart 184">
            <a:extLst>
              <a:ext uri="{FF2B5EF4-FFF2-40B4-BE49-F238E27FC236}">
                <a16:creationId xmlns:a16="http://schemas.microsoft.com/office/drawing/2014/main" id="{00000000-0008-0000-0300-0000B9000000}"/>
              </a:ext>
            </a:extLst>
          </xdr:cNvPr>
          <xdr:cNvGraphicFramePr>
            <a:graphicFrameLocks/>
          </xdr:cNvGraphicFramePr>
        </xdr:nvGraphicFramePr>
        <xdr:xfrm>
          <a:off x="4140954" y="7584096"/>
          <a:ext cx="4386039" cy="1568521"/>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186" name="TextBox 185">
            <a:extLst>
              <a:ext uri="{FF2B5EF4-FFF2-40B4-BE49-F238E27FC236}">
                <a16:creationId xmlns:a16="http://schemas.microsoft.com/office/drawing/2014/main" id="{00000000-0008-0000-0300-0000BA000000}"/>
              </a:ext>
            </a:extLst>
          </xdr:cNvPr>
          <xdr:cNvSpPr txBox="1"/>
        </xdr:nvSpPr>
        <xdr:spPr>
          <a:xfrm>
            <a:off x="4537446" y="4106878"/>
            <a:ext cx="2567548" cy="361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small" baseline="0">
                <a:solidFill>
                  <a:schemeClr val="tx1">
                    <a:lumMod val="75000"/>
                    <a:lumOff val="25000"/>
                  </a:schemeClr>
                </a:solidFill>
                <a:latin typeface="Arial" panose="020B0604020202020204" pitchFamily="34" charset="0"/>
                <a:ea typeface="+mn-ea"/>
                <a:cs typeface="Arial" panose="020B0604020202020204" pitchFamily="34" charset="0"/>
              </a:rPr>
              <a:t>Non Compliance Distribution</a:t>
            </a:r>
          </a:p>
        </xdr:txBody>
      </xdr:sp>
      <xdr:sp macro="" textlink="">
        <xdr:nvSpPr>
          <xdr:cNvPr id="187" name="TextBox 186">
            <a:extLst>
              <a:ext uri="{FF2B5EF4-FFF2-40B4-BE49-F238E27FC236}">
                <a16:creationId xmlns:a16="http://schemas.microsoft.com/office/drawing/2014/main" id="{00000000-0008-0000-0300-0000BB000000}"/>
              </a:ext>
            </a:extLst>
          </xdr:cNvPr>
          <xdr:cNvSpPr txBox="1"/>
        </xdr:nvSpPr>
        <xdr:spPr>
          <a:xfrm>
            <a:off x="4238403" y="4576524"/>
            <a:ext cx="1772613" cy="361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none" baseline="0">
                <a:solidFill>
                  <a:schemeClr val="tx1">
                    <a:lumMod val="75000"/>
                    <a:lumOff val="25000"/>
                  </a:schemeClr>
                </a:solidFill>
                <a:latin typeface="+mn-lt"/>
                <a:ea typeface="+mn-ea"/>
                <a:cs typeface="Arial" panose="020B0604020202020204" pitchFamily="34" charset="0"/>
              </a:rPr>
              <a:t>By Position</a:t>
            </a:r>
          </a:p>
        </xdr:txBody>
      </xdr:sp>
      <xdr:sp macro="" textlink="">
        <xdr:nvSpPr>
          <xdr:cNvPr id="188" name="TextBox 187">
            <a:extLst>
              <a:ext uri="{FF2B5EF4-FFF2-40B4-BE49-F238E27FC236}">
                <a16:creationId xmlns:a16="http://schemas.microsoft.com/office/drawing/2014/main" id="{00000000-0008-0000-0300-0000BC000000}"/>
              </a:ext>
            </a:extLst>
          </xdr:cNvPr>
          <xdr:cNvSpPr txBox="1"/>
        </xdr:nvSpPr>
        <xdr:spPr>
          <a:xfrm>
            <a:off x="4248395" y="6898614"/>
            <a:ext cx="1772613" cy="361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none" baseline="0">
                <a:solidFill>
                  <a:schemeClr val="tx1">
                    <a:lumMod val="75000"/>
                    <a:lumOff val="25000"/>
                  </a:schemeClr>
                </a:solidFill>
                <a:latin typeface="Arial" panose="020B0604020202020204" pitchFamily="34" charset="0"/>
                <a:ea typeface="+mn-ea"/>
                <a:cs typeface="Arial" panose="020B0604020202020204" pitchFamily="34" charset="0"/>
              </a:rPr>
              <a:t>By Projects</a:t>
            </a:r>
          </a:p>
        </xdr:txBody>
      </xdr:sp>
      <xdr:cxnSp macro="">
        <xdr:nvCxnSpPr>
          <xdr:cNvPr id="189" name="Straight Connector 188">
            <a:extLst>
              <a:ext uri="{FF2B5EF4-FFF2-40B4-BE49-F238E27FC236}">
                <a16:creationId xmlns:a16="http://schemas.microsoft.com/office/drawing/2014/main" id="{00000000-0008-0000-0300-0000BD000000}"/>
              </a:ext>
            </a:extLst>
          </xdr:cNvPr>
          <xdr:cNvCxnSpPr/>
        </xdr:nvCxnSpPr>
        <xdr:spPr>
          <a:xfrm>
            <a:off x="4131018" y="6857320"/>
            <a:ext cx="4454390"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22" name="Rectangle 221">
            <a:extLst>
              <a:ext uri="{FF2B5EF4-FFF2-40B4-BE49-F238E27FC236}">
                <a16:creationId xmlns:a16="http://schemas.microsoft.com/office/drawing/2014/main" id="{00000000-0008-0000-0300-0000DE000000}"/>
              </a:ext>
            </a:extLst>
          </xdr:cNvPr>
          <xdr:cNvSpPr/>
        </xdr:nvSpPr>
        <xdr:spPr>
          <a:xfrm>
            <a:off x="4245951" y="4931797"/>
            <a:ext cx="4343053" cy="572292"/>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1000">
                <a:solidFill>
                  <a:schemeClr val="tx1">
                    <a:lumMod val="75000"/>
                    <a:lumOff val="25000"/>
                  </a:schemeClr>
                </a:solidFill>
              </a:rPr>
              <a:t>By matter of heirachy, the </a:t>
            </a:r>
            <a:r>
              <a:rPr lang="en-US" sz="1000" b="1">
                <a:solidFill>
                  <a:schemeClr val="tx2">
                    <a:lumMod val="75000"/>
                  </a:schemeClr>
                </a:solidFill>
              </a:rPr>
              <a:t>supervisor position </a:t>
            </a:r>
            <a:r>
              <a:rPr lang="en-US" sz="1000">
                <a:solidFill>
                  <a:schemeClr val="tx1">
                    <a:lumMod val="75000"/>
                    <a:lumOff val="25000"/>
                  </a:schemeClr>
                </a:solidFill>
              </a:rPr>
              <a:t>has the most certification non-complaince,</a:t>
            </a:r>
            <a:r>
              <a:rPr lang="en-US" sz="1000" baseline="0">
                <a:solidFill>
                  <a:schemeClr val="tx1">
                    <a:lumMod val="75000"/>
                    <a:lumOff val="25000"/>
                  </a:schemeClr>
                </a:solidFill>
              </a:rPr>
              <a:t> related to the </a:t>
            </a:r>
            <a:r>
              <a:rPr lang="en-US" sz="1000" b="1" baseline="0">
                <a:solidFill>
                  <a:schemeClr val="tx2">
                    <a:lumMod val="75000"/>
                  </a:schemeClr>
                </a:solidFill>
              </a:rPr>
              <a:t>highest mean number per project</a:t>
            </a:r>
            <a:r>
              <a:rPr lang="en-US" sz="1000" baseline="0">
                <a:solidFill>
                  <a:schemeClr val="tx1">
                    <a:lumMod val="75000"/>
                    <a:lumOff val="25000"/>
                  </a:schemeClr>
                </a:solidFill>
              </a:rPr>
              <a:t>. Reallocation is needed.</a:t>
            </a:r>
            <a:r>
              <a:rPr lang="en-US" sz="1000">
                <a:solidFill>
                  <a:schemeClr val="tx1">
                    <a:lumMod val="75000"/>
                    <a:lumOff val="25000"/>
                  </a:schemeClr>
                </a:solidFill>
              </a:rPr>
              <a:t> </a:t>
            </a:r>
            <a:endParaRPr lang="en-US" sz="1000" b="1">
              <a:solidFill>
                <a:schemeClr val="tx1">
                  <a:lumMod val="75000"/>
                  <a:lumOff val="25000"/>
                </a:schemeClr>
              </a:solidFill>
            </a:endParaRPr>
          </a:p>
        </xdr:txBody>
      </xdr:sp>
      <xdr:sp macro="" textlink="">
        <xdr:nvSpPr>
          <xdr:cNvPr id="224" name="Rectangle 223">
            <a:extLst>
              <a:ext uri="{FF2B5EF4-FFF2-40B4-BE49-F238E27FC236}">
                <a16:creationId xmlns:a16="http://schemas.microsoft.com/office/drawing/2014/main" id="{00000000-0008-0000-0300-0000E0000000}"/>
              </a:ext>
            </a:extLst>
          </xdr:cNvPr>
          <xdr:cNvSpPr/>
        </xdr:nvSpPr>
        <xdr:spPr>
          <a:xfrm>
            <a:off x="4275250" y="7233489"/>
            <a:ext cx="4343053" cy="475577"/>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1000" b="1">
                <a:solidFill>
                  <a:schemeClr val="tx2">
                    <a:lumMod val="75000"/>
                  </a:schemeClr>
                </a:solidFill>
              </a:rPr>
              <a:t>Project 2 </a:t>
            </a:r>
            <a:r>
              <a:rPr lang="en-US" sz="1000">
                <a:solidFill>
                  <a:schemeClr val="tx1">
                    <a:lumMod val="75000"/>
                    <a:lumOff val="25000"/>
                  </a:schemeClr>
                </a:solidFill>
              </a:rPr>
              <a:t>currently</a:t>
            </a:r>
            <a:r>
              <a:rPr lang="en-US" sz="1000" baseline="0">
                <a:solidFill>
                  <a:schemeClr val="tx1">
                    <a:lumMod val="75000"/>
                    <a:lumOff val="25000"/>
                  </a:schemeClr>
                </a:solidFill>
              </a:rPr>
              <a:t> has the highest number of non-compliance for the next cycle, there is urgent </a:t>
            </a:r>
            <a:r>
              <a:rPr lang="en-US" sz="1000" b="1" baseline="0">
                <a:solidFill>
                  <a:schemeClr val="tx2">
                    <a:lumMod val="75000"/>
                  </a:schemeClr>
                </a:solidFill>
              </a:rPr>
              <a:t>need for focus of resources</a:t>
            </a:r>
            <a:r>
              <a:rPr lang="en-US" sz="1000" baseline="0">
                <a:solidFill>
                  <a:schemeClr val="bg1">
                    <a:lumMod val="50000"/>
                  </a:schemeClr>
                </a:solidFill>
              </a:rPr>
              <a:t>.</a:t>
            </a:r>
            <a:endParaRPr lang="en-US" sz="1000" b="1">
              <a:solidFill>
                <a:schemeClr val="bg1">
                  <a:lumMod val="65000"/>
                </a:schemeClr>
              </a:solidFill>
            </a:endParaRPr>
          </a:p>
        </xdr:txBody>
      </xdr:sp>
      <xdr:pic>
        <xdr:nvPicPr>
          <xdr:cNvPr id="228" name="Graphic 227" descr="Normal Distribution with solid fill">
            <a:extLst>
              <a:ext uri="{FF2B5EF4-FFF2-40B4-BE49-F238E27FC236}">
                <a16:creationId xmlns:a16="http://schemas.microsoft.com/office/drawing/2014/main" id="{00000000-0008-0000-0300-0000E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4293925" y="4135092"/>
            <a:ext cx="283992" cy="283767"/>
          </a:xfrm>
          <a:prstGeom prst="rect">
            <a:avLst/>
          </a:prstGeom>
        </xdr:spPr>
      </xdr:pic>
      <xdr:sp macro="" textlink="">
        <xdr:nvSpPr>
          <xdr:cNvPr id="42" name="Rectangle: Rounded Corners 41">
            <a:extLst>
              <a:ext uri="{FF2B5EF4-FFF2-40B4-BE49-F238E27FC236}">
                <a16:creationId xmlns:a16="http://schemas.microsoft.com/office/drawing/2014/main" id="{00000000-0008-0000-0300-00002A000000}"/>
              </a:ext>
            </a:extLst>
          </xdr:cNvPr>
          <xdr:cNvSpPr/>
        </xdr:nvSpPr>
        <xdr:spPr>
          <a:xfrm>
            <a:off x="13997488" y="4543548"/>
            <a:ext cx="3585345" cy="2926772"/>
          </a:xfrm>
          <a:prstGeom prst="roundRect">
            <a:avLst>
              <a:gd name="adj" fmla="val 6498"/>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xnSp macro="">
        <xdr:nvCxnSpPr>
          <xdr:cNvPr id="63" name="Straight Connector 62">
            <a:extLst>
              <a:ext uri="{FF2B5EF4-FFF2-40B4-BE49-F238E27FC236}">
                <a16:creationId xmlns:a16="http://schemas.microsoft.com/office/drawing/2014/main" id="{00000000-0008-0000-0300-00003F000000}"/>
              </a:ext>
            </a:extLst>
          </xdr:cNvPr>
          <xdr:cNvCxnSpPr/>
        </xdr:nvCxnSpPr>
        <xdr:spPr>
          <a:xfrm>
            <a:off x="14228832" y="4998368"/>
            <a:ext cx="3056262"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14489838" y="4664776"/>
            <a:ext cx="2894488" cy="274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cap="small" baseline="0">
                <a:solidFill>
                  <a:schemeClr val="tx1">
                    <a:lumMod val="75000"/>
                    <a:lumOff val="25000"/>
                  </a:schemeClr>
                </a:solidFill>
                <a:latin typeface="Arial" panose="020B0604020202020204" pitchFamily="34" charset="0"/>
                <a:cs typeface="Arial" panose="020B0604020202020204" pitchFamily="34" charset="0"/>
              </a:rPr>
              <a:t>Personnel Distribution by Projects</a:t>
            </a:r>
          </a:p>
        </xdr:txBody>
      </xdr:sp>
      <xdr:graphicFrame macro="">
        <xdr:nvGraphicFramePr>
          <xdr:cNvPr id="110" name="Chart 109">
            <a:extLst>
              <a:ext uri="{FF2B5EF4-FFF2-40B4-BE49-F238E27FC236}">
                <a16:creationId xmlns:a16="http://schemas.microsoft.com/office/drawing/2014/main" id="{00000000-0008-0000-0300-00006E000000}"/>
              </a:ext>
            </a:extLst>
          </xdr:cNvPr>
          <xdr:cNvGraphicFramePr>
            <a:graphicFrameLocks/>
          </xdr:cNvGraphicFramePr>
        </xdr:nvGraphicFramePr>
        <xdr:xfrm>
          <a:off x="14046208" y="5498646"/>
          <a:ext cx="3429639" cy="1892504"/>
        </xdr:xfrm>
        <a:graphic>
          <a:graphicData uri="http://schemas.openxmlformats.org/drawingml/2006/chart">
            <c:chart xmlns:c="http://schemas.openxmlformats.org/drawingml/2006/chart" xmlns:r="http://schemas.openxmlformats.org/officeDocument/2006/relationships" r:id="rId21"/>
          </a:graphicData>
        </a:graphic>
      </xdr:graphicFrame>
      <xdr:sp macro="" textlink="">
        <xdr:nvSpPr>
          <xdr:cNvPr id="113" name="Rectangle 112">
            <a:extLst>
              <a:ext uri="{FF2B5EF4-FFF2-40B4-BE49-F238E27FC236}">
                <a16:creationId xmlns:a16="http://schemas.microsoft.com/office/drawing/2014/main" id="{00000000-0008-0000-0300-000071000000}"/>
              </a:ext>
            </a:extLst>
          </xdr:cNvPr>
          <xdr:cNvSpPr/>
        </xdr:nvSpPr>
        <xdr:spPr>
          <a:xfrm>
            <a:off x="14265764" y="5053691"/>
            <a:ext cx="3203570" cy="367393"/>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900">
                <a:solidFill>
                  <a:schemeClr val="tx1">
                    <a:lumMod val="75000"/>
                    <a:lumOff val="25000"/>
                  </a:schemeClr>
                </a:solidFill>
              </a:rPr>
              <a:t>Uneven distribution is</a:t>
            </a:r>
            <a:r>
              <a:rPr lang="en-US" sz="900" baseline="0">
                <a:solidFill>
                  <a:schemeClr val="tx1">
                    <a:lumMod val="75000"/>
                    <a:lumOff val="25000"/>
                  </a:schemeClr>
                </a:solidFill>
              </a:rPr>
              <a:t> obesrved in the </a:t>
            </a:r>
            <a:r>
              <a:rPr lang="en-US" sz="900" b="1" baseline="0">
                <a:solidFill>
                  <a:schemeClr val="tx2">
                    <a:lumMod val="75000"/>
                  </a:schemeClr>
                </a:solidFill>
              </a:rPr>
              <a:t>managers position</a:t>
            </a:r>
            <a:r>
              <a:rPr lang="en-US" sz="900" baseline="0">
                <a:solidFill>
                  <a:schemeClr val="bg1">
                    <a:lumMod val="65000"/>
                  </a:schemeClr>
                </a:solidFill>
              </a:rPr>
              <a:t>. </a:t>
            </a:r>
            <a:r>
              <a:rPr lang="en-US" sz="900" baseline="0">
                <a:solidFill>
                  <a:schemeClr val="tx1">
                    <a:lumMod val="75000"/>
                    <a:lumOff val="25000"/>
                  </a:schemeClr>
                </a:solidFill>
              </a:rPr>
              <a:t>Leading to </a:t>
            </a:r>
            <a:r>
              <a:rPr lang="en-US" sz="900" b="1" baseline="0">
                <a:solidFill>
                  <a:schemeClr val="tx2">
                    <a:lumMod val="75000"/>
                  </a:schemeClr>
                </a:solidFill>
              </a:rPr>
              <a:t>imbalance in deployment selection</a:t>
            </a:r>
            <a:r>
              <a:rPr lang="en-US" sz="900" b="1" baseline="0">
                <a:solidFill>
                  <a:schemeClr val="bg1">
                    <a:lumMod val="65000"/>
                  </a:schemeClr>
                </a:solidFill>
              </a:rPr>
              <a:t>.</a:t>
            </a:r>
            <a:endParaRPr lang="en-US" sz="900" b="1">
              <a:solidFill>
                <a:schemeClr val="bg1">
                  <a:lumMod val="65000"/>
                </a:schemeClr>
              </a:solidFill>
            </a:endParaRPr>
          </a:p>
        </xdr:txBody>
      </xdr:sp>
      <xdr:pic>
        <xdr:nvPicPr>
          <xdr:cNvPr id="230" name="Graphic 229" descr="Meeting with solid fill">
            <a:extLst>
              <a:ext uri="{FF2B5EF4-FFF2-40B4-BE49-F238E27FC236}">
                <a16:creationId xmlns:a16="http://schemas.microsoft.com/office/drawing/2014/main" id="{00000000-0008-0000-0300-0000E6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4320308" y="4680629"/>
            <a:ext cx="208575" cy="219551"/>
          </a:xfrm>
          <a:prstGeom prst="rect">
            <a:avLst/>
          </a:prstGeom>
        </xdr:spPr>
      </xdr:pic>
      <xdr:sp macro="" textlink="">
        <xdr:nvSpPr>
          <xdr:cNvPr id="40" name="Rectangle: Rounded Corners 39">
            <a:extLst>
              <a:ext uri="{FF2B5EF4-FFF2-40B4-BE49-F238E27FC236}">
                <a16:creationId xmlns:a16="http://schemas.microsoft.com/office/drawing/2014/main" id="{00000000-0008-0000-0300-000028000000}"/>
              </a:ext>
            </a:extLst>
          </xdr:cNvPr>
          <xdr:cNvSpPr/>
        </xdr:nvSpPr>
        <xdr:spPr>
          <a:xfrm>
            <a:off x="13976131" y="7769679"/>
            <a:ext cx="3605963" cy="1545771"/>
          </a:xfrm>
          <a:prstGeom prst="roundRect">
            <a:avLst>
              <a:gd name="adj" fmla="val 10865"/>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09" name="Group 108">
            <a:extLst>
              <a:ext uri="{FF2B5EF4-FFF2-40B4-BE49-F238E27FC236}">
                <a16:creationId xmlns:a16="http://schemas.microsoft.com/office/drawing/2014/main" id="{00000000-0008-0000-0300-00006D000000}"/>
              </a:ext>
            </a:extLst>
          </xdr:cNvPr>
          <xdr:cNvGrpSpPr/>
        </xdr:nvGrpSpPr>
        <xdr:grpSpPr>
          <a:xfrm>
            <a:off x="14099563" y="8682283"/>
            <a:ext cx="3276643" cy="432547"/>
            <a:chOff x="9949112" y="6723529"/>
            <a:chExt cx="3305843" cy="432547"/>
          </a:xfrm>
        </xdr:grpSpPr>
        <xdr:sp macro="" textlink="">
          <xdr:nvSpPr>
            <xdr:cNvPr id="127" name="TextBox 126">
              <a:extLst>
                <a:ext uri="{FF2B5EF4-FFF2-40B4-BE49-F238E27FC236}">
                  <a16:creationId xmlns:a16="http://schemas.microsoft.com/office/drawing/2014/main" id="{00000000-0008-0000-0300-00007F000000}"/>
                </a:ext>
              </a:extLst>
            </xdr:cNvPr>
            <xdr:cNvSpPr txBox="1"/>
          </xdr:nvSpPr>
          <xdr:spPr>
            <a:xfrm>
              <a:off x="10615088" y="6723529"/>
              <a:ext cx="634735"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Q1</a:t>
              </a:r>
            </a:p>
          </xdr:txBody>
        </xdr:sp>
        <xdr:sp macro="" textlink="">
          <xdr:nvSpPr>
            <xdr:cNvPr id="128" name="TextBox 127">
              <a:extLst>
                <a:ext uri="{FF2B5EF4-FFF2-40B4-BE49-F238E27FC236}">
                  <a16:creationId xmlns:a16="http://schemas.microsoft.com/office/drawing/2014/main" id="{00000000-0008-0000-0300-000080000000}"/>
                </a:ext>
              </a:extLst>
            </xdr:cNvPr>
            <xdr:cNvSpPr txBox="1"/>
          </xdr:nvSpPr>
          <xdr:spPr>
            <a:xfrm>
              <a:off x="11281065" y="6723529"/>
              <a:ext cx="634733"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Q2</a:t>
              </a:r>
            </a:p>
          </xdr:txBody>
        </xdr:sp>
        <xdr:sp macro="" textlink="">
          <xdr:nvSpPr>
            <xdr:cNvPr id="129" name="TextBox 128">
              <a:extLst>
                <a:ext uri="{FF2B5EF4-FFF2-40B4-BE49-F238E27FC236}">
                  <a16:creationId xmlns:a16="http://schemas.microsoft.com/office/drawing/2014/main" id="{00000000-0008-0000-0300-000081000000}"/>
                </a:ext>
              </a:extLst>
            </xdr:cNvPr>
            <xdr:cNvSpPr txBox="1"/>
          </xdr:nvSpPr>
          <xdr:spPr>
            <a:xfrm>
              <a:off x="11947039" y="6723529"/>
              <a:ext cx="641938"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Q3</a:t>
              </a:r>
            </a:p>
          </xdr:txBody>
        </xdr:sp>
        <xdr:sp macro="" textlink="">
          <xdr:nvSpPr>
            <xdr:cNvPr id="130" name="TextBox 129">
              <a:extLst>
                <a:ext uri="{FF2B5EF4-FFF2-40B4-BE49-F238E27FC236}">
                  <a16:creationId xmlns:a16="http://schemas.microsoft.com/office/drawing/2014/main" id="{00000000-0008-0000-0300-000082000000}"/>
                </a:ext>
              </a:extLst>
            </xdr:cNvPr>
            <xdr:cNvSpPr txBox="1"/>
          </xdr:nvSpPr>
          <xdr:spPr>
            <a:xfrm>
              <a:off x="12620221" y="6723529"/>
              <a:ext cx="634734"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Q4</a:t>
              </a:r>
            </a:p>
          </xdr:txBody>
        </xdr:sp>
        <xdr:sp macro="" textlink="'Pivot Data'!AV9">
          <xdr:nvSpPr>
            <xdr:cNvPr id="133" name="TextBox 132">
              <a:extLst>
                <a:ext uri="{FF2B5EF4-FFF2-40B4-BE49-F238E27FC236}">
                  <a16:creationId xmlns:a16="http://schemas.microsoft.com/office/drawing/2014/main" id="{00000000-0008-0000-0300-000085000000}"/>
                </a:ext>
              </a:extLst>
            </xdr:cNvPr>
            <xdr:cNvSpPr txBox="1"/>
          </xdr:nvSpPr>
          <xdr:spPr>
            <a:xfrm>
              <a:off x="10616890" y="6954370"/>
              <a:ext cx="634735"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A726F6-558E-43C9-AE3A-7FE00EA3CEF2}" type="TxLink">
                <a:rPr lang="en-US" sz="1100" b="0" i="0" u="none" strike="noStrike">
                  <a:solidFill>
                    <a:srgbClr val="000000"/>
                  </a:solidFill>
                  <a:latin typeface="Calibri"/>
                  <a:cs typeface="Calibri"/>
                </a:rPr>
                <a:pPr algn="ctr"/>
                <a:t>77</a:t>
              </a:fld>
              <a:endParaRPr lang="en-US" sz="1100">
                <a:solidFill>
                  <a:schemeClr val="tx2">
                    <a:lumMod val="75000"/>
                  </a:schemeClr>
                </a:solidFill>
              </a:endParaRPr>
            </a:p>
          </xdr:txBody>
        </xdr:sp>
        <xdr:sp macro="" textlink="'Pivot Data'!AW9">
          <xdr:nvSpPr>
            <xdr:cNvPr id="134" name="TextBox 133">
              <a:extLst>
                <a:ext uri="{FF2B5EF4-FFF2-40B4-BE49-F238E27FC236}">
                  <a16:creationId xmlns:a16="http://schemas.microsoft.com/office/drawing/2014/main" id="{00000000-0008-0000-0300-000086000000}"/>
                </a:ext>
              </a:extLst>
            </xdr:cNvPr>
            <xdr:cNvSpPr txBox="1"/>
          </xdr:nvSpPr>
          <xdr:spPr>
            <a:xfrm>
              <a:off x="11284669" y="6954370"/>
              <a:ext cx="634733"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389CBE-C697-452C-B90F-EE84396A32FE}" type="TxLink">
                <a:rPr lang="en-US" sz="1100" b="0" i="0" u="none" strike="noStrike">
                  <a:solidFill>
                    <a:srgbClr val="000000"/>
                  </a:solidFill>
                  <a:latin typeface="Calibri"/>
                  <a:cs typeface="Calibri"/>
                </a:rPr>
                <a:pPr algn="ctr"/>
                <a:t>102</a:t>
              </a:fld>
              <a:endParaRPr lang="en-US" sz="1100">
                <a:solidFill>
                  <a:schemeClr val="tx2">
                    <a:lumMod val="75000"/>
                  </a:schemeClr>
                </a:solidFill>
              </a:endParaRPr>
            </a:p>
          </xdr:txBody>
        </xdr:sp>
        <xdr:sp macro="" textlink="'Pivot Data'!AX9">
          <xdr:nvSpPr>
            <xdr:cNvPr id="135" name="TextBox 134">
              <a:extLst>
                <a:ext uri="{FF2B5EF4-FFF2-40B4-BE49-F238E27FC236}">
                  <a16:creationId xmlns:a16="http://schemas.microsoft.com/office/drawing/2014/main" id="{00000000-0008-0000-0300-000087000000}"/>
                </a:ext>
              </a:extLst>
            </xdr:cNvPr>
            <xdr:cNvSpPr txBox="1"/>
          </xdr:nvSpPr>
          <xdr:spPr>
            <a:xfrm>
              <a:off x="11952445" y="6954370"/>
              <a:ext cx="634734"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E7D371-8CB4-4027-B7AF-887B4404E4E1}" type="TxLink">
                <a:rPr lang="en-US" sz="1100" b="0" i="0" u="none" strike="noStrike">
                  <a:solidFill>
                    <a:srgbClr val="000000"/>
                  </a:solidFill>
                  <a:latin typeface="Calibri"/>
                  <a:cs typeface="Calibri"/>
                </a:rPr>
                <a:pPr algn="ctr"/>
                <a:t>166</a:t>
              </a:fld>
              <a:endParaRPr lang="en-US" sz="1100">
                <a:solidFill>
                  <a:schemeClr val="tx2">
                    <a:lumMod val="75000"/>
                  </a:schemeClr>
                </a:solidFill>
              </a:endParaRPr>
            </a:p>
          </xdr:txBody>
        </xdr:sp>
        <xdr:sp macro="" textlink="'Pivot Data'!AY9">
          <xdr:nvSpPr>
            <xdr:cNvPr id="136" name="TextBox 135">
              <a:extLst>
                <a:ext uri="{FF2B5EF4-FFF2-40B4-BE49-F238E27FC236}">
                  <a16:creationId xmlns:a16="http://schemas.microsoft.com/office/drawing/2014/main" id="{00000000-0008-0000-0300-000088000000}"/>
                </a:ext>
              </a:extLst>
            </xdr:cNvPr>
            <xdr:cNvSpPr txBox="1"/>
          </xdr:nvSpPr>
          <xdr:spPr>
            <a:xfrm>
              <a:off x="12620221" y="6954370"/>
              <a:ext cx="634734"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9160-3F90-4454-A7B0-614041E3456F}" type="TxLink">
                <a:rPr lang="en-US" sz="1100" b="0" i="0" u="none" strike="noStrike">
                  <a:solidFill>
                    <a:srgbClr val="000000"/>
                  </a:solidFill>
                  <a:latin typeface="Calibri"/>
                  <a:cs typeface="Calibri"/>
                </a:rPr>
                <a:pPr algn="ctr"/>
                <a:t>109</a:t>
              </a:fld>
              <a:endParaRPr lang="en-US" sz="1100">
                <a:solidFill>
                  <a:schemeClr val="tx2">
                    <a:lumMod val="75000"/>
                  </a:schemeClr>
                </a:solidFill>
              </a:endParaRPr>
            </a:p>
          </xdr:txBody>
        </xdr:sp>
        <xdr:sp macro="" textlink="">
          <xdr:nvSpPr>
            <xdr:cNvPr id="90" name="TextBox 89">
              <a:extLst>
                <a:ext uri="{FF2B5EF4-FFF2-40B4-BE49-F238E27FC236}">
                  <a16:creationId xmlns:a16="http://schemas.microsoft.com/office/drawing/2014/main" id="{00000000-0008-0000-0300-00005A000000}"/>
                </a:ext>
              </a:extLst>
            </xdr:cNvPr>
            <xdr:cNvSpPr txBox="1"/>
          </xdr:nvSpPr>
          <xdr:spPr>
            <a:xfrm>
              <a:off x="9949112" y="6723529"/>
              <a:ext cx="634735"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Period</a:t>
              </a:r>
            </a:p>
          </xdr:txBody>
        </xdr:sp>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9949112" y="6954370"/>
              <a:ext cx="634735"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tx2">
                      <a:lumMod val="75000"/>
                    </a:schemeClr>
                  </a:solidFill>
                </a:rPr>
                <a:t>Count</a:t>
              </a:r>
            </a:p>
          </xdr:txBody>
        </xdr:sp>
      </xdr:grpSp>
      <xdr:cxnSp macro="">
        <xdr:nvCxnSpPr>
          <xdr:cNvPr id="190" name="Straight Connector 189">
            <a:extLst>
              <a:ext uri="{FF2B5EF4-FFF2-40B4-BE49-F238E27FC236}">
                <a16:creationId xmlns:a16="http://schemas.microsoft.com/office/drawing/2014/main" id="{00000000-0008-0000-0300-0000BE000000}"/>
              </a:ext>
            </a:extLst>
          </xdr:cNvPr>
          <xdr:cNvCxnSpPr/>
        </xdr:nvCxnSpPr>
        <xdr:spPr>
          <a:xfrm>
            <a:off x="14226799" y="8210696"/>
            <a:ext cx="3054094"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91" name="TextBox 190">
            <a:extLst>
              <a:ext uri="{FF2B5EF4-FFF2-40B4-BE49-F238E27FC236}">
                <a16:creationId xmlns:a16="http://schemas.microsoft.com/office/drawing/2014/main" id="{00000000-0008-0000-0300-0000BF000000}"/>
              </a:ext>
            </a:extLst>
          </xdr:cNvPr>
          <xdr:cNvSpPr txBox="1"/>
        </xdr:nvSpPr>
        <xdr:spPr>
          <a:xfrm>
            <a:off x="14437857" y="7903328"/>
            <a:ext cx="3029811" cy="26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cap="small" baseline="0">
                <a:solidFill>
                  <a:schemeClr val="tx1">
                    <a:lumMod val="75000"/>
                    <a:lumOff val="25000"/>
                  </a:schemeClr>
                </a:solidFill>
                <a:latin typeface="Arial" panose="020B0604020202020204" pitchFamily="34" charset="0"/>
                <a:cs typeface="Arial" panose="020B0604020202020204" pitchFamily="34" charset="0"/>
              </a:rPr>
              <a:t>Compliance View by Quarters</a:t>
            </a:r>
          </a:p>
        </xdr:txBody>
      </xdr:sp>
      <xdr:pic>
        <xdr:nvPicPr>
          <xdr:cNvPr id="214" name="Graphic 213" descr="Daily calendar with solid fill">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296802" y="7921719"/>
            <a:ext cx="201617" cy="210110"/>
          </a:xfrm>
          <a:prstGeom prst="rect">
            <a:avLst/>
          </a:prstGeom>
        </xdr:spPr>
      </xdr:pic>
      <xdr:sp macro="" textlink="">
        <xdr:nvSpPr>
          <xdr:cNvPr id="233" name="Rectangle 232">
            <a:extLst>
              <a:ext uri="{FF2B5EF4-FFF2-40B4-BE49-F238E27FC236}">
                <a16:creationId xmlns:a16="http://schemas.microsoft.com/office/drawing/2014/main" id="{00000000-0008-0000-0300-0000E9000000}"/>
              </a:ext>
            </a:extLst>
          </xdr:cNvPr>
          <xdr:cNvSpPr/>
        </xdr:nvSpPr>
        <xdr:spPr>
          <a:xfrm>
            <a:off x="14068890" y="8252039"/>
            <a:ext cx="3384278" cy="349271"/>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900" b="0">
                <a:solidFill>
                  <a:schemeClr val="tx1">
                    <a:lumMod val="75000"/>
                    <a:lumOff val="25000"/>
                  </a:schemeClr>
                </a:solidFill>
              </a:rPr>
              <a:t>Following need for </a:t>
            </a:r>
            <a:r>
              <a:rPr lang="en-US" sz="900" b="1">
                <a:solidFill>
                  <a:schemeClr val="tx2">
                    <a:lumMod val="75000"/>
                  </a:schemeClr>
                </a:solidFill>
              </a:rPr>
              <a:t>budgeting</a:t>
            </a:r>
            <a:r>
              <a:rPr lang="en-US" sz="900" b="1" baseline="0">
                <a:solidFill>
                  <a:schemeClr val="tx2">
                    <a:lumMod val="75000"/>
                  </a:schemeClr>
                </a:solidFill>
              </a:rPr>
              <a:t> and planning, </a:t>
            </a:r>
            <a:r>
              <a:rPr lang="en-US" sz="900" b="0" baseline="0">
                <a:solidFill>
                  <a:schemeClr val="tx1">
                    <a:lumMod val="75000"/>
                    <a:lumOff val="25000"/>
                  </a:schemeClr>
                </a:solidFill>
              </a:rPr>
              <a:t>the quarterly projections show attention is needed in </a:t>
            </a:r>
            <a:r>
              <a:rPr lang="en-US" sz="900" b="1" baseline="0">
                <a:solidFill>
                  <a:schemeClr val="tx2">
                    <a:lumMod val="75000"/>
                  </a:schemeClr>
                </a:solidFill>
              </a:rPr>
              <a:t>Q3</a:t>
            </a:r>
            <a:endParaRPr lang="en-US" sz="900" b="1">
              <a:solidFill>
                <a:schemeClr val="bg1">
                  <a:lumMod val="65000"/>
                </a:schemeClr>
              </a:solidFill>
            </a:endParaRPr>
          </a:p>
        </xdr:txBody>
      </xdr:sp>
      <xdr:sp macro=""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14030615" y="2476502"/>
            <a:ext cx="3589681" cy="1796142"/>
          </a:xfrm>
          <a:prstGeom prst="roundRect">
            <a:avLst>
              <a:gd name="adj" fmla="val 8518"/>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xnSp macro="">
        <xdr:nvCxnSpPr>
          <xdr:cNvPr id="64" name="Straight Connector 63">
            <a:extLst>
              <a:ext uri="{FF2B5EF4-FFF2-40B4-BE49-F238E27FC236}">
                <a16:creationId xmlns:a16="http://schemas.microsoft.com/office/drawing/2014/main" id="{00000000-0008-0000-0300-000040000000}"/>
              </a:ext>
            </a:extLst>
          </xdr:cNvPr>
          <xdr:cNvCxnSpPr/>
        </xdr:nvCxnSpPr>
        <xdr:spPr>
          <a:xfrm>
            <a:off x="14371833" y="2962254"/>
            <a:ext cx="3045360"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8" name="TextBox 67">
            <a:extLst>
              <a:ext uri="{FF2B5EF4-FFF2-40B4-BE49-F238E27FC236}">
                <a16:creationId xmlns:a16="http://schemas.microsoft.com/office/drawing/2014/main" id="{00000000-0008-0000-0300-000044000000}"/>
              </a:ext>
            </a:extLst>
          </xdr:cNvPr>
          <xdr:cNvSpPr txBox="1"/>
        </xdr:nvSpPr>
        <xdr:spPr>
          <a:xfrm>
            <a:off x="14830364" y="2559628"/>
            <a:ext cx="1029714" cy="367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small" baseline="0">
                <a:solidFill>
                  <a:schemeClr val="tx1">
                    <a:lumMod val="75000"/>
                    <a:lumOff val="25000"/>
                  </a:schemeClr>
                </a:solidFill>
                <a:latin typeface="Arial" panose="020B0604020202020204" pitchFamily="34" charset="0"/>
                <a:ea typeface="+mn-ea"/>
                <a:cs typeface="Arial" panose="020B0604020202020204" pitchFamily="34" charset="0"/>
              </a:rPr>
              <a:t>Status</a:t>
            </a:r>
          </a:p>
        </xdr:txBody>
      </xdr:sp>
      <xdr:cxnSp macro="">
        <xdr:nvCxnSpPr>
          <xdr:cNvPr id="92" name="Straight Connector 91">
            <a:extLst>
              <a:ext uri="{FF2B5EF4-FFF2-40B4-BE49-F238E27FC236}">
                <a16:creationId xmlns:a16="http://schemas.microsoft.com/office/drawing/2014/main" id="{00000000-0008-0000-0300-00005C000000}"/>
              </a:ext>
            </a:extLst>
          </xdr:cNvPr>
          <xdr:cNvCxnSpPr/>
        </xdr:nvCxnSpPr>
        <xdr:spPr>
          <a:xfrm>
            <a:off x="15958006" y="2636693"/>
            <a:ext cx="229" cy="192283"/>
          </a:xfrm>
          <a:prstGeom prst="line">
            <a:avLst/>
          </a:prstGeom>
          <a:ln w="19050">
            <a:solidFill>
              <a:schemeClr val="tx2">
                <a:lumMod val="75000"/>
                <a:alpha val="65000"/>
              </a:schemeClr>
            </a:solidFill>
          </a:ln>
        </xdr:spPr>
        <xdr:style>
          <a:lnRef idx="1">
            <a:schemeClr val="accent1"/>
          </a:lnRef>
          <a:fillRef idx="0">
            <a:schemeClr val="accent1"/>
          </a:fillRef>
          <a:effectRef idx="0">
            <a:schemeClr val="accent1"/>
          </a:effectRef>
          <a:fontRef idx="minor">
            <a:schemeClr val="tx1"/>
          </a:fontRef>
        </xdr:style>
      </xdr:cxnSp>
      <xdr:graphicFrame macro="">
        <xdr:nvGraphicFramePr>
          <xdr:cNvPr id="98" name="Chart 97">
            <a:extLst>
              <a:ext uri="{FF2B5EF4-FFF2-40B4-BE49-F238E27FC236}">
                <a16:creationId xmlns:a16="http://schemas.microsoft.com/office/drawing/2014/main" id="{00000000-0008-0000-0300-000062000000}"/>
              </a:ext>
            </a:extLst>
          </xdr:cNvPr>
          <xdr:cNvGraphicFramePr>
            <a:graphicFrameLocks/>
          </xdr:cNvGraphicFramePr>
        </xdr:nvGraphicFramePr>
        <xdr:xfrm>
          <a:off x="14595295" y="2956220"/>
          <a:ext cx="2493098" cy="1344705"/>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268" name="TextBox 267">
            <a:extLst>
              <a:ext uri="{FF2B5EF4-FFF2-40B4-BE49-F238E27FC236}">
                <a16:creationId xmlns:a16="http://schemas.microsoft.com/office/drawing/2014/main" id="{00000000-0008-0000-0300-00000C010000}"/>
              </a:ext>
            </a:extLst>
          </xdr:cNvPr>
          <xdr:cNvSpPr txBox="1"/>
        </xdr:nvSpPr>
        <xdr:spPr>
          <a:xfrm>
            <a:off x="969147" y="7628910"/>
            <a:ext cx="1931351"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Availability</a:t>
            </a:r>
          </a:p>
        </xdr:txBody>
      </xdr:sp>
      <xdr:pic>
        <xdr:nvPicPr>
          <xdr:cNvPr id="3079" name="Picture 3078">
            <a:extLst>
              <a:ext uri="{FF2B5EF4-FFF2-40B4-BE49-F238E27FC236}">
                <a16:creationId xmlns:a16="http://schemas.microsoft.com/office/drawing/2014/main" id="{00000000-0008-0000-0300-0000070C0000}"/>
              </a:ext>
            </a:extLst>
          </xdr:cNvPr>
          <xdr:cNvPicPr>
            <a:picLocks noChangeAspect="1"/>
          </xdr:cNvPicPr>
        </xdr:nvPicPr>
        <xdr:blipFill rotWithShape="1">
          <a:blip xmlns:r="http://schemas.openxmlformats.org/officeDocument/2006/relationships" r:embed="rId27">
            <a:duotone>
              <a:schemeClr val="accent2">
                <a:shade val="45000"/>
                <a:satMod val="135000"/>
              </a:schemeClr>
              <a:prstClr val="white"/>
            </a:duotone>
            <a:alphaModFix amt="50000"/>
          </a:blip>
          <a:srcRect t="21133" b="22226"/>
          <a:stretch/>
        </xdr:blipFill>
        <xdr:spPr>
          <a:xfrm>
            <a:off x="14563800" y="2660696"/>
            <a:ext cx="296799" cy="168887"/>
          </a:xfrm>
          <a:prstGeom prst="rect">
            <a:avLst/>
          </a:prstGeom>
        </xdr:spPr>
      </xdr:pic>
      <xdr:pic>
        <xdr:nvPicPr>
          <xdr:cNvPr id="265" name="Picture 264" descr="Problem - Free signs icons">
            <a:extLst>
              <a:ext uri="{FF2B5EF4-FFF2-40B4-BE49-F238E27FC236}">
                <a16:creationId xmlns:a16="http://schemas.microsoft.com/office/drawing/2014/main" id="{00000000-0008-0000-0300-000009010000}"/>
              </a:ext>
            </a:extLst>
          </xdr:cNvPr>
          <xdr:cNvPicPr>
            <a:picLocks noChangeAspect="1" noChangeArrowheads="1"/>
          </xdr:cNvPicPr>
        </xdr:nvPicPr>
        <xdr:blipFill>
          <a:blip xmlns:r="http://schemas.openxmlformats.org/officeDocument/2006/relationships" r:embed="rId28" cstate="print">
            <a:alphaModFix amt="50000"/>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9938309" y="4156906"/>
            <a:ext cx="252271" cy="248407"/>
          </a:xfrm>
          <a:prstGeom prst="rect">
            <a:avLst/>
          </a:prstGeom>
          <a:extLst>
            <a:ext uri="{909E8E84-426E-40DD-AFC4-6F175D3DCCD1}">
              <a14:hiddenFill xmlns:a14="http://schemas.microsoft.com/office/drawing/2010/main">
                <a:solidFill>
                  <a:srgbClr val="FFFFFF"/>
                </a:solidFill>
              </a14:hiddenFill>
            </a:ext>
          </a:extLst>
        </xdr:spPr>
      </xdr:pic>
      <mc:AlternateContent xmlns:mc="http://schemas.openxmlformats.org/markup-compatibility/2006">
        <mc:Choice xmlns:a14="http://schemas.microsoft.com/office/drawing/2010/main" Requires="a14">
          <xdr:graphicFrame macro="">
            <xdr:nvGraphicFramePr>
              <xdr:cNvPr id="267" name="Deployment Availability 21">
                <a:extLst>
                  <a:ext uri="{FF2B5EF4-FFF2-40B4-BE49-F238E27FC236}">
                    <a16:creationId xmlns:a16="http://schemas.microsoft.com/office/drawing/2014/main" id="{00000000-0008-0000-0300-00000B010000}"/>
                  </a:ext>
                </a:extLst>
              </xdr:cNvPr>
              <xdr:cNvGraphicFramePr>
                <a:graphicFrameLocks noMove="1" noResize="1"/>
              </xdr:cNvGraphicFramePr>
            </xdr:nvGraphicFramePr>
            <xdr:xfrm>
              <a:off x="945693" y="8018319"/>
              <a:ext cx="1975182" cy="727363"/>
            </xdr:xfrm>
            <a:graphic>
              <a:graphicData uri="http://schemas.microsoft.com/office/drawing/2010/slicer">
                <sle:slicer xmlns:sle="http://schemas.microsoft.com/office/drawing/2010/slicer" name="Deployment Availability 21"/>
              </a:graphicData>
            </a:graphic>
          </xdr:graphicFrame>
        </mc:Choice>
        <mc:Fallback>
          <xdr:sp macro="" textlink="">
            <xdr:nvSpPr>
              <xdr:cNvPr id="0" name=""/>
              <xdr:cNvSpPr>
                <a:spLocks noTextEdit="1"/>
              </xdr:cNvSpPr>
            </xdr:nvSpPr>
            <xdr:spPr>
              <a:xfrm>
                <a:off x="949453" y="8018319"/>
                <a:ext cx="1983325" cy="7273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69" name="Assigned Project 1">
                <a:extLst>
                  <a:ext uri="{FF2B5EF4-FFF2-40B4-BE49-F238E27FC236}">
                    <a16:creationId xmlns:a16="http://schemas.microsoft.com/office/drawing/2014/main" id="{00000000-0008-0000-0300-00000D010000}"/>
                  </a:ext>
                </a:extLst>
              </xdr:cNvPr>
              <xdr:cNvGraphicFramePr>
                <a:graphicFrameLocks noMove="1" noResize="1"/>
              </xdr:cNvGraphicFramePr>
            </xdr:nvGraphicFramePr>
            <xdr:xfrm>
              <a:off x="971649" y="5564149"/>
              <a:ext cx="1932223" cy="1796079"/>
            </xdr:xfrm>
            <a:graphic>
              <a:graphicData uri="http://schemas.microsoft.com/office/drawing/2010/slicer">
                <sle:slicer xmlns:sle="http://schemas.microsoft.com/office/drawing/2010/slicer" name="Assigned Project 1"/>
              </a:graphicData>
            </a:graphic>
          </xdr:graphicFrame>
        </mc:Choice>
        <mc:Fallback>
          <xdr:sp macro="" textlink="">
            <xdr:nvSpPr>
              <xdr:cNvPr id="0" name=""/>
              <xdr:cNvSpPr>
                <a:spLocks noTextEdit="1"/>
              </xdr:cNvSpPr>
            </xdr:nvSpPr>
            <xdr:spPr>
              <a:xfrm>
                <a:off x="975516" y="5564149"/>
                <a:ext cx="1940189" cy="17960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3080" name="Rectangle 3079">
            <a:extLst>
              <a:ext uri="{FF2B5EF4-FFF2-40B4-BE49-F238E27FC236}">
                <a16:creationId xmlns:a16="http://schemas.microsoft.com/office/drawing/2014/main" id="{00000000-0008-0000-0300-0000080C0000}"/>
              </a:ext>
            </a:extLst>
          </xdr:cNvPr>
          <xdr:cNvSpPr/>
        </xdr:nvSpPr>
        <xdr:spPr>
          <a:xfrm>
            <a:off x="1052894" y="4083327"/>
            <a:ext cx="1771135" cy="240195"/>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a:solidFill>
                  <a:schemeClr val="bg1"/>
                </a:solidFill>
                <a:latin typeface="Arial" panose="020B0604020202020204" pitchFamily="34" charset="0"/>
                <a:cs typeface="Arial" panose="020B0604020202020204" pitchFamily="34" charset="0"/>
              </a:rPr>
              <a:t>Cert 1</a:t>
            </a:r>
          </a:p>
        </xdr:txBody>
      </xdr:sp>
      <xdr:sp macro="" textlink="">
        <xdr:nvSpPr>
          <xdr:cNvPr id="271" name="Rectangle 270">
            <a:extLst>
              <a:ext uri="{FF2B5EF4-FFF2-40B4-BE49-F238E27FC236}">
                <a16:creationId xmlns:a16="http://schemas.microsoft.com/office/drawing/2014/main" id="{00000000-0008-0000-0300-00000F010000}"/>
              </a:ext>
            </a:extLst>
          </xdr:cNvPr>
          <xdr:cNvSpPr/>
        </xdr:nvSpPr>
        <xdr:spPr>
          <a:xfrm>
            <a:off x="1048015" y="4380673"/>
            <a:ext cx="1771135" cy="240195"/>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a:solidFill>
                  <a:schemeClr val="bg1"/>
                </a:solidFill>
                <a:latin typeface="Arial" panose="020B0604020202020204" pitchFamily="34" charset="0"/>
                <a:cs typeface="Arial" panose="020B0604020202020204" pitchFamily="34" charset="0"/>
              </a:rPr>
              <a:t>Cert 1</a:t>
            </a:r>
          </a:p>
        </xdr:txBody>
      </xdr:sp>
      <xdr:sp macro="" textlink="">
        <xdr:nvSpPr>
          <xdr:cNvPr id="272" name="Rectangle 271">
            <a:extLst>
              <a:ext uri="{FF2B5EF4-FFF2-40B4-BE49-F238E27FC236}">
                <a16:creationId xmlns:a16="http://schemas.microsoft.com/office/drawing/2014/main" id="{00000000-0008-0000-0300-000010010000}"/>
              </a:ext>
            </a:extLst>
          </xdr:cNvPr>
          <xdr:cNvSpPr/>
        </xdr:nvSpPr>
        <xdr:spPr>
          <a:xfrm>
            <a:off x="1043135" y="4678019"/>
            <a:ext cx="1771135" cy="240195"/>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a:solidFill>
                  <a:schemeClr val="bg1"/>
                </a:solidFill>
                <a:latin typeface="Arial" panose="020B0604020202020204" pitchFamily="34" charset="0"/>
                <a:cs typeface="Arial" panose="020B0604020202020204" pitchFamily="34" charset="0"/>
              </a:rPr>
              <a:t>Cert 1</a:t>
            </a:r>
          </a:p>
        </xdr:txBody>
      </xdr:sp>
      <xdr:grpSp>
        <xdr:nvGrpSpPr>
          <xdr:cNvPr id="3081" name="Group 3080">
            <a:extLst>
              <a:ext uri="{FF2B5EF4-FFF2-40B4-BE49-F238E27FC236}">
                <a16:creationId xmlns:a16="http://schemas.microsoft.com/office/drawing/2014/main" id="{00000000-0008-0000-0300-0000090C0000}"/>
              </a:ext>
            </a:extLst>
          </xdr:cNvPr>
          <xdr:cNvGrpSpPr/>
        </xdr:nvGrpSpPr>
        <xdr:grpSpPr>
          <a:xfrm>
            <a:off x="15479628" y="669967"/>
            <a:ext cx="2111708" cy="723650"/>
            <a:chOff x="15584760" y="669967"/>
            <a:chExt cx="2143222" cy="723650"/>
          </a:xfrm>
        </xdr:grpSpPr>
        <xdr:grpSp>
          <xdr:nvGrpSpPr>
            <xdr:cNvPr id="251" name="Group 250">
              <a:extLst>
                <a:ext uri="{FF2B5EF4-FFF2-40B4-BE49-F238E27FC236}">
                  <a16:creationId xmlns:a16="http://schemas.microsoft.com/office/drawing/2014/main" id="{00000000-0008-0000-0300-0000FB000000}"/>
                </a:ext>
              </a:extLst>
            </xdr:cNvPr>
            <xdr:cNvGrpSpPr/>
          </xdr:nvGrpSpPr>
          <xdr:grpSpPr>
            <a:xfrm>
              <a:off x="15584760" y="669967"/>
              <a:ext cx="2143222" cy="723650"/>
              <a:chOff x="14181603" y="669967"/>
              <a:chExt cx="2140469" cy="723650"/>
            </a:xfrm>
          </xdr:grpSpPr>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14181603" y="669967"/>
                <a:ext cx="156860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600" b="1" cap="small" baseline="0">
                    <a:solidFill>
                      <a:schemeClr val="bg1"/>
                    </a:solidFill>
                    <a:latin typeface="Arial" panose="020B0604020202020204" pitchFamily="34" charset="0"/>
                    <a:cs typeface="Arial" panose="020B0604020202020204" pitchFamily="34" charset="0"/>
                  </a:rPr>
                  <a:t>Last Updated</a:t>
                </a:r>
              </a:p>
            </xdr:txBody>
          </xdr:sp>
          <xdr:sp macro="" textlink="'Merged Data'!B2">
            <xdr:nvSpPr>
              <xdr:cNvPr id="25" name="TextBox 24">
                <a:extLst>
                  <a:ext uri="{FF2B5EF4-FFF2-40B4-BE49-F238E27FC236}">
                    <a16:creationId xmlns:a16="http://schemas.microsoft.com/office/drawing/2014/main" id="{00000000-0008-0000-0300-000019000000}"/>
                  </a:ext>
                </a:extLst>
              </xdr:cNvPr>
              <xdr:cNvSpPr txBox="1"/>
            </xdr:nvSpPr>
            <xdr:spPr>
              <a:xfrm>
                <a:off x="14187834" y="947304"/>
                <a:ext cx="156237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CAB3F19-4ED4-47E8-8CD4-5FD9735D69B3}" type="TxLink">
                  <a:rPr lang="en-US" sz="1400" b="0" i="0" u="none" strike="noStrike">
                    <a:solidFill>
                      <a:schemeClr val="bg1"/>
                    </a:solidFill>
                    <a:latin typeface="Calibri"/>
                    <a:cs typeface="Calibri"/>
                  </a:rPr>
                  <a:pPr algn="r"/>
                  <a:t>6/11/2022</a:t>
                </a:fld>
                <a:endParaRPr lang="en-US" sz="1600" b="0">
                  <a:solidFill>
                    <a:schemeClr val="bg1"/>
                  </a:solidFill>
                </a:endParaRPr>
              </a:p>
            </xdr:txBody>
          </xdr:sp>
          <xdr:sp macro="" textlink="">
            <xdr:nvSpPr>
              <xdr:cNvPr id="26" name="Oval 25">
                <a:extLst>
                  <a:ext uri="{FF2B5EF4-FFF2-40B4-BE49-F238E27FC236}">
                    <a16:creationId xmlns:a16="http://schemas.microsoft.com/office/drawing/2014/main" id="{00000000-0008-0000-0300-00001A000000}"/>
                  </a:ext>
                </a:extLst>
              </xdr:cNvPr>
              <xdr:cNvSpPr/>
            </xdr:nvSpPr>
            <xdr:spPr>
              <a:xfrm>
                <a:off x="15774137" y="670709"/>
                <a:ext cx="547935" cy="552699"/>
              </a:xfrm>
              <a:prstGeom prst="ellipse">
                <a:avLst/>
              </a:prstGeom>
              <a:solidFill>
                <a:schemeClr val="bg1"/>
              </a:solidFill>
              <a:ln w="508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273" name="Picture 272" descr="Headshot PNG Images, Free Transparent Headshot Download - KindPNG">
              <a:extLst>
                <a:ext uri="{FF2B5EF4-FFF2-40B4-BE49-F238E27FC236}">
                  <a16:creationId xmlns:a16="http://schemas.microsoft.com/office/drawing/2014/main" id="{00000000-0008-0000-0300-00001101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7217857" y="702254"/>
              <a:ext cx="471610" cy="489608"/>
            </a:xfrm>
            <a:prstGeom prst="ellipse">
              <a:avLst/>
            </a:prstGeom>
            <a:noFill/>
            <a:extLst>
              <a:ext uri="{909E8E84-426E-40DD-AFC4-6F175D3DCCD1}">
                <a14:hiddenFill xmlns:a14="http://schemas.microsoft.com/office/drawing/2010/main">
                  <a:solidFill>
                    <a:srgbClr val="FFFFFF"/>
                  </a:solidFill>
                </a14:hiddenFill>
              </a:ext>
            </a:extLst>
          </xdr:spPr>
        </xdr:pic>
      </xdr:grpSp>
      <xdr:grpSp>
        <xdr:nvGrpSpPr>
          <xdr:cNvPr id="3088" name="Group 3087">
            <a:extLst>
              <a:ext uri="{FF2B5EF4-FFF2-40B4-BE49-F238E27FC236}">
                <a16:creationId xmlns:a16="http://schemas.microsoft.com/office/drawing/2014/main" id="{00000000-0008-0000-0300-0000100C0000}"/>
              </a:ext>
            </a:extLst>
          </xdr:cNvPr>
          <xdr:cNvGrpSpPr/>
        </xdr:nvGrpSpPr>
        <xdr:grpSpPr>
          <a:xfrm>
            <a:off x="11999275" y="1452614"/>
            <a:ext cx="1339755" cy="320052"/>
            <a:chOff x="12051230" y="1452614"/>
            <a:chExt cx="1345527" cy="320052"/>
          </a:xfrm>
        </xdr:grpSpPr>
        <xdr:sp macro="[0]!RectangleRoundedCorners19_Click"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12051230" y="1455679"/>
              <a:ext cx="1345527" cy="313923"/>
            </a:xfrm>
            <a:prstGeom prst="roundRect">
              <a:avLst>
                <a:gd name="adj" fmla="val 50000"/>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r"/>
              <a:r>
                <a:rPr lang="en-US" sz="800" b="1" cap="all" baseline="0">
                  <a:solidFill>
                    <a:schemeClr val="lt1"/>
                  </a:solidFill>
                  <a:latin typeface="Arial" panose="020B0604020202020204" pitchFamily="34" charset="0"/>
                  <a:ea typeface="+mn-ea"/>
                  <a:cs typeface="Arial" panose="020B0604020202020204" pitchFamily="34" charset="0"/>
                </a:rPr>
                <a:t>   Reload Data</a:t>
              </a:r>
            </a:p>
          </xdr:txBody>
        </xdr:sp>
        <xdr:sp macro="" textlink="">
          <xdr:nvSpPr>
            <xdr:cNvPr id="276" name="Oval 275">
              <a:extLst>
                <a:ext uri="{FF2B5EF4-FFF2-40B4-BE49-F238E27FC236}">
                  <a16:creationId xmlns:a16="http://schemas.microsoft.com/office/drawing/2014/main" id="{00000000-0008-0000-0300-000014010000}"/>
                </a:ext>
              </a:extLst>
            </xdr:cNvPr>
            <xdr:cNvSpPr/>
          </xdr:nvSpPr>
          <xdr:spPr>
            <a:xfrm>
              <a:off x="12055383" y="1452614"/>
              <a:ext cx="317935" cy="320052"/>
            </a:xfrm>
            <a:prstGeom prst="ellipse">
              <a:avLst/>
            </a:prstGeom>
            <a:solidFill>
              <a:schemeClr val="bg1"/>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84" name="Graphic 3083" descr="Repeat with solid fill">
              <a:extLst>
                <a:ext uri="{FF2B5EF4-FFF2-40B4-BE49-F238E27FC236}">
                  <a16:creationId xmlns:a16="http://schemas.microsoft.com/office/drawing/2014/main" id="{00000000-0008-0000-0300-00000C0C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2108223" y="1503671"/>
              <a:ext cx="212134" cy="219584"/>
            </a:xfrm>
            <a:prstGeom prst="rect">
              <a:avLst/>
            </a:prstGeom>
          </xdr:spPr>
        </xdr:pic>
      </xdr:grpSp>
      <xdr:grpSp>
        <xdr:nvGrpSpPr>
          <xdr:cNvPr id="3089" name="Group 3088">
            <a:extLst>
              <a:ext uri="{FF2B5EF4-FFF2-40B4-BE49-F238E27FC236}">
                <a16:creationId xmlns:a16="http://schemas.microsoft.com/office/drawing/2014/main" id="{00000000-0008-0000-0300-0000110C0000}"/>
              </a:ext>
            </a:extLst>
          </xdr:cNvPr>
          <xdr:cNvGrpSpPr/>
        </xdr:nvGrpSpPr>
        <xdr:grpSpPr>
          <a:xfrm>
            <a:off x="10298820" y="1445558"/>
            <a:ext cx="1225804" cy="320052"/>
            <a:chOff x="10342115" y="1445558"/>
            <a:chExt cx="1231577" cy="320052"/>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10346808" y="1447751"/>
              <a:ext cx="1226884" cy="313923"/>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cap="all" baseline="0">
                  <a:solidFill>
                    <a:schemeClr val="tx2">
                      <a:lumMod val="75000"/>
                    </a:schemeClr>
                  </a:solidFill>
                  <a:latin typeface="Arial" panose="020B0604020202020204" pitchFamily="34" charset="0"/>
                  <a:cs typeface="Arial" panose="020B0604020202020204" pitchFamily="34" charset="0"/>
                </a:rPr>
                <a:t>Send Mails</a:t>
              </a:r>
            </a:p>
          </xdr:txBody>
        </xdr:sp>
        <xdr:sp macro="" textlink="">
          <xdr:nvSpPr>
            <xdr:cNvPr id="3082" name="Oval 3081">
              <a:extLst>
                <a:ext uri="{FF2B5EF4-FFF2-40B4-BE49-F238E27FC236}">
                  <a16:creationId xmlns:a16="http://schemas.microsoft.com/office/drawing/2014/main" id="{00000000-0008-0000-0300-00000A0C0000}"/>
                </a:ext>
              </a:extLst>
            </xdr:cNvPr>
            <xdr:cNvSpPr/>
          </xdr:nvSpPr>
          <xdr:spPr>
            <a:xfrm>
              <a:off x="10342115" y="1445558"/>
              <a:ext cx="328199" cy="320052"/>
            </a:xfrm>
            <a:prstGeom prst="ellipse">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86" name="Graphic 3085" descr="Envelope with solid fill">
              <a:extLst>
                <a:ext uri="{FF2B5EF4-FFF2-40B4-BE49-F238E27FC236}">
                  <a16:creationId xmlns:a16="http://schemas.microsoft.com/office/drawing/2014/main" id="{00000000-0008-0000-0300-00000E0C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0398758" y="1504990"/>
              <a:ext cx="189171" cy="193565"/>
            </a:xfrm>
            <a:prstGeom prst="rect">
              <a:avLst/>
            </a:prstGeom>
          </xdr:spPr>
        </xdr:pic>
      </xdr:grpSp>
    </xdr:grpSp>
    <xdr:clientData/>
  </xdr:twoCellAnchor>
  <mc:AlternateContent xmlns:mc="http://schemas.openxmlformats.org/markup-compatibility/2006">
    <mc:Choice xmlns:a14="http://schemas.microsoft.com/office/drawing/2010/main" Requires="a14">
      <xdr:twoCellAnchor editAs="oneCell">
        <xdr:from>
          <xdr:col>25</xdr:col>
          <xdr:colOff>609600</xdr:colOff>
          <xdr:row>13</xdr:row>
          <xdr:rowOff>114300</xdr:rowOff>
        </xdr:from>
        <xdr:to>
          <xdr:col>27</xdr:col>
          <xdr:colOff>266700</xdr:colOff>
          <xdr:row>15</xdr:row>
          <xdr:rowOff>28575</xdr:rowOff>
        </xdr:to>
        <xdr:sp macro="" textlink="">
          <xdr:nvSpPr>
            <xdr:cNvPr id="3078" name="ComboBox2"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0.10211</cdr:x>
      <cdr:y>0.02027</cdr:y>
    </cdr:from>
    <cdr:to>
      <cdr:x>0.97467</cdr:x>
      <cdr:y>0.10307</cdr:y>
    </cdr:to>
    <cdr:sp macro="" textlink="">
      <cdr:nvSpPr>
        <cdr:cNvPr id="13" name="TextBox 12">
          <a:extLst xmlns:a="http://schemas.openxmlformats.org/drawingml/2006/main">
            <a:ext uri="{FF2B5EF4-FFF2-40B4-BE49-F238E27FC236}">
              <a16:creationId xmlns:a16="http://schemas.microsoft.com/office/drawing/2014/main" id="{D611DEEA-C3D9-9D14-6B93-CA6ACC81E1D0}"/>
            </a:ext>
          </a:extLst>
        </cdr:cNvPr>
        <cdr:cNvSpPr txBox="1"/>
      </cdr:nvSpPr>
      <cdr:spPr>
        <a:xfrm xmlns:a="http://schemas.openxmlformats.org/drawingml/2006/main">
          <a:off x="357090" y="40821"/>
          <a:ext cx="3051350" cy="16674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kumimoji="0" lang="en-US" sz="700" b="1" i="0" u="none" strike="noStrike" kern="0" cap="none" spc="0" normalizeH="0" baseline="0" noProof="0">
              <a:ln>
                <a:noFill/>
              </a:ln>
              <a:solidFill>
                <a:srgbClr val="44546A">
                  <a:lumMod val="75000"/>
                </a:srgbClr>
              </a:solidFill>
              <a:effectLst/>
              <a:uLnTx/>
              <a:uFillTx/>
              <a:latin typeface="+mn-lt"/>
              <a:ea typeface="+mn-ea"/>
              <a:cs typeface="+mn-cs"/>
            </a:rPr>
            <a:t>MANAGER</a:t>
          </a:r>
          <a:r>
            <a:rPr kumimoji="0" lang="en-US" sz="700" b="0" i="0" u="none" strike="noStrike" kern="0" cap="none" spc="0" normalizeH="0" baseline="0" noProof="0">
              <a:ln>
                <a:noFill/>
              </a:ln>
              <a:solidFill>
                <a:sysClr val="windowText" lastClr="000000"/>
              </a:solidFill>
              <a:effectLst/>
              <a:uLnTx/>
              <a:uFillTx/>
              <a:latin typeface="+mn-lt"/>
              <a:ea typeface="+mn-ea"/>
              <a:cs typeface="+mn-cs"/>
            </a:rPr>
            <a:t>  |  </a:t>
          </a:r>
          <a:r>
            <a:rPr lang="en-US" sz="700">
              <a:solidFill>
                <a:schemeClr val="tx2">
                  <a:lumMod val="60000"/>
                  <a:lumOff val="40000"/>
                </a:schemeClr>
              </a:solidFill>
            </a:rPr>
            <a:t>ASSISTANT 1</a:t>
          </a:r>
          <a:r>
            <a:rPr lang="en-US" sz="700" baseline="0">
              <a:solidFill>
                <a:schemeClr val="tx2">
                  <a:lumMod val="60000"/>
                  <a:lumOff val="40000"/>
                </a:schemeClr>
              </a:solidFill>
            </a:rPr>
            <a:t>  </a:t>
          </a:r>
          <a:r>
            <a:rPr lang="en-US" sz="700" baseline="0"/>
            <a:t>|  </a:t>
          </a:r>
          <a:r>
            <a:rPr lang="en-US" sz="700">
              <a:solidFill>
                <a:schemeClr val="tx2">
                  <a:lumMod val="40000"/>
                  <a:lumOff val="60000"/>
                </a:schemeClr>
              </a:solidFill>
            </a:rPr>
            <a:t>ASSISTANT</a:t>
          </a:r>
          <a:r>
            <a:rPr lang="en-US" sz="700" baseline="0">
              <a:solidFill>
                <a:schemeClr val="tx2">
                  <a:lumMod val="40000"/>
                  <a:lumOff val="60000"/>
                </a:schemeClr>
              </a:solidFill>
            </a:rPr>
            <a:t> 2  </a:t>
          </a:r>
          <a:r>
            <a:rPr lang="en-US" sz="700" baseline="0"/>
            <a:t>|  </a:t>
          </a:r>
          <a:r>
            <a:rPr lang="en-US" sz="700" baseline="0">
              <a:solidFill>
                <a:schemeClr val="tx2">
                  <a:lumMod val="40000"/>
                  <a:lumOff val="60000"/>
                </a:schemeClr>
              </a:solidFill>
            </a:rPr>
            <a:t>SUPERVISOR</a:t>
          </a:r>
          <a:r>
            <a:rPr lang="en-US" sz="700" baseline="0"/>
            <a:t>  |  </a:t>
          </a:r>
          <a:r>
            <a:rPr lang="en-US" sz="700" baseline="0">
              <a:solidFill>
                <a:schemeClr val="bg1">
                  <a:lumMod val="95000"/>
                </a:schemeClr>
              </a:solidFill>
            </a:rPr>
            <a:t>TEAM LEAD</a:t>
          </a:r>
          <a:endParaRPr lang="en-US" sz="700">
            <a:solidFill>
              <a:schemeClr val="bg1">
                <a:lumMod val="95000"/>
              </a:schemeClr>
            </a:solidFill>
          </a:endParaRPr>
        </a:p>
      </cdr:txBody>
    </cdr:sp>
  </cdr:relSizeAnchor>
</c:userShapes>
</file>

<file path=xl/drawings/drawing5.xml><?xml version="1.0" encoding="utf-8"?>
<xdr:wsDr xmlns:xdr="http://schemas.openxmlformats.org/drawingml/2006/spreadsheetDrawing" xmlns:a="http://schemas.openxmlformats.org/drawingml/2006/main">
  <xdr:twoCellAnchor editAs="absolute">
    <xdr:from>
      <xdr:col>0</xdr:col>
      <xdr:colOff>0</xdr:colOff>
      <xdr:row>25</xdr:row>
      <xdr:rowOff>178097</xdr:rowOff>
    </xdr:from>
    <xdr:to>
      <xdr:col>0</xdr:col>
      <xdr:colOff>0</xdr:colOff>
      <xdr:row>38</xdr:row>
      <xdr:rowOff>156093</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0" y="5852276"/>
          <a:ext cx="0" cy="3338960"/>
        </a:xfrm>
        <a:prstGeom prst="roundRect">
          <a:avLst>
            <a:gd name="adj" fmla="val 668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130346</xdr:colOff>
      <xdr:row>1</xdr:row>
      <xdr:rowOff>74284</xdr:rowOff>
    </xdr:from>
    <xdr:to>
      <xdr:col>19</xdr:col>
      <xdr:colOff>524678</xdr:colOff>
      <xdr:row>40</xdr:row>
      <xdr:rowOff>143464</xdr:rowOff>
    </xdr:to>
    <xdr:grpSp>
      <xdr:nvGrpSpPr>
        <xdr:cNvPr id="5" name="Group 4">
          <a:extLst>
            <a:ext uri="{FF2B5EF4-FFF2-40B4-BE49-F238E27FC236}">
              <a16:creationId xmlns:a16="http://schemas.microsoft.com/office/drawing/2014/main" id="{99164C3A-DDE3-88AF-2AD7-12B8824E39A7}"/>
            </a:ext>
          </a:extLst>
        </xdr:cNvPr>
        <xdr:cNvGrpSpPr/>
      </xdr:nvGrpSpPr>
      <xdr:grpSpPr>
        <a:xfrm>
          <a:off x="736482" y="264784"/>
          <a:ext cx="17625923" cy="9455635"/>
          <a:chOff x="742667" y="264784"/>
          <a:chExt cx="17689011" cy="9430894"/>
        </a:xfrm>
      </xdr:grpSpPr>
      <xdr:sp macro="" textlink="">
        <xdr:nvSpPr>
          <xdr:cNvPr id="29" name="Rectangle: Top Corners Rounded 28">
            <a:extLst>
              <a:ext uri="{FF2B5EF4-FFF2-40B4-BE49-F238E27FC236}">
                <a16:creationId xmlns:a16="http://schemas.microsoft.com/office/drawing/2014/main" id="{00000000-0008-0000-0400-00001D000000}"/>
              </a:ext>
            </a:extLst>
          </xdr:cNvPr>
          <xdr:cNvSpPr/>
        </xdr:nvSpPr>
        <xdr:spPr>
          <a:xfrm rot="16200000">
            <a:off x="-2234037" y="3241488"/>
            <a:ext cx="9428956" cy="3475547"/>
          </a:xfrm>
          <a:prstGeom prst="round2SameRect">
            <a:avLst>
              <a:gd name="adj1" fmla="val 16736"/>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17567513" y="4868866"/>
            <a:ext cx="184026" cy="2653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sp macro="" textlink="">
        <xdr:nvSpPr>
          <xdr:cNvPr id="24" name="Rectangle 23">
            <a:extLst>
              <a:ext uri="{FF2B5EF4-FFF2-40B4-BE49-F238E27FC236}">
                <a16:creationId xmlns:a16="http://schemas.microsoft.com/office/drawing/2014/main" id="{00000000-0008-0000-0400-000018000000}"/>
              </a:ext>
            </a:extLst>
          </xdr:cNvPr>
          <xdr:cNvSpPr/>
        </xdr:nvSpPr>
        <xdr:spPr>
          <a:xfrm>
            <a:off x="2774219" y="264786"/>
            <a:ext cx="14815183" cy="165910"/>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Top Corners Rounded 24">
            <a:extLst>
              <a:ext uri="{FF2B5EF4-FFF2-40B4-BE49-F238E27FC236}">
                <a16:creationId xmlns:a16="http://schemas.microsoft.com/office/drawing/2014/main" id="{00000000-0008-0000-0400-000019000000}"/>
              </a:ext>
            </a:extLst>
          </xdr:cNvPr>
          <xdr:cNvSpPr/>
        </xdr:nvSpPr>
        <xdr:spPr>
          <a:xfrm rot="5400000">
            <a:off x="13185452" y="4448502"/>
            <a:ext cx="9429939" cy="1062513"/>
          </a:xfrm>
          <a:prstGeom prst="round2SameRect">
            <a:avLst>
              <a:gd name="adj1" fmla="val 36519"/>
              <a:gd name="adj2" fmla="val 3641"/>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rcRect t="30557" b="37002"/>
          <a:stretch>
            <a:fillRect/>
          </a:stretch>
        </xdr:blipFill>
        <xdr:spPr>
          <a:xfrm>
            <a:off x="2347706" y="363681"/>
            <a:ext cx="15994985" cy="2560320"/>
          </a:xfrm>
          <a:custGeom>
            <a:avLst/>
            <a:gdLst>
              <a:gd name="connsiteX0" fmla="*/ 347563 w 14030997"/>
              <a:gd name="connsiteY0" fmla="*/ 0 h 2560320"/>
              <a:gd name="connsiteX1" fmla="*/ 13683434 w 14030997"/>
              <a:gd name="connsiteY1" fmla="*/ 0 h 2560320"/>
              <a:gd name="connsiteX2" fmla="*/ 14030997 w 14030997"/>
              <a:gd name="connsiteY2" fmla="*/ 347563 h 2560320"/>
              <a:gd name="connsiteX3" fmla="*/ 14030997 w 14030997"/>
              <a:gd name="connsiteY3" fmla="*/ 2560320 h 2560320"/>
              <a:gd name="connsiteX4" fmla="*/ 0 w 14030997"/>
              <a:gd name="connsiteY4" fmla="*/ 2560320 h 2560320"/>
              <a:gd name="connsiteX5" fmla="*/ 0 w 14030997"/>
              <a:gd name="connsiteY5" fmla="*/ 347563 h 2560320"/>
              <a:gd name="connsiteX6" fmla="*/ 347563 w 14030997"/>
              <a:gd name="connsiteY6" fmla="*/ 0 h 25603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4030997" h="2560320">
                <a:moveTo>
                  <a:pt x="347563" y="0"/>
                </a:moveTo>
                <a:lnTo>
                  <a:pt x="13683434" y="0"/>
                </a:lnTo>
                <a:cubicBezTo>
                  <a:pt x="13875388" y="0"/>
                  <a:pt x="14030997" y="155609"/>
                  <a:pt x="14030997" y="347563"/>
                </a:cubicBezTo>
                <a:lnTo>
                  <a:pt x="14030997" y="2560320"/>
                </a:lnTo>
                <a:lnTo>
                  <a:pt x="0" y="2560320"/>
                </a:lnTo>
                <a:lnTo>
                  <a:pt x="0" y="347563"/>
                </a:lnTo>
                <a:cubicBezTo>
                  <a:pt x="0" y="155609"/>
                  <a:pt x="155609" y="0"/>
                  <a:pt x="347563" y="0"/>
                </a:cubicBezTo>
                <a:close/>
              </a:path>
            </a:pathLst>
          </a:custGeom>
        </xdr:spPr>
      </xdr:pic>
      <xdr:sp macro="" textlink="">
        <xdr:nvSpPr>
          <xdr:cNvPr id="28" name="Rectangle: Top Corners Rounded 27">
            <a:extLst>
              <a:ext uri="{FF2B5EF4-FFF2-40B4-BE49-F238E27FC236}">
                <a16:creationId xmlns:a16="http://schemas.microsoft.com/office/drawing/2014/main" id="{00000000-0008-0000-0400-00001C000000}"/>
              </a:ext>
            </a:extLst>
          </xdr:cNvPr>
          <xdr:cNvSpPr/>
        </xdr:nvSpPr>
        <xdr:spPr>
          <a:xfrm>
            <a:off x="2347264" y="358139"/>
            <a:ext cx="15989569" cy="2560320"/>
          </a:xfrm>
          <a:prstGeom prst="round2SameRect">
            <a:avLst>
              <a:gd name="adj1" fmla="val 13575"/>
              <a:gd name="adj2" fmla="val 0"/>
            </a:avLst>
          </a:prstGeom>
          <a:gradFill flip="none" rotWithShape="1">
            <a:gsLst>
              <a:gs pos="0">
                <a:srgbClr val="20375A">
                  <a:alpha val="83000"/>
                </a:srgbClr>
              </a:gs>
              <a:gs pos="53000">
                <a:srgbClr val="131C2B">
                  <a:alpha val="80000"/>
                </a:srgbClr>
              </a:gs>
              <a:gs pos="100000">
                <a:srgbClr val="1A283E">
                  <a:alpha val="98000"/>
                </a:srgbClr>
              </a:gs>
            </a:gsLst>
            <a:lin ang="13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Top Corners Rounded 29">
            <a:extLst>
              <a:ext uri="{FF2B5EF4-FFF2-40B4-BE49-F238E27FC236}">
                <a16:creationId xmlns:a16="http://schemas.microsoft.com/office/drawing/2014/main" id="{00000000-0008-0000-0400-00001E000000}"/>
              </a:ext>
            </a:extLst>
          </xdr:cNvPr>
          <xdr:cNvSpPr/>
        </xdr:nvSpPr>
        <xdr:spPr>
          <a:xfrm rot="16200000">
            <a:off x="-2653674" y="3849470"/>
            <a:ext cx="9234878" cy="2252212"/>
          </a:xfrm>
          <a:prstGeom prst="round2SameRect">
            <a:avLst>
              <a:gd name="adj1" fmla="val 21577"/>
              <a:gd name="adj2" fmla="val 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1" name="Rectangle 30">
            <a:extLst>
              <a:ext uri="{FF2B5EF4-FFF2-40B4-BE49-F238E27FC236}">
                <a16:creationId xmlns:a16="http://schemas.microsoft.com/office/drawing/2014/main" id="{00000000-0008-0000-0400-00001F000000}"/>
              </a:ext>
            </a:extLst>
          </xdr:cNvPr>
          <xdr:cNvSpPr/>
        </xdr:nvSpPr>
        <xdr:spPr>
          <a:xfrm>
            <a:off x="2783433" y="9605204"/>
            <a:ext cx="14817475" cy="90474"/>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3598533" y="669414"/>
            <a:ext cx="5881020" cy="935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cap="all" baseline="0">
                <a:solidFill>
                  <a:schemeClr val="bg1"/>
                </a:solidFill>
                <a:latin typeface="Segoe UI" panose="020B0502040204020203" pitchFamily="34" charset="0"/>
                <a:cs typeface="Segoe UI" panose="020B0502040204020203" pitchFamily="34" charset="0"/>
              </a:rPr>
              <a:t>Personnel Certification Management Dashboard </a:t>
            </a:r>
            <a:r>
              <a:rPr lang="en-US" sz="1800" b="1" cap="all" baseline="0">
                <a:solidFill>
                  <a:schemeClr val="bg1"/>
                </a:solidFill>
                <a:latin typeface="Segoe UI" panose="020B0502040204020203" pitchFamily="34" charset="0"/>
                <a:cs typeface="Segoe UI" panose="020B0502040204020203" pitchFamily="34" charset="0"/>
              </a:rPr>
              <a:t>2022</a:t>
            </a:r>
            <a:endParaRPr lang="en-US" sz="2000" b="1" cap="all" baseline="0">
              <a:solidFill>
                <a:schemeClr val="bg1"/>
              </a:solidFill>
              <a:latin typeface="Segoe UI" panose="020B0502040204020203" pitchFamily="34" charset="0"/>
              <a:cs typeface="Segoe UI" panose="020B0502040204020203" pitchFamily="34" charset="0"/>
            </a:endParaRPr>
          </a:p>
        </xdr:txBody>
      </xdr:sp>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4207738" y="2148940"/>
            <a:ext cx="4269511" cy="49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800" b="1" cap="small" baseline="0">
                <a:solidFill>
                  <a:schemeClr val="bg1"/>
                </a:solidFill>
                <a:latin typeface="Arial" panose="020B0604020202020204" pitchFamily="34" charset="0"/>
                <a:ea typeface="+mn-ea"/>
                <a:cs typeface="Arial" panose="020B0604020202020204" pitchFamily="34" charset="0"/>
              </a:rPr>
              <a:t>Non-compliance Look-up Table</a:t>
            </a:r>
          </a:p>
        </xdr:txBody>
      </xdr:sp>
      <xdr:cxnSp macro="">
        <xdr:nvCxnSpPr>
          <xdr:cNvPr id="37" name="Straight Connector 36">
            <a:extLst>
              <a:ext uri="{FF2B5EF4-FFF2-40B4-BE49-F238E27FC236}">
                <a16:creationId xmlns:a16="http://schemas.microsoft.com/office/drawing/2014/main" id="{00000000-0008-0000-0400-000025000000}"/>
              </a:ext>
            </a:extLst>
          </xdr:cNvPr>
          <xdr:cNvCxnSpPr/>
        </xdr:nvCxnSpPr>
        <xdr:spPr>
          <a:xfrm>
            <a:off x="14823858" y="1376797"/>
            <a:ext cx="2962401" cy="0"/>
          </a:xfrm>
          <a:prstGeom prst="line">
            <a:avLst/>
          </a:prstGeom>
          <a:ln w="15875">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981631" y="3625778"/>
            <a:ext cx="1623755" cy="342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Categories</a:t>
            </a:r>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981631" y="5653770"/>
            <a:ext cx="1949494" cy="45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Active Projects</a:t>
            </a:r>
          </a:p>
        </xdr:txBody>
      </xdr:sp>
      <xdr:sp macro="" textlink="">
        <xdr:nvSpPr>
          <xdr:cNvPr id="43" name="TextBox 42">
            <a:hlinkClick xmlns:r="http://schemas.openxmlformats.org/officeDocument/2006/relationships" r:id="rId2"/>
            <a:extLst>
              <a:ext uri="{FF2B5EF4-FFF2-40B4-BE49-F238E27FC236}">
                <a16:creationId xmlns:a16="http://schemas.microsoft.com/office/drawing/2014/main" id="{00000000-0008-0000-0400-00002B000000}"/>
              </a:ext>
            </a:extLst>
          </xdr:cNvPr>
          <xdr:cNvSpPr txBox="1"/>
        </xdr:nvSpPr>
        <xdr:spPr>
          <a:xfrm>
            <a:off x="1280330" y="2227739"/>
            <a:ext cx="1266535" cy="28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a:solidFill>
                  <a:schemeClr val="bg1">
                    <a:lumMod val="65000"/>
                  </a:schemeClr>
                </a:solidFill>
                <a:latin typeface="Arial" panose="020B0604020202020204" pitchFamily="34" charset="0"/>
                <a:cs typeface="Arial" panose="020B0604020202020204" pitchFamily="34" charset="0"/>
              </a:rPr>
              <a:t>Dashboard</a:t>
            </a:r>
          </a:p>
        </xdr:txBody>
      </xdr:sp>
      <xdr:sp macro="" textlink="">
        <xdr:nvSpPr>
          <xdr:cNvPr id="44" name="Rectangle: Top Corners Rounded 43">
            <a:extLst>
              <a:ext uri="{FF2B5EF4-FFF2-40B4-BE49-F238E27FC236}">
                <a16:creationId xmlns:a16="http://schemas.microsoft.com/office/drawing/2014/main" id="{00000000-0008-0000-0400-00002C000000}"/>
              </a:ext>
            </a:extLst>
          </xdr:cNvPr>
          <xdr:cNvSpPr/>
        </xdr:nvSpPr>
        <xdr:spPr>
          <a:xfrm rot="5400000">
            <a:off x="667992" y="2915240"/>
            <a:ext cx="408273" cy="69545"/>
          </a:xfrm>
          <a:prstGeom prst="round2SameRect">
            <a:avLst>
              <a:gd name="adj1" fmla="val 50000"/>
              <a:gd name="adj2" fmla="val 0"/>
            </a:avLst>
          </a:prstGeom>
          <a:solidFill>
            <a:srgbClr val="C55A11">
              <a:alpha val="67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5" name="Straight Connector 44">
            <a:extLst>
              <a:ext uri="{FF2B5EF4-FFF2-40B4-BE49-F238E27FC236}">
                <a16:creationId xmlns:a16="http://schemas.microsoft.com/office/drawing/2014/main" id="{00000000-0008-0000-0400-00002D000000}"/>
              </a:ext>
            </a:extLst>
          </xdr:cNvPr>
          <xdr:cNvCxnSpPr/>
        </xdr:nvCxnSpPr>
        <xdr:spPr>
          <a:xfrm flipV="1">
            <a:off x="3590866" y="751973"/>
            <a:ext cx="0" cy="598845"/>
          </a:xfrm>
          <a:prstGeom prst="line">
            <a:avLst/>
          </a:prstGeom>
          <a:ln w="41275">
            <a:solidFill>
              <a:srgbClr val="C55A11">
                <a:alpha val="89000"/>
              </a:srgbClr>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400-00002E000000}"/>
              </a:ext>
            </a:extLst>
          </xdr:cNvPr>
          <xdr:cNvCxnSpPr/>
        </xdr:nvCxnSpPr>
        <xdr:spPr>
          <a:xfrm>
            <a:off x="1271547" y="3411682"/>
            <a:ext cx="1350255" cy="0"/>
          </a:xfrm>
          <a:prstGeom prst="line">
            <a:avLst/>
          </a:prstGeom>
          <a:ln w="12700">
            <a:solidFill>
              <a:schemeClr val="bg1">
                <a:lumMod val="50000"/>
                <a:alpha val="60000"/>
              </a:schemeClr>
            </a:solidFill>
          </a:ln>
        </xdr:spPr>
        <xdr:style>
          <a:lnRef idx="1">
            <a:schemeClr val="accent1"/>
          </a:lnRef>
          <a:fillRef idx="0">
            <a:schemeClr val="accent1"/>
          </a:fillRef>
          <a:effectRef idx="0">
            <a:schemeClr val="accent1"/>
          </a:effectRef>
          <a:fontRef idx="minor">
            <a:schemeClr val="tx1"/>
          </a:fontRef>
        </xdr:style>
      </xdr:cxnSp>
      <xdr:grpSp>
        <xdr:nvGrpSpPr>
          <xdr:cNvPr id="47" name="Group 46">
            <a:extLst>
              <a:ext uri="{FF2B5EF4-FFF2-40B4-BE49-F238E27FC236}">
                <a16:creationId xmlns:a16="http://schemas.microsoft.com/office/drawing/2014/main" id="{00000000-0008-0000-0400-00002F000000}"/>
              </a:ext>
            </a:extLst>
          </xdr:cNvPr>
          <xdr:cNvGrpSpPr/>
        </xdr:nvGrpSpPr>
        <xdr:grpSpPr>
          <a:xfrm>
            <a:off x="14730911" y="1529445"/>
            <a:ext cx="3008184" cy="749227"/>
            <a:chOff x="13247944" y="1529445"/>
            <a:chExt cx="3086422" cy="749227"/>
          </a:xfrm>
        </xdr:grpSpPr>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3247944" y="1529445"/>
              <a:ext cx="1365555"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bg1"/>
                  </a:solidFill>
                  <a:latin typeface="Arial" panose="020B0604020202020204" pitchFamily="34" charset="0"/>
                  <a:ea typeface="+mn-ea"/>
                  <a:cs typeface="Arial" panose="020B0604020202020204" pitchFamily="34" charset="0"/>
                </a:rPr>
                <a:t>Period</a:t>
              </a:r>
            </a:p>
          </xdr:txBody>
        </xdr:sp>
        <xdr:sp macro="" textlink="">
          <xdr:nvSpPr>
            <xdr:cNvPr id="49" name="Rectangle: Rounded Corners 48">
              <a:extLst>
                <a:ext uri="{FF2B5EF4-FFF2-40B4-BE49-F238E27FC236}">
                  <a16:creationId xmlns:a16="http://schemas.microsoft.com/office/drawing/2014/main" id="{00000000-0008-0000-0400-000031000000}"/>
                </a:ext>
              </a:extLst>
            </xdr:cNvPr>
            <xdr:cNvSpPr/>
          </xdr:nvSpPr>
          <xdr:spPr>
            <a:xfrm>
              <a:off x="13294000" y="1887683"/>
              <a:ext cx="1459497" cy="390074"/>
            </a:xfrm>
            <a:prstGeom prst="roundRect">
              <a:avLst>
                <a:gd name="adj" fmla="val 2414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2">
                      <a:lumMod val="75000"/>
                    </a:schemeClr>
                  </a:solidFill>
                  <a:latin typeface="Arial" panose="020B0604020202020204" pitchFamily="34" charset="0"/>
                  <a:cs typeface="Arial" panose="020B0604020202020204" pitchFamily="34" charset="0"/>
                </a:rPr>
                <a:t>01-01-2022</a:t>
              </a:r>
            </a:p>
          </xdr:txBody>
        </xdr:sp>
        <xdr:sp macro="" textlink="">
          <xdr:nvSpPr>
            <xdr:cNvPr id="50" name="Rectangle: Rounded Corners 49">
              <a:extLst>
                <a:ext uri="{FF2B5EF4-FFF2-40B4-BE49-F238E27FC236}">
                  <a16:creationId xmlns:a16="http://schemas.microsoft.com/office/drawing/2014/main" id="{00000000-0008-0000-0400-000032000000}"/>
                </a:ext>
              </a:extLst>
            </xdr:cNvPr>
            <xdr:cNvSpPr/>
          </xdr:nvSpPr>
          <xdr:spPr>
            <a:xfrm>
              <a:off x="14889895" y="1883199"/>
              <a:ext cx="1444471" cy="395473"/>
            </a:xfrm>
            <a:prstGeom prst="roundRect">
              <a:avLst>
                <a:gd name="adj" fmla="val 270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4546A">
                      <a:lumMod val="75000"/>
                    </a:srgbClr>
                  </a:solidFill>
                  <a:effectLst/>
                  <a:uLnTx/>
                  <a:uFillTx/>
                  <a:latin typeface="Arial" panose="020B0604020202020204" pitchFamily="34" charset="0"/>
                  <a:ea typeface="+mn-ea"/>
                  <a:cs typeface="Arial" panose="020B0604020202020204" pitchFamily="34" charset="0"/>
                </a:rPr>
                <a:t>31-12-2022</a:t>
              </a:r>
            </a:p>
          </xdr:txBody>
        </xdr:sp>
      </xdr:grpSp>
      <xdr:pic>
        <xdr:nvPicPr>
          <xdr:cNvPr id="51" name="Picture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3"/>
          <a:stretch>
            <a:fillRect/>
          </a:stretch>
        </xdr:blipFill>
        <xdr:spPr>
          <a:xfrm>
            <a:off x="1526369" y="976312"/>
            <a:ext cx="778510" cy="771079"/>
          </a:xfrm>
          <a:prstGeom prst="rect">
            <a:avLst/>
          </a:prstGeom>
        </xdr:spPr>
      </xdr:pic>
      <xdr:sp macro="" textlink="">
        <xdr:nvSpPr>
          <xdr:cNvPr id="171" name="TextBox 170">
            <a:extLst>
              <a:ext uri="{FF2B5EF4-FFF2-40B4-BE49-F238E27FC236}">
                <a16:creationId xmlns:a16="http://schemas.microsoft.com/office/drawing/2014/main" id="{00000000-0008-0000-0400-0000AB000000}"/>
              </a:ext>
            </a:extLst>
          </xdr:cNvPr>
          <xdr:cNvSpPr txBox="1"/>
        </xdr:nvSpPr>
        <xdr:spPr>
          <a:xfrm>
            <a:off x="978218" y="7916023"/>
            <a:ext cx="1949494" cy="447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Availability</a:t>
            </a:r>
          </a:p>
        </xdr:txBody>
      </xdr:sp>
      <xdr:grpSp>
        <xdr:nvGrpSpPr>
          <xdr:cNvPr id="179" name="Group 178">
            <a:extLst>
              <a:ext uri="{FF2B5EF4-FFF2-40B4-BE49-F238E27FC236}">
                <a16:creationId xmlns:a16="http://schemas.microsoft.com/office/drawing/2014/main" id="{00000000-0008-0000-0400-0000B3000000}"/>
              </a:ext>
            </a:extLst>
          </xdr:cNvPr>
          <xdr:cNvGrpSpPr/>
        </xdr:nvGrpSpPr>
        <xdr:grpSpPr>
          <a:xfrm>
            <a:off x="15679861" y="669967"/>
            <a:ext cx="2094366" cy="723650"/>
            <a:chOff x="15584760" y="669967"/>
            <a:chExt cx="2143222" cy="723650"/>
          </a:xfrm>
        </xdr:grpSpPr>
        <xdr:grpSp>
          <xdr:nvGrpSpPr>
            <xdr:cNvPr id="180" name="Group 179">
              <a:extLst>
                <a:ext uri="{FF2B5EF4-FFF2-40B4-BE49-F238E27FC236}">
                  <a16:creationId xmlns:a16="http://schemas.microsoft.com/office/drawing/2014/main" id="{00000000-0008-0000-0400-0000B4000000}"/>
                </a:ext>
              </a:extLst>
            </xdr:cNvPr>
            <xdr:cNvGrpSpPr/>
          </xdr:nvGrpSpPr>
          <xdr:grpSpPr>
            <a:xfrm>
              <a:off x="15584760" y="669967"/>
              <a:ext cx="2143222" cy="723650"/>
              <a:chOff x="14181603" y="669967"/>
              <a:chExt cx="2140469" cy="723650"/>
            </a:xfrm>
          </xdr:grpSpPr>
          <xdr:sp macro="" textlink="">
            <xdr:nvSpPr>
              <xdr:cNvPr id="182" name="TextBox 181">
                <a:extLst>
                  <a:ext uri="{FF2B5EF4-FFF2-40B4-BE49-F238E27FC236}">
                    <a16:creationId xmlns:a16="http://schemas.microsoft.com/office/drawing/2014/main" id="{00000000-0008-0000-0400-0000B6000000}"/>
                  </a:ext>
                </a:extLst>
              </xdr:cNvPr>
              <xdr:cNvSpPr txBox="1"/>
            </xdr:nvSpPr>
            <xdr:spPr>
              <a:xfrm>
                <a:off x="14181603" y="669967"/>
                <a:ext cx="156860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600" b="1" cap="small" baseline="0">
                    <a:solidFill>
                      <a:schemeClr val="bg1"/>
                    </a:solidFill>
                    <a:latin typeface="Arial" panose="020B0604020202020204" pitchFamily="34" charset="0"/>
                    <a:cs typeface="Arial" panose="020B0604020202020204" pitchFamily="34" charset="0"/>
                  </a:rPr>
                  <a:t>Last Updated</a:t>
                </a:r>
              </a:p>
            </xdr:txBody>
          </xdr:sp>
          <xdr:sp macro="" textlink="'Merged Data'!B2">
            <xdr:nvSpPr>
              <xdr:cNvPr id="183" name="TextBox 182">
                <a:extLst>
                  <a:ext uri="{FF2B5EF4-FFF2-40B4-BE49-F238E27FC236}">
                    <a16:creationId xmlns:a16="http://schemas.microsoft.com/office/drawing/2014/main" id="{00000000-0008-0000-0400-0000B7000000}"/>
                  </a:ext>
                </a:extLst>
              </xdr:cNvPr>
              <xdr:cNvSpPr txBox="1"/>
            </xdr:nvSpPr>
            <xdr:spPr>
              <a:xfrm>
                <a:off x="14187834" y="947304"/>
                <a:ext cx="156237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CAB3F19-4ED4-47E8-8CD4-5FD9735D69B3}" type="TxLink">
                  <a:rPr lang="en-US" sz="1400" b="0" i="0" u="none" strike="noStrike">
                    <a:solidFill>
                      <a:schemeClr val="bg1"/>
                    </a:solidFill>
                    <a:latin typeface="Calibri"/>
                    <a:cs typeface="Calibri"/>
                  </a:rPr>
                  <a:pPr algn="r"/>
                  <a:t>6/11/2022</a:t>
                </a:fld>
                <a:endParaRPr lang="en-US" sz="1600" b="0">
                  <a:solidFill>
                    <a:schemeClr val="bg1"/>
                  </a:solidFill>
                </a:endParaRPr>
              </a:p>
            </xdr:txBody>
          </xdr:sp>
          <xdr:sp macro="" textlink="">
            <xdr:nvSpPr>
              <xdr:cNvPr id="184" name="Oval 183">
                <a:extLst>
                  <a:ext uri="{FF2B5EF4-FFF2-40B4-BE49-F238E27FC236}">
                    <a16:creationId xmlns:a16="http://schemas.microsoft.com/office/drawing/2014/main" id="{00000000-0008-0000-0400-0000B8000000}"/>
                  </a:ext>
                </a:extLst>
              </xdr:cNvPr>
              <xdr:cNvSpPr/>
            </xdr:nvSpPr>
            <xdr:spPr>
              <a:xfrm>
                <a:off x="15774137" y="670709"/>
                <a:ext cx="547935" cy="552699"/>
              </a:xfrm>
              <a:prstGeom prst="ellipse">
                <a:avLst/>
              </a:prstGeom>
              <a:solidFill>
                <a:schemeClr val="bg1"/>
              </a:solidFill>
              <a:ln w="508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81" name="Picture 180" descr="Headshot PNG Images, Free Transparent Headshot Download - KindPNG">
              <a:extLst>
                <a:ext uri="{FF2B5EF4-FFF2-40B4-BE49-F238E27FC236}">
                  <a16:creationId xmlns:a16="http://schemas.microsoft.com/office/drawing/2014/main" id="{00000000-0008-0000-0400-0000B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7217857" y="702254"/>
              <a:ext cx="471610" cy="489608"/>
            </a:xfrm>
            <a:prstGeom prst="ellipse">
              <a:avLst/>
            </a:prstGeom>
            <a:noFill/>
            <a:extLst>
              <a:ext uri="{909E8E84-426E-40DD-AFC4-6F175D3DCCD1}">
                <a14:hiddenFill xmlns:a14="http://schemas.microsoft.com/office/drawing/2010/main">
                  <a:solidFill>
                    <a:srgbClr val="FFFFFF"/>
                  </a:solidFill>
                </a14:hiddenFill>
              </a:ext>
            </a:extLst>
          </xdr:spPr>
        </xdr:pic>
      </xdr:grpSp>
      <xdr:grpSp>
        <xdr:nvGrpSpPr>
          <xdr:cNvPr id="185" name="Group 184">
            <a:extLst>
              <a:ext uri="{FF2B5EF4-FFF2-40B4-BE49-F238E27FC236}">
                <a16:creationId xmlns:a16="http://schemas.microsoft.com/office/drawing/2014/main" id="{00000000-0008-0000-0400-0000B9000000}"/>
              </a:ext>
            </a:extLst>
          </xdr:cNvPr>
          <xdr:cNvGrpSpPr/>
        </xdr:nvGrpSpPr>
        <xdr:grpSpPr>
          <a:xfrm>
            <a:off x="12201836" y="1452614"/>
            <a:ext cx="1352951" cy="320052"/>
            <a:chOff x="12051230" y="1452614"/>
            <a:chExt cx="1345527" cy="320052"/>
          </a:xfrm>
        </xdr:grpSpPr>
        <xdr:sp macro="[0]!RectangleRoundedCorners19_Click" textlink="">
          <xdr:nvSpPr>
            <xdr:cNvPr id="186" name="Rectangle: Rounded Corners 185">
              <a:extLst>
                <a:ext uri="{FF2B5EF4-FFF2-40B4-BE49-F238E27FC236}">
                  <a16:creationId xmlns:a16="http://schemas.microsoft.com/office/drawing/2014/main" id="{00000000-0008-0000-0400-0000BA000000}"/>
                </a:ext>
              </a:extLst>
            </xdr:cNvPr>
            <xdr:cNvSpPr/>
          </xdr:nvSpPr>
          <xdr:spPr>
            <a:xfrm>
              <a:off x="12051230" y="1455679"/>
              <a:ext cx="1345527" cy="313923"/>
            </a:xfrm>
            <a:prstGeom prst="roundRect">
              <a:avLst>
                <a:gd name="adj" fmla="val 50000"/>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r"/>
              <a:r>
                <a:rPr lang="en-US" sz="800" b="1" cap="all" baseline="0">
                  <a:solidFill>
                    <a:schemeClr val="lt1"/>
                  </a:solidFill>
                  <a:latin typeface="Arial" panose="020B0604020202020204" pitchFamily="34" charset="0"/>
                  <a:ea typeface="+mn-ea"/>
                  <a:cs typeface="Arial" panose="020B0604020202020204" pitchFamily="34" charset="0"/>
                </a:rPr>
                <a:t>   Reload Data</a:t>
              </a:r>
            </a:p>
          </xdr:txBody>
        </xdr:sp>
        <xdr:sp macro="" textlink="">
          <xdr:nvSpPr>
            <xdr:cNvPr id="187" name="Oval 186">
              <a:extLst>
                <a:ext uri="{FF2B5EF4-FFF2-40B4-BE49-F238E27FC236}">
                  <a16:creationId xmlns:a16="http://schemas.microsoft.com/office/drawing/2014/main" id="{00000000-0008-0000-0400-0000BB000000}"/>
                </a:ext>
              </a:extLst>
            </xdr:cNvPr>
            <xdr:cNvSpPr/>
          </xdr:nvSpPr>
          <xdr:spPr>
            <a:xfrm>
              <a:off x="12055383" y="1452614"/>
              <a:ext cx="317935" cy="320052"/>
            </a:xfrm>
            <a:prstGeom prst="ellipse">
              <a:avLst/>
            </a:prstGeom>
            <a:solidFill>
              <a:schemeClr val="bg1"/>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8" name="Graphic 187" descr="Repeat with solid fill">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108223" y="1503671"/>
              <a:ext cx="212134" cy="219584"/>
            </a:xfrm>
            <a:prstGeom prst="rect">
              <a:avLst/>
            </a:prstGeom>
          </xdr:spPr>
        </xdr:pic>
      </xdr:grpSp>
      <xdr:grpSp>
        <xdr:nvGrpSpPr>
          <xdr:cNvPr id="189" name="Group 188">
            <a:extLst>
              <a:ext uri="{FF2B5EF4-FFF2-40B4-BE49-F238E27FC236}">
                <a16:creationId xmlns:a16="http://schemas.microsoft.com/office/drawing/2014/main" id="{00000000-0008-0000-0400-0000BD000000}"/>
              </a:ext>
            </a:extLst>
          </xdr:cNvPr>
          <xdr:cNvGrpSpPr/>
        </xdr:nvGrpSpPr>
        <xdr:grpSpPr>
          <a:xfrm>
            <a:off x="10496434" y="1445558"/>
            <a:ext cx="1234050" cy="320052"/>
            <a:chOff x="10342115" y="1445558"/>
            <a:chExt cx="1231577" cy="320052"/>
          </a:xfrm>
        </xdr:grpSpPr>
        <xdr:sp macro="[0]!Group188_Click" textlink="">
          <xdr:nvSpPr>
            <xdr:cNvPr id="190" name="Rectangle: Rounded Corners 189">
              <a:extLst>
                <a:ext uri="{FF2B5EF4-FFF2-40B4-BE49-F238E27FC236}">
                  <a16:creationId xmlns:a16="http://schemas.microsoft.com/office/drawing/2014/main" id="{00000000-0008-0000-0400-0000BE000000}"/>
                </a:ext>
              </a:extLst>
            </xdr:cNvPr>
            <xdr:cNvSpPr/>
          </xdr:nvSpPr>
          <xdr:spPr>
            <a:xfrm>
              <a:off x="10346808" y="1447751"/>
              <a:ext cx="1226884" cy="313923"/>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cap="all" baseline="0">
                  <a:solidFill>
                    <a:schemeClr val="tx2">
                      <a:lumMod val="75000"/>
                    </a:schemeClr>
                  </a:solidFill>
                  <a:latin typeface="Arial" panose="020B0604020202020204" pitchFamily="34" charset="0"/>
                  <a:cs typeface="Arial" panose="020B0604020202020204" pitchFamily="34" charset="0"/>
                </a:rPr>
                <a:t>Send Mails</a:t>
              </a:r>
            </a:p>
          </xdr:txBody>
        </xdr:sp>
        <xdr:sp macro="[0]!Group188_Click" textlink="">
          <xdr:nvSpPr>
            <xdr:cNvPr id="191" name="Oval 190">
              <a:extLst>
                <a:ext uri="{FF2B5EF4-FFF2-40B4-BE49-F238E27FC236}">
                  <a16:creationId xmlns:a16="http://schemas.microsoft.com/office/drawing/2014/main" id="{00000000-0008-0000-0400-0000BF000000}"/>
                </a:ext>
              </a:extLst>
            </xdr:cNvPr>
            <xdr:cNvSpPr/>
          </xdr:nvSpPr>
          <xdr:spPr>
            <a:xfrm>
              <a:off x="10342115" y="1445558"/>
              <a:ext cx="328199" cy="320052"/>
            </a:xfrm>
            <a:prstGeom prst="ellipse">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Group188_Click">
          <xdr:nvPicPr>
            <xdr:cNvPr id="192" name="Graphic 191" descr="Envelope with solid fill">
              <a:extLst>
                <a:ext uri="{FF2B5EF4-FFF2-40B4-BE49-F238E27FC236}">
                  <a16:creationId xmlns:a16="http://schemas.microsoft.com/office/drawing/2014/main" id="{00000000-0008-0000-0400-0000C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398758" y="1504990"/>
              <a:ext cx="189171" cy="193565"/>
            </a:xfrm>
            <a:prstGeom prst="rect">
              <a:avLst/>
            </a:prstGeom>
          </xdr:spPr>
        </xdr:pic>
      </xdr:grpSp>
      <xdr:grpSp>
        <xdr:nvGrpSpPr>
          <xdr:cNvPr id="3" name="Group 2">
            <a:hlinkClick xmlns:r="http://schemas.openxmlformats.org/officeDocument/2006/relationships" r:id="rId9"/>
            <a:extLst>
              <a:ext uri="{FF2B5EF4-FFF2-40B4-BE49-F238E27FC236}">
                <a16:creationId xmlns:a16="http://schemas.microsoft.com/office/drawing/2014/main" id="{00000000-0008-0000-0400-000003000000}"/>
              </a:ext>
            </a:extLst>
          </xdr:cNvPr>
          <xdr:cNvGrpSpPr/>
        </xdr:nvGrpSpPr>
        <xdr:grpSpPr>
          <a:xfrm>
            <a:off x="1207896" y="2705968"/>
            <a:ext cx="1349267" cy="432954"/>
            <a:chOff x="1201711" y="2705968"/>
            <a:chExt cx="1336897" cy="432954"/>
          </a:xfrm>
        </xdr:grpSpPr>
        <xdr:sp macro="" textlink="">
          <xdr:nvSpPr>
            <xdr:cNvPr id="42" name="Rectangle: Rounded Corners 41">
              <a:hlinkClick xmlns:r="http://schemas.openxmlformats.org/officeDocument/2006/relationships" r:id="rId9"/>
              <a:extLst>
                <a:ext uri="{FF2B5EF4-FFF2-40B4-BE49-F238E27FC236}">
                  <a16:creationId xmlns:a16="http://schemas.microsoft.com/office/drawing/2014/main" id="{00000000-0008-0000-0400-00002A000000}"/>
                </a:ext>
              </a:extLst>
            </xdr:cNvPr>
            <xdr:cNvSpPr/>
          </xdr:nvSpPr>
          <xdr:spPr>
            <a:xfrm>
              <a:off x="1201711" y="2705968"/>
              <a:ext cx="1336897" cy="432954"/>
            </a:xfrm>
            <a:prstGeom prst="roundRect">
              <a:avLst/>
            </a:prstGeom>
            <a:solidFill>
              <a:schemeClr val="bg1">
                <a:lumMod val="95000"/>
                <a:alpha val="60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355844" y="2769427"/>
              <a:ext cx="1179306" cy="313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500" b="1">
                  <a:solidFill>
                    <a:schemeClr val="tx1">
                      <a:lumMod val="65000"/>
                      <a:lumOff val="35000"/>
                    </a:schemeClr>
                  </a:solidFill>
                  <a:latin typeface="Arial" panose="020B0604020202020204" pitchFamily="34" charset="0"/>
                  <a:ea typeface="+mn-ea"/>
                  <a:cs typeface="Arial" panose="020B0604020202020204" pitchFamily="34" charset="0"/>
                </a:rPr>
                <a:t>Data</a:t>
              </a:r>
            </a:p>
          </xdr:txBody>
        </xdr:sp>
      </xdr:grpSp>
      <mc:AlternateContent xmlns:mc="http://schemas.openxmlformats.org/markup-compatibility/2006">
        <mc:Choice xmlns:a14="http://schemas.microsoft.com/office/drawing/2010/main" Requires="a14">
          <xdr:sp macro="" textlink="">
            <xdr:nvSpPr>
              <xdr:cNvPr id="6146" name="Scroll Bar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17298143" y="2924175"/>
                <a:ext cx="295275" cy="6694714"/>
              </a:xfrm>
              <a:prstGeom prst="rect">
                <a:avLst/>
              </a:prstGeom>
              <a:noFill/>
              <a:ln w="9525">
                <a:miter lim="800000"/>
                <a:headEnd/>
                <a:tailEnd/>
              </a:ln>
            </xdr:spPr>
          </xdr:sp>
        </mc:Choice>
        <mc:Fallback/>
      </mc:AlternateContent>
      <mc:AlternateContent xmlns:mc="http://schemas.openxmlformats.org/markup-compatibility/2006">
        <mc:Choice xmlns:sle15="http://schemas.microsoft.com/office/drawing/2012/slicer" Requires="sle15">
          <xdr:graphicFrame macro="">
            <xdr:nvGraphicFramePr>
              <xdr:cNvPr id="225" name="Deployment Availability">
                <a:extLst>
                  <a:ext uri="{FF2B5EF4-FFF2-40B4-BE49-F238E27FC236}">
                    <a16:creationId xmlns:a16="http://schemas.microsoft.com/office/drawing/2014/main" id="{00000000-0008-0000-0400-0000E1000000}"/>
                  </a:ext>
                </a:extLst>
              </xdr:cNvPr>
              <xdr:cNvGraphicFramePr/>
            </xdr:nvGraphicFramePr>
            <xdr:xfrm>
              <a:off x="967343" y="8374269"/>
              <a:ext cx="1943348" cy="775608"/>
            </xdr:xfrm>
            <a:graphic>
              <a:graphicData uri="http://schemas.microsoft.com/office/drawing/2010/slicer">
                <sle:slicer xmlns:sle="http://schemas.microsoft.com/office/drawing/2010/slicer" name="Deployment Availability"/>
              </a:graphicData>
            </a:graphic>
          </xdr:graphicFrame>
        </mc:Choice>
        <mc:Fallback>
          <xdr:sp macro="" textlink="">
            <xdr:nvSpPr>
              <xdr:cNvPr id="0" name=""/>
              <xdr:cNvSpPr>
                <a:spLocks noTextEdit="1"/>
              </xdr:cNvSpPr>
            </xdr:nvSpPr>
            <xdr:spPr>
              <a:xfrm>
                <a:off x="960357" y="8395543"/>
                <a:ext cx="1936417" cy="77764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226" name="Assigned Project">
                <a:extLst>
                  <a:ext uri="{FF2B5EF4-FFF2-40B4-BE49-F238E27FC236}">
                    <a16:creationId xmlns:a16="http://schemas.microsoft.com/office/drawing/2014/main" id="{00000000-0008-0000-0400-0000E2000000}"/>
                  </a:ext>
                </a:extLst>
              </xdr:cNvPr>
              <xdr:cNvGraphicFramePr/>
            </xdr:nvGraphicFramePr>
            <xdr:xfrm>
              <a:off x="988125" y="5960861"/>
              <a:ext cx="1887930" cy="1896338"/>
            </xdr:xfrm>
            <a:graphic>
              <a:graphicData uri="http://schemas.microsoft.com/office/drawing/2010/slicer">
                <sle:slicer xmlns:sle="http://schemas.microsoft.com/office/drawing/2010/slicer" name="Assigned Project"/>
              </a:graphicData>
            </a:graphic>
          </xdr:graphicFrame>
        </mc:Choice>
        <mc:Fallback>
          <xdr:sp macro="" textlink="">
            <xdr:nvSpPr>
              <xdr:cNvPr id="0" name=""/>
              <xdr:cNvSpPr>
                <a:spLocks noTextEdit="1"/>
              </xdr:cNvSpPr>
            </xdr:nvSpPr>
            <xdr:spPr>
              <a:xfrm>
                <a:off x="981065" y="5975804"/>
                <a:ext cx="1881197" cy="19013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227" name="Position">
                <a:extLst>
                  <a:ext uri="{FF2B5EF4-FFF2-40B4-BE49-F238E27FC236}">
                    <a16:creationId xmlns:a16="http://schemas.microsoft.com/office/drawing/2014/main" id="{00000000-0008-0000-0400-0000E3000000}"/>
                  </a:ext>
                </a:extLst>
              </xdr:cNvPr>
              <xdr:cNvGraphicFramePr/>
            </xdr:nvGraphicFramePr>
            <xdr:xfrm>
              <a:off x="970807" y="4048436"/>
              <a:ext cx="1887929" cy="1499259"/>
            </xdr:xfrm>
            <a:graphic>
              <a:graphicData uri="http://schemas.microsoft.com/office/drawing/2010/slicer">
                <sle:slicer xmlns:sle="http://schemas.microsoft.com/office/drawing/2010/slicer" name="Position"/>
              </a:graphicData>
            </a:graphic>
          </xdr:graphicFrame>
        </mc:Choice>
        <mc:Fallback>
          <xdr:sp macro="" textlink="">
            <xdr:nvSpPr>
              <xdr:cNvPr id="0" name=""/>
              <xdr:cNvSpPr>
                <a:spLocks noTextEdit="1"/>
              </xdr:cNvSpPr>
            </xdr:nvSpPr>
            <xdr:spPr>
              <a:xfrm>
                <a:off x="963808" y="4058362"/>
                <a:ext cx="1881196" cy="150319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sp macro="" textlink="">
        <xdr:nvSpPr>
          <xdr:cNvPr id="229" name="TextBox 228">
            <a:extLst>
              <a:ext uri="{FF2B5EF4-FFF2-40B4-BE49-F238E27FC236}">
                <a16:creationId xmlns:a16="http://schemas.microsoft.com/office/drawing/2014/main" id="{00000000-0008-0000-0400-0000E5000000}"/>
              </a:ext>
            </a:extLst>
          </xdr:cNvPr>
          <xdr:cNvSpPr txBox="1">
            <a:spLocks/>
          </xdr:cNvSpPr>
        </xdr:nvSpPr>
        <xdr:spPr>
          <a:xfrm>
            <a:off x="10554238" y="724378"/>
            <a:ext cx="3029657" cy="400707"/>
          </a:xfrm>
          <a:prstGeom prst="roundRect">
            <a:avLst>
              <a:gd name="adj" fmla="val 50000"/>
            </a:avLst>
          </a:prstGeom>
          <a:solidFill>
            <a:schemeClr val="bg1">
              <a:alpha val="29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Arial" panose="020B0604020202020204" pitchFamily="34" charset="0"/>
              <a:ea typeface="+mn-ea"/>
              <a:cs typeface="Arial" panose="020B0604020202020204" pitchFamily="34" charset="0"/>
            </a:endParaRPr>
          </a:p>
        </xdr:txBody>
      </xdr:sp>
      <xdr:pic macro="[0]!get_data">
        <xdr:nvPicPr>
          <xdr:cNvPr id="36" name="Graphic 35" descr="Magnifying glass with solid fill">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247108" y="830062"/>
            <a:ext cx="193813" cy="195801"/>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k67-my.sharepoint.com/personal/israelbassey_rk67_onmicrosoft_com/Documents/PEGIS%20GLOBAL%20SERVICES%20PERSONNEL%20CREDENTIALS%20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Data"/>
      <sheetName val="Data Summary"/>
      <sheetName val="PEGIS GLOBAL SERVICES PERSONNEL"/>
    </sheetNames>
    <definedNames>
      <definedName name="RectangleRoundedCorners3_Click"/>
    </definedNames>
    <sheetDataSet>
      <sheetData sheetId="0"/>
      <sheetData sheetId="1"/>
      <sheetData sheetId="2"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Bassey" refreshedDate="44723.310277314813" backgroundQuery="1" createdVersion="8" refreshedVersion="8" minRefreshableVersion="3" recordCount="0" supportSubquery="1" supportAdvancedDrill="1" xr:uid="{00000000-000A-0000-FFFF-FFFF7A000000}">
  <cacheSource type="external" connectionId="4"/>
  <cacheFields count="3">
    <cacheField name="[Merged_Data].[Assigned Project].[Assigned Project]" caption="Assigned Project" numFmtId="0" hierarchy="4" level="1">
      <sharedItems count="6">
        <s v="project 1"/>
        <s v="project 2"/>
        <s v="project 3"/>
        <s v="project 4"/>
        <s v="project 5"/>
        <s v="project 6"/>
      </sharedItems>
    </cacheField>
    <cacheField name="[Merged_Data].[Position].[Position]" caption="Position" numFmtId="0" hierarchy="5" level="1">
      <sharedItems count="5">
        <s v="assistant 1"/>
        <s v="assistant 2"/>
        <s v="manager"/>
        <s v="supervisor"/>
        <s v="team lead"/>
      </sharedItems>
    </cacheField>
    <cacheField name="[Measures].[Count of Position]" caption="Count of Position" numFmtId="0" hierarchy="22" level="32767"/>
  </cacheFields>
  <cacheHierarchies count="24">
    <cacheHierarchy uniqueName="[Merged_Data].[First Name]" caption="First Name" attribute="1" defaultMemberUniqueName="[Merged_Data].[First Name].[All]" allUniqueName="[Merged_Data].[First Name].[All]" dimensionUniqueName="[Merged_Data]" displayFolder="" count="0" memberValueDatatype="130" unbalanced="0"/>
    <cacheHierarchy uniqueName="[Merged_Data].[Last Name]" caption="Last Name" attribute="1" defaultMemberUniqueName="[Merged_Data].[Last Name].[All]" allUniqueName="[Merged_Data].[Last Name].[All]" dimensionUniqueName="[Merged_Data]" displayFolder="" count="0" memberValueDatatype="130" unbalanced="0"/>
    <cacheHierarchy uniqueName="[Merged_Data].[Email Address]" caption="Email Address" attribute="1" defaultMemberUniqueName="[Merged_Data].[Email Address].[All]" allUniqueName="[Merged_Data].[Email Address].[All]" dimensionUniqueName="[Merged_Data]" displayFolder="" count="0" memberValueDatatype="130" unbalanced="0"/>
    <cacheHierarchy uniqueName="[Merged_Data].[Employment Type]" caption="Employment Type" attribute="1" defaultMemberUniqueName="[Merged_Data].[Employment Type].[All]" allUniqueName="[Merged_Data].[Employment Type].[All]" dimensionUniqueName="[Merged_Data]" displayFolder="" count="0" memberValueDatatype="130" unbalanced="0"/>
    <cacheHierarchy uniqueName="[Merged_Data].[Assigned Project]" caption="Assigned Project" attribute="1" defaultMemberUniqueName="[Merged_Data].[Assigned Project].[All]" allUniqueName="[Merged_Data].[Assigned Project].[All]" dimensionUniqueName="[Merged_Data]" displayFolder="" count="2" memberValueDatatype="130" unbalanced="0">
      <fieldsUsage count="2">
        <fieldUsage x="-1"/>
        <fieldUsage x="0"/>
      </fieldsUsage>
    </cacheHierarchy>
    <cacheHierarchy uniqueName="[Merged_Data].[Position]" caption="Position" attribute="1" defaultMemberUniqueName="[Merged_Data].[Position].[All]" allUniqueName="[Merged_Data].[Position].[All]" dimensionUniqueName="[Merged_Data]" displayFolder="" count="2" memberValueDatatype="130" unbalanced="0">
      <fieldsUsage count="2">
        <fieldUsage x="-1"/>
        <fieldUsage x="1"/>
      </fieldsUsage>
    </cacheHierarchy>
    <cacheHierarchy uniqueName="[Merged_Data].[Work Mode]" caption="Work Mode" attribute="1" defaultMemberUniqueName="[Merged_Data].[Work Mode].[All]" allUniqueName="[Merged_Data].[Work Mode].[All]" dimensionUniqueName="[Merged_Data]" displayFolder="" count="0" memberValueDatatype="130" unbalanced="0"/>
    <cacheHierarchy uniqueName="[Merged_Data].[Last Job Date]" caption="Last Job Date" attribute="1" time="1" defaultMemberUniqueName="[Merged_Data].[Last Job Date].[All]" allUniqueName="[Merged_Data].[Last Job Date].[All]" dimensionUniqueName="[Merged_Data]" displayFolder="" count="0" memberValueDatatype="7" unbalanced="0"/>
    <cacheHierarchy uniqueName="[Merged_Data].[Cert 1 Ext Date]" caption="Cert 1 Ext Date" attribute="1" time="1" defaultMemberUniqueName="[Merged_Data].[Cert 1 Ext Date].[All]" allUniqueName="[Merged_Data].[Cert 1 Ext Date].[All]" dimensionUniqueName="[Merged_Data]" displayFolder="" count="0" memberValueDatatype="7" unbalanced="0"/>
    <cacheHierarchy uniqueName="[Merged_Data].[Cert 2 Exp Date]" caption="Cert 2 Exp Date" attribute="1" time="1" defaultMemberUniqueName="[Merged_Data].[Cert 2 Exp Date].[All]" allUniqueName="[Merged_Data].[Cert 2 Exp Date].[All]" dimensionUniqueName="[Merged_Data]" displayFolder="" count="0" memberValueDatatype="7" unbalanced="0"/>
    <cacheHierarchy uniqueName="[Merged_Data].[Cert 3 Exp Date]" caption="Cert 3 Exp Date" attribute="1" time="1" defaultMemberUniqueName="[Merged_Data].[Cert 3 Exp Date].[All]" allUniqueName="[Merged_Data].[Cert 3 Exp Date].[All]" dimensionUniqueName="[Merged_Data]" displayFolder="" count="0" memberValueDatatype="7" unbalanced="0"/>
    <cacheHierarchy uniqueName="[Merged_Data].[Cert 1 Ext Date (Year)]" caption="Cert 1 Ext Date (Year)" attribute="1" defaultMemberUniqueName="[Merged_Data].[Cert 1 Ext Date (Year)].[All]" allUniqueName="[Merged_Data].[Cert 1 Ext Date (Year)].[All]" dimensionUniqueName="[Merged_Data]" displayFolder="" count="0" memberValueDatatype="130" unbalanced="0"/>
    <cacheHierarchy uniqueName="[Merged_Data].[Cert 1 Ext Date (Quarter)]" caption="Cert 1 Ext Date (Quarter)" attribute="1" defaultMemberUniqueName="[Merged_Data].[Cert 1 Ext Date (Quarter)].[All]" allUniqueName="[Merged_Data].[Cert 1 Ext Date (Quarter)].[All]" dimensionUniqueName="[Merged_Data]" displayFolder="" count="0" memberValueDatatype="130" unbalanced="0"/>
    <cacheHierarchy uniqueName="[Merged_Data].[Cert 1 Ext Date (Month)]" caption="Cert 1 Ext Date (Month)" attribute="1" defaultMemberUniqueName="[Merged_Data].[Cert 1 Ext Date (Month)].[All]" allUniqueName="[Merged_Data].[Cert 1 Ext Date (Month)].[All]" dimensionUniqueName="[Merged_Data]" displayFolder="" count="0" memberValueDatatype="130" unbalanced="0"/>
    <cacheHierarchy uniqueName="[Merged_Data].[Deployment Availability]" caption="Deployment Availability" attribute="1" defaultMemberUniqueName="[Merged_Data].[Deployment Availability].[All]" allUniqueName="[Merged_Data].[Deployment Availability].[All]" dimensionUniqueName="[Merged_Data]" displayFolder="" count="0" memberValueDatatype="130" unbalanced="0"/>
    <cacheHierarchy uniqueName="[Merged_Data].[Compliance]" caption="Compliance" attribute="1" defaultMemberUniqueName="[Merged_Data].[Compliance].[All]" allUniqueName="[Merged_Data].[Compliance].[All]" dimensionUniqueName="[Merged_Data]" displayFolder="" count="0" memberValueDatatype="130" unbalanced="0"/>
    <cacheHierarchy uniqueName="[Merged_Data].[Cert 1 Status]" caption="Cert 1 Status" attribute="1" defaultMemberUniqueName="[Merged_Data].[Cert 1 Status].[All]" allUniqueName="[Merged_Data].[Cert 1 Status].[All]" dimensionUniqueName="[Merged_Data]" displayFolder="" count="0" memberValueDatatype="130" unbalanced="0"/>
    <cacheHierarchy uniqueName="[Merged_Data].[Cert 2 Status]" caption="Cert 2 Status" attribute="1" defaultMemberUniqueName="[Merged_Data].[Cert 2 Status].[All]" allUniqueName="[Merged_Data].[Cert 2 Status].[All]" dimensionUniqueName="[Merged_Data]" displayFolder="" count="0" memberValueDatatype="130" unbalanced="0"/>
    <cacheHierarchy uniqueName="[Merged_Data].[Cert 3 Status]" caption="Cert 3 Status" attribute="1" defaultMemberUniqueName="[Merged_Data].[Cert 3 Status].[All]" allUniqueName="[Merged_Data].[Cert 3 Status].[All]" dimensionUniqueName="[Merged_Data]" displayFolder="" count="0" memberValueDatatype="130" unbalanced="0"/>
    <cacheHierarchy uniqueName="[Merged_Data].[Cert 1 Ext Date (Month Index)]" caption="Cert 1 Ext Date (Month Index)" attribute="1" defaultMemberUniqueName="[Merged_Data].[Cert 1 Ext Date (Month Index)].[All]" allUniqueName="[Merged_Data].[Cert 1 Ext Date (Month Index)].[All]" dimensionUniqueName="[Merged_Data]" displayFolder="" count="0" memberValueDatatype="20" unbalanced="0" hidden="1"/>
    <cacheHierarchy uniqueName="[Measures].[__XL_Count Merged_Data]" caption="__XL_Count Merged_Data" measure="1" displayFolder="" measureGroup="Merged_Data" count="0" hidden="1"/>
    <cacheHierarchy uniqueName="[Measures].[__No measures defined]" caption="__No measures defined" measure="1" displayFolder="" count="0" hidden="1"/>
    <cacheHierarchy uniqueName="[Measures].[Count of Position]" caption="Count of Position" measure="1" displayFolder="" measureGroup="Merged_Data" count="0" oneField="1" hidden="1">
      <fieldsUsage count="1">
        <fieldUsage x="2"/>
      </fieldsUsage>
      <extLst>
        <ext xmlns:x15="http://schemas.microsoft.com/office/spreadsheetml/2010/11/main" uri="{B97F6D7D-B522-45F9-BDA1-12C45D357490}">
          <x15:cacheHierarchy aggregatedColumn="5"/>
        </ext>
      </extLst>
    </cacheHierarchy>
    <cacheHierarchy uniqueName="[Measures].[Count of Cert 1 Ext Date (Quarter)]" caption="Count of Cert 1 Ext Date (Quarter)" measure="1" displayFolder="" measureGroup="Merged_Data"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Merged_Data" uniqueName="[Merged_Data]" caption="Merged_Data"/>
  </dimensions>
  <measureGroups count="1">
    <measureGroup name="Merged_Data" caption="Merged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rael Bassey" refreshedDate="44723.315170486108" createdVersion="8" refreshedVersion="8" minRefreshableVersion="3" recordCount="925" xr:uid="{00000000-000A-0000-FFFF-FFFF80000000}">
  <cacheSource type="worksheet">
    <worksheetSource name="Merged_Data"/>
  </cacheSource>
  <cacheFields count="23">
    <cacheField name="First Name" numFmtId="0">
      <sharedItems/>
    </cacheField>
    <cacheField name="Last Name" numFmtId="0">
      <sharedItems/>
    </cacheField>
    <cacheField name="Email Address" numFmtId="0">
      <sharedItems/>
    </cacheField>
    <cacheField name="Employment Type" numFmtId="0">
      <sharedItems/>
    </cacheField>
    <cacheField name="Assigned Project" numFmtId="0">
      <sharedItems count="6">
        <s v="project 2"/>
        <s v="project 6"/>
        <s v="project 3"/>
        <s v="project 4"/>
        <s v="project 5"/>
        <s v="project 1"/>
      </sharedItems>
    </cacheField>
    <cacheField name="Position" numFmtId="0">
      <sharedItems count="5">
        <s v="supervisor"/>
        <s v="assistant 1"/>
        <s v="manager"/>
        <s v="assistant 2"/>
        <s v="team lead"/>
      </sharedItems>
    </cacheField>
    <cacheField name="Work Mode" numFmtId="0">
      <sharedItems/>
    </cacheField>
    <cacheField name="Last Job Date" numFmtId="164">
      <sharedItems containsSemiMixedTypes="0" containsNonDate="0" containsDate="1" containsString="0" minDate="2022-05-23T00:00:00" maxDate="2022-06-05T00:00:00"/>
    </cacheField>
    <cacheField name="Cert 1 Ext Date" numFmtId="164">
      <sharedItems containsNonDate="0" containsDate="1" containsString="0" containsBlank="1" minDate="2022-04-15T00:00:00" maxDate="2023-09-28T00:00:00" count="405">
        <d v="2023-02-18T00:00:00"/>
        <d v="2023-08-22T00:00:00"/>
        <d v="2023-08-18T00:00:00"/>
        <d v="2023-02-08T00:00:00"/>
        <d v="2023-01-27T00:00:00"/>
        <m/>
        <d v="2022-08-06T00:00:00"/>
        <d v="2022-07-06T00:00:00"/>
        <d v="2022-10-09T00:00:00"/>
        <d v="2022-05-06T00:00:00"/>
        <d v="2022-09-14T00:00:00"/>
        <d v="2022-05-23T00:00:00"/>
        <d v="2022-09-07T00:00:00"/>
        <d v="2023-01-25T00:00:00"/>
        <d v="2022-08-20T00:00:00"/>
        <d v="2022-11-04T00:00:00"/>
        <d v="2023-03-31T00:00:00"/>
        <d v="2022-11-05T00:00:00"/>
        <d v="2023-04-23T00:00:00"/>
        <d v="2023-08-20T00:00:00"/>
        <d v="2023-07-06T00:00:00"/>
        <d v="2023-09-03T00:00:00"/>
        <d v="2022-10-21T00:00:00"/>
        <d v="2022-10-17T00:00:00"/>
        <d v="2022-10-03T00:00:00"/>
        <d v="2022-05-30T00:00:00"/>
        <d v="2023-06-02T00:00:00"/>
        <d v="2023-04-08T00:00:00"/>
        <d v="2022-12-26T00:00:00"/>
        <d v="2022-12-27T00:00:00"/>
        <d v="2022-12-12T00:00:00"/>
        <d v="2023-06-09T00:00:00"/>
        <d v="2023-07-28T00:00:00"/>
        <d v="2023-04-05T00:00:00"/>
        <d v="2023-03-15T00:00:00"/>
        <d v="2022-05-21T00:00:00"/>
        <d v="2022-08-04T00:00:00"/>
        <d v="2022-08-02T00:00:00"/>
        <d v="2023-03-17T00:00:00"/>
        <d v="2023-03-30T00:00:00"/>
        <d v="2023-05-31T00:00:00"/>
        <d v="2022-08-15T00:00:00"/>
        <d v="2022-08-05T00:00:00"/>
        <d v="2023-09-16T00:00:00"/>
        <d v="2023-03-10T00:00:00"/>
        <d v="2023-02-10T00:00:00"/>
        <d v="2023-06-30T00:00:00"/>
        <d v="2022-11-18T00:00:00"/>
        <d v="2023-03-08T00:00:00"/>
        <d v="2023-09-15T00:00:00"/>
        <d v="2022-11-15T00:00:00"/>
        <d v="2023-09-07T00:00:00"/>
        <d v="2022-10-10T00:00:00"/>
        <d v="2022-07-30T00:00:00"/>
        <d v="2023-07-23T00:00:00"/>
        <d v="2023-01-31T00:00:00"/>
        <d v="2023-09-09T00:00:00"/>
        <d v="2022-10-07T00:00:00"/>
        <d v="2023-07-29T00:00:00"/>
        <d v="2022-07-24T00:00:00"/>
        <d v="2022-06-29T00:00:00"/>
        <d v="2023-04-12T00:00:00"/>
        <d v="2022-08-28T00:00:00"/>
        <d v="2023-04-19T00:00:00"/>
        <d v="2022-06-24T00:00:00"/>
        <d v="2022-06-02T00:00:00"/>
        <d v="2022-12-08T00:00:00"/>
        <d v="2023-03-16T00:00:00"/>
        <d v="2022-06-12T00:00:00"/>
        <d v="2022-10-30T00:00:00"/>
        <d v="2023-02-16T00:00:00"/>
        <d v="2023-04-02T00:00:00"/>
        <d v="2022-08-03T00:00:00"/>
        <d v="2023-09-26T00:00:00"/>
        <d v="2022-12-04T00:00:00"/>
        <d v="2022-12-01T00:00:00"/>
        <d v="2022-10-31T00:00:00"/>
        <d v="2022-05-07T00:00:00"/>
        <d v="2023-05-22T00:00:00"/>
        <d v="2022-05-04T00:00:00"/>
        <d v="2022-05-18T00:00:00"/>
        <d v="2022-12-13T00:00:00"/>
        <d v="2022-12-22T00:00:00"/>
        <d v="2022-08-07T00:00:00"/>
        <d v="2023-01-28T00:00:00"/>
        <d v="2022-04-30T00:00:00"/>
        <d v="2022-09-15T00:00:00"/>
        <d v="2023-08-24T00:00:00"/>
        <d v="2023-09-02T00:00:00"/>
        <d v="2023-06-24T00:00:00"/>
        <d v="2023-02-11T00:00:00"/>
        <d v="2022-06-18T00:00:00"/>
        <d v="2022-09-22T00:00:00"/>
        <d v="2023-03-07T00:00:00"/>
        <d v="2023-09-20T00:00:00"/>
        <d v="2023-03-09T00:00:00"/>
        <d v="2023-08-19T00:00:00"/>
        <d v="2022-10-28T00:00:00"/>
        <d v="2023-03-29T00:00:00"/>
        <d v="2022-07-03T00:00:00"/>
        <d v="2023-03-05T00:00:00"/>
        <d v="2022-06-04T00:00:00"/>
        <d v="2023-07-16T00:00:00"/>
        <d v="2022-09-12T00:00:00"/>
        <d v="2023-09-08T00:00:00"/>
        <d v="2022-12-31T00:00:00"/>
        <d v="2023-03-18T00:00:00"/>
        <d v="2023-04-13T00:00:00"/>
        <d v="2023-08-29T00:00:00"/>
        <d v="2022-06-11T00:00:00"/>
        <d v="2022-12-15T00:00:00"/>
        <d v="2022-08-09T00:00:00"/>
        <d v="2023-05-28T00:00:00"/>
        <d v="2022-08-31T00:00:00"/>
        <d v="2023-05-16T00:00:00"/>
        <d v="2023-04-01T00:00:00"/>
        <d v="2023-02-25T00:00:00"/>
        <d v="2023-07-07T00:00:00"/>
        <d v="2022-10-11T00:00:00"/>
        <d v="2022-12-30T00:00:00"/>
        <d v="2023-07-27T00:00:00"/>
        <d v="2023-06-26T00:00:00"/>
        <d v="2022-12-11T00:00:00"/>
        <d v="2023-01-29T00:00:00"/>
        <d v="2023-09-18T00:00:00"/>
        <d v="2023-03-26T00:00:00"/>
        <d v="2023-02-22T00:00:00"/>
        <d v="2023-05-14T00:00:00"/>
        <d v="2022-07-08T00:00:00"/>
        <d v="2022-05-13T00:00:00"/>
        <d v="2023-02-19T00:00:00"/>
        <d v="2023-07-12T00:00:00"/>
        <d v="2023-04-24T00:00:00"/>
        <d v="2022-06-08T00:00:00"/>
        <d v="2022-06-06T00:00:00"/>
        <d v="2022-04-21T00:00:00"/>
        <d v="2023-03-22T00:00:00"/>
        <d v="2023-08-30T00:00:00"/>
        <d v="2022-08-14T00:00:00"/>
        <d v="2023-06-01T00:00:00"/>
        <d v="2023-04-14T00:00:00"/>
        <d v="2023-08-31T00:00:00"/>
        <d v="2023-05-07T00:00:00"/>
        <d v="2023-07-24T00:00:00"/>
        <d v="2023-06-04T00:00:00"/>
        <d v="2022-12-16T00:00:00"/>
        <d v="2022-07-27T00:00:00"/>
        <d v="2022-10-25T00:00:00"/>
        <d v="2022-10-24T00:00:00"/>
        <d v="2022-07-01T00:00:00"/>
        <d v="2022-09-28T00:00:00"/>
        <d v="2023-02-24T00:00:00"/>
        <d v="2022-08-19T00:00:00"/>
        <d v="2023-02-09T00:00:00"/>
        <d v="2022-11-23T00:00:00"/>
        <d v="2023-05-05T00:00:00"/>
        <d v="2022-08-12T00:00:00"/>
        <d v="2022-11-10T00:00:00"/>
        <d v="2023-08-26T00:00:00"/>
        <d v="2023-07-26T00:00:00"/>
        <d v="2022-06-28T00:00:00"/>
        <d v="2022-08-01T00:00:00"/>
        <d v="2022-04-28T00:00:00"/>
        <d v="2022-08-27T00:00:00"/>
        <d v="2023-07-09T00:00:00"/>
        <d v="2023-09-27T00:00:00"/>
        <d v="2023-05-09T00:00:00"/>
        <d v="2023-07-03T00:00:00"/>
        <d v="2022-05-29T00:00:00"/>
        <d v="2023-04-30T00:00:00"/>
        <d v="2022-04-20T00:00:00"/>
        <d v="2022-10-26T00:00:00"/>
        <d v="2022-12-14T00:00:00"/>
        <d v="2023-02-06T00:00:00"/>
        <d v="2022-10-29T00:00:00"/>
        <d v="2022-08-13T00:00:00"/>
        <d v="2023-07-13T00:00:00"/>
        <d v="2022-09-01T00:00:00"/>
        <d v="2022-10-05T00:00:00"/>
        <d v="2022-10-02T00:00:00"/>
        <d v="2023-09-13T00:00:00"/>
        <d v="2022-07-19T00:00:00"/>
        <d v="2023-06-16T00:00:00"/>
        <d v="2022-11-07T00:00:00"/>
        <d v="2023-03-04T00:00:00"/>
        <d v="2023-08-10T00:00:00"/>
        <d v="2022-08-10T00:00:00"/>
        <d v="2023-03-13T00:00:00"/>
        <d v="2023-08-27T00:00:00"/>
        <d v="2022-07-20T00:00:00"/>
        <d v="2022-09-09T00:00:00"/>
        <d v="2023-05-30T00:00:00"/>
        <d v="2022-11-27T00:00:00"/>
        <d v="2022-05-01T00:00:00"/>
        <d v="2022-08-23T00:00:00"/>
        <d v="2023-08-13T00:00:00"/>
        <d v="2022-08-21T00:00:00"/>
        <d v="2022-12-21T00:00:00"/>
        <d v="2023-02-20T00:00:00"/>
        <d v="2022-11-24T00:00:00"/>
        <d v="2023-02-21T00:00:00"/>
        <d v="2022-09-17T00:00:00"/>
        <d v="2023-01-03T00:00:00"/>
        <d v="2022-05-03T00:00:00"/>
        <d v="2023-06-05T00:00:00"/>
        <d v="2022-08-29T00:00:00"/>
        <d v="2023-06-28T00:00:00"/>
        <d v="2022-11-01T00:00:00"/>
        <d v="2022-05-17T00:00:00"/>
        <d v="2023-06-10T00:00:00"/>
        <d v="2022-06-05T00:00:00"/>
        <d v="2023-01-12T00:00:00"/>
        <d v="2023-08-25T00:00:00"/>
        <d v="2022-11-14T00:00:00"/>
        <d v="2022-06-19T00:00:00"/>
        <d v="2022-09-20T00:00:00"/>
        <d v="2023-01-10T00:00:00"/>
        <d v="2022-06-16T00:00:00"/>
        <d v="2022-05-10T00:00:00"/>
        <d v="2022-08-08T00:00:00"/>
        <d v="2023-06-11T00:00:00"/>
        <d v="2022-11-03T00:00:00"/>
        <d v="2023-04-06T00:00:00"/>
        <d v="2023-08-02T00:00:00"/>
        <d v="2022-06-10T00:00:00"/>
        <d v="2022-07-21T00:00:00"/>
        <d v="2023-05-12T00:00:00"/>
        <d v="2022-11-26T00:00:00"/>
        <d v="2022-11-06T00:00:00"/>
        <d v="2022-07-18T00:00:00"/>
        <d v="2022-06-26T00:00:00"/>
        <d v="2022-09-11T00:00:00"/>
        <d v="2023-01-04T00:00:00"/>
        <d v="2023-09-24T00:00:00"/>
        <d v="2022-07-28T00:00:00"/>
        <d v="2023-04-15T00:00:00"/>
        <d v="2023-09-04T00:00:00"/>
        <d v="2022-05-14T00:00:00"/>
        <d v="2022-11-28T00:00:00"/>
        <d v="2023-01-21T00:00:00"/>
        <d v="2023-06-07T00:00:00"/>
        <d v="2022-06-25T00:00:00"/>
        <d v="2022-09-26T00:00:00"/>
        <d v="2023-05-21T00:00:00"/>
        <d v="2023-03-23T00:00:00"/>
        <d v="2022-11-13T00:00:00"/>
        <d v="2023-04-09T00:00:00"/>
        <d v="2023-04-22T00:00:00"/>
        <d v="2023-01-09T00:00:00"/>
        <d v="2023-09-21T00:00:00"/>
        <d v="2023-05-10T00:00:00"/>
        <d v="2022-10-23T00:00:00"/>
        <d v="2023-01-18T00:00:00"/>
        <d v="2023-01-16T00:00:00"/>
        <d v="2022-05-08T00:00:00"/>
        <d v="2022-07-10T00:00:00"/>
        <d v="2022-07-26T00:00:00"/>
        <d v="2022-09-30T00:00:00"/>
        <d v="2022-12-17T00:00:00"/>
        <d v="2022-11-20T00:00:00"/>
        <d v="2022-10-06T00:00:00"/>
        <d v="2023-01-15T00:00:00"/>
        <d v="2022-12-23T00:00:00"/>
        <d v="2023-09-01T00:00:00"/>
        <d v="2022-11-25T00:00:00"/>
        <d v="2023-01-05T00:00:00"/>
        <d v="2022-11-21T00:00:00"/>
        <d v="2022-11-22T00:00:00"/>
        <d v="2022-05-22T00:00:00"/>
        <d v="2022-07-09T00:00:00"/>
        <d v="2023-04-10T00:00:00"/>
        <d v="2023-06-08T00:00:00"/>
        <d v="2023-02-03T00:00:00"/>
        <d v="2023-08-09T00:00:00"/>
        <d v="2022-08-24T00:00:00"/>
        <d v="2023-04-21T00:00:00"/>
        <d v="2022-10-12T00:00:00"/>
        <d v="2023-08-01T00:00:00"/>
        <d v="2023-08-17T00:00:00"/>
        <d v="2023-06-27T00:00:00"/>
        <d v="2022-12-05T00:00:00"/>
        <d v="2023-07-10T00:00:00"/>
        <d v="2022-09-13T00:00:00"/>
        <d v="2022-04-15T00:00:00"/>
        <d v="2022-10-15T00:00:00"/>
        <d v="2023-03-06T00:00:00"/>
        <d v="2022-12-07T00:00:00"/>
        <d v="2022-11-17T00:00:00"/>
        <d v="2022-05-19T00:00:00"/>
        <d v="2023-07-22T00:00:00"/>
        <d v="2023-02-28T00:00:00"/>
        <d v="2023-03-12T00:00:00"/>
        <d v="2023-06-14T00:00:00"/>
        <d v="2022-06-14T00:00:00"/>
        <d v="2023-06-17T00:00:00"/>
        <d v="2023-05-26T00:00:00"/>
        <d v="2023-07-18T00:00:00"/>
        <d v="2022-09-03T00:00:00"/>
        <d v="2023-07-30T00:00:00"/>
        <d v="2022-09-05T00:00:00"/>
        <d v="2023-09-06T00:00:00"/>
        <d v="2022-05-05T00:00:00"/>
        <d v="2023-09-19T00:00:00"/>
        <d v="2022-11-30T00:00:00"/>
        <d v="2023-01-13T00:00:00"/>
        <d v="2023-01-20T00:00:00"/>
        <d v="2022-09-04T00:00:00"/>
        <d v="2023-08-23T00:00:00"/>
        <d v="2022-06-13T00:00:00"/>
        <d v="2023-05-08T00:00:00"/>
        <d v="2022-11-11T00:00:00"/>
        <d v="2023-04-29T00:00:00"/>
        <d v="2022-07-16T00:00:00"/>
        <d v="2022-06-27T00:00:00"/>
        <d v="2022-10-04T00:00:00"/>
        <d v="2023-01-11T00:00:00"/>
        <d v="2022-12-10T00:00:00"/>
        <d v="2023-03-19T00:00:00"/>
        <d v="2023-07-11T00:00:00"/>
        <d v="2022-11-19T00:00:00"/>
        <d v="2023-06-21T00:00:00"/>
        <d v="2023-06-23T00:00:00"/>
        <d v="2022-07-23T00:00:00"/>
        <d v="2022-11-16T00:00:00"/>
        <d v="2022-06-20T00:00:00"/>
        <d v="2023-02-27T00:00:00"/>
        <d v="2023-09-12T00:00:00"/>
        <d v="2022-04-16T00:00:00"/>
        <d v="2023-01-08T00:00:00"/>
        <d v="2023-04-28T00:00:00"/>
        <d v="2022-04-17T00:00:00"/>
        <d v="2023-03-25T00:00:00"/>
        <d v="2022-11-02T00:00:00"/>
        <d v="2022-08-16T00:00:00"/>
        <d v="2022-06-23T00:00:00"/>
        <d v="2022-04-25T00:00:00"/>
        <d v="2023-07-05T00:00:00"/>
        <d v="2022-09-29T00:00:00"/>
        <d v="2023-06-12T00:00:00"/>
        <d v="2023-07-02T00:00:00"/>
        <d v="2022-10-20T00:00:00"/>
        <d v="2023-03-02T00:00:00"/>
        <d v="2022-10-14T00:00:00"/>
        <d v="2022-12-02T00:00:00"/>
        <d v="2022-04-19T00:00:00"/>
        <d v="2022-05-25T00:00:00"/>
        <d v="2023-07-21T00:00:00"/>
        <d v="2023-05-13T00:00:00"/>
        <d v="2023-09-17T00:00:00"/>
        <d v="2023-02-17T00:00:00"/>
        <d v="2023-02-23T00:00:00"/>
        <d v="2022-07-25T00:00:00"/>
        <d v="2023-06-22T00:00:00"/>
        <d v="2022-06-15T00:00:00"/>
        <d v="2022-05-20T00:00:00"/>
        <d v="2022-07-14T00:00:00"/>
        <d v="2023-01-30T00:00:00"/>
        <d v="2022-05-02T00:00:00"/>
        <d v="2023-05-01T00:00:00"/>
        <d v="2023-01-17T00:00:00"/>
        <d v="2022-05-12T00:00:00"/>
        <d v="2023-09-05T00:00:00"/>
        <d v="2023-08-11T00:00:00"/>
        <d v="2022-09-21T00:00:00"/>
        <d v="2023-05-24T00:00:00"/>
        <d v="2023-01-14T00:00:00"/>
        <d v="2023-04-17T00:00:00"/>
        <d v="2023-04-18T00:00:00"/>
        <d v="2023-09-25T00:00:00"/>
        <d v="2022-09-27T00:00:00"/>
        <d v="2022-05-16T00:00:00"/>
        <d v="2023-05-15T00:00:00"/>
        <d v="2022-05-15T00:00:00"/>
        <d v="2023-04-27T00:00:00"/>
        <d v="2022-04-29T00:00:00"/>
        <d v="2023-03-11T00:00:00"/>
        <d v="2022-12-18T00:00:00"/>
        <d v="2023-01-02T00:00:00"/>
        <d v="2023-07-20T00:00:00"/>
        <d v="2023-03-03T00:00:00"/>
        <d v="2023-04-26T00:00:00"/>
        <d v="2022-10-08T00:00:00"/>
        <d v="2023-02-01T00:00:00"/>
        <d v="2023-03-24T00:00:00"/>
        <d v="2022-06-30T00:00:00"/>
        <d v="2023-08-16T00:00:00"/>
        <d v="2023-09-10T00:00:00"/>
        <d v="2023-06-20T00:00:00"/>
        <d v="2022-08-11T00:00:00"/>
        <d v="2023-07-17T00:00:00"/>
        <d v="2022-05-27T00:00:00"/>
        <d v="2022-12-25T00:00:00"/>
        <d v="2023-08-07T00:00:00"/>
        <d v="2022-05-31T00:00:00"/>
        <d v="2023-05-29T00:00:00"/>
        <d v="2022-04-18T00:00:00"/>
        <d v="2022-07-13T00:00:00"/>
        <d v="2022-06-17T00:00:00"/>
        <d v="2022-12-19T00:00:00"/>
        <d v="2022-09-25T00:00:00"/>
        <d v="2023-07-25T00:00:00"/>
        <d v="2023-01-07T00:00:00"/>
        <d v="2023-06-15T00:00:00"/>
        <d v="2023-05-18T00:00:00"/>
        <d v="2023-05-17T00:00:00"/>
      </sharedItems>
      <fieldGroup par="18" base="8">
        <rangePr groupBy="months" startDate="2022-04-15T00:00:00" endDate="2023-09-28T00:00:00"/>
        <groupItems count="14">
          <s v="(blank)"/>
          <s v="Jan"/>
          <s v="Feb"/>
          <s v="Mar"/>
          <s v="Apr"/>
          <s v="May"/>
          <s v="Jun"/>
          <s v="Jul"/>
          <s v="Aug"/>
          <s v="Sep"/>
          <s v="Oct"/>
          <s v="Nov"/>
          <s v="Dec"/>
          <s v="&gt;9/28/2023"/>
        </groupItems>
      </fieldGroup>
    </cacheField>
    <cacheField name="Cert 2 Exp Date" numFmtId="164">
      <sharedItems containsNonDate="0" containsDate="1" containsString="0" containsBlank="1" minDate="2022-02-25T00:00:00" maxDate="2023-10-17T00:00:00" count="426">
        <d v="2022-04-23T00:00:00"/>
        <d v="2022-12-11T00:00:00"/>
        <d v="2022-10-15T00:00:00"/>
        <d v="2022-07-29T00:00:00"/>
        <d v="2022-07-19T00:00:00"/>
        <m/>
        <d v="2022-07-25T00:00:00"/>
        <d v="2022-10-06T00:00:00"/>
        <d v="2022-12-01T00:00:00"/>
        <d v="2023-03-12T00:00:00"/>
        <d v="2023-01-19T00:00:00"/>
        <d v="2023-03-17T00:00:00"/>
        <d v="2022-06-25T00:00:00"/>
        <d v="2022-05-31T00:00:00"/>
        <d v="2023-08-14T00:00:00"/>
        <d v="2023-01-22T00:00:00"/>
        <d v="2022-03-13T00:00:00"/>
        <d v="2022-08-06T00:00:00"/>
        <d v="2022-11-19T00:00:00"/>
        <d v="2022-11-18T00:00:00"/>
        <d v="2022-03-22T00:00:00"/>
        <d v="2023-10-10T00:00:00"/>
        <d v="2022-09-18T00:00:00"/>
        <d v="2023-04-16T00:00:00"/>
        <d v="2023-08-23T00:00:00"/>
        <d v="2023-07-24T00:00:00"/>
        <d v="2022-12-16T00:00:00"/>
        <d v="2023-01-17T00:00:00"/>
        <d v="2023-05-16T00:00:00"/>
        <d v="2023-01-31T00:00:00"/>
        <d v="2022-04-06T00:00:00"/>
        <d v="2023-07-28T00:00:00"/>
        <d v="2023-05-13T00:00:00"/>
        <d v="2022-05-22T00:00:00"/>
        <d v="2022-03-12T00:00:00"/>
        <d v="2022-11-08T00:00:00"/>
        <d v="2022-10-11T00:00:00"/>
        <d v="2022-06-11T00:00:00"/>
        <d v="2022-10-13T00:00:00"/>
        <d v="2023-07-02T00:00:00"/>
        <d v="2023-03-30T00:00:00"/>
        <d v="2022-05-17T00:00:00"/>
        <d v="2022-11-20T00:00:00"/>
        <d v="2022-03-01T00:00:00"/>
        <d v="2023-02-27T00:00:00"/>
        <d v="2023-03-13T00:00:00"/>
        <d v="2022-11-23T00:00:00"/>
        <d v="2023-02-10T00:00:00"/>
        <d v="2022-06-10T00:00:00"/>
        <d v="2023-08-07T00:00:00"/>
        <d v="2022-12-05T00:00:00"/>
        <d v="2023-08-28T00:00:00"/>
        <d v="2022-05-06T00:00:00"/>
        <d v="2022-12-23T00:00:00"/>
        <d v="2023-09-24T00:00:00"/>
        <d v="2023-08-31T00:00:00"/>
        <d v="2022-12-06T00:00:00"/>
        <d v="2023-10-03T00:00:00"/>
        <d v="2023-08-08T00:00:00"/>
        <d v="2022-05-05T00:00:00"/>
        <d v="2022-06-28T00:00:00"/>
        <d v="2023-09-28T00:00:00"/>
        <d v="2023-03-10T00:00:00"/>
        <d v="2022-04-09T00:00:00"/>
        <d v="2022-06-18T00:00:00"/>
        <d v="2022-03-20T00:00:00"/>
        <d v="2023-02-23T00:00:00"/>
        <d v="2023-02-03T00:00:00"/>
        <d v="2023-05-27T00:00:00"/>
        <d v="2023-09-25T00:00:00"/>
        <d v="2023-08-02T00:00:00"/>
        <d v="2022-09-25T00:00:00"/>
        <d v="2022-05-23T00:00:00"/>
        <d v="2023-04-15T00:00:00"/>
        <d v="2023-02-21T00:00:00"/>
        <d v="2023-04-13T00:00:00"/>
        <d v="2022-04-11T00:00:00"/>
        <d v="2023-09-30T00:00:00"/>
        <d v="2022-08-27T00:00:00"/>
        <d v="2022-11-02T00:00:00"/>
        <d v="2022-12-25T00:00:00"/>
        <d v="2022-08-18T00:00:00"/>
        <d v="2022-08-03T00:00:00"/>
        <d v="2022-12-26T00:00:00"/>
        <d v="2022-08-30T00:00:00"/>
        <d v="2023-04-05T00:00:00"/>
        <d v="2023-02-04T00:00:00"/>
        <d v="2023-05-11T00:00:00"/>
        <d v="2022-11-16T00:00:00"/>
        <d v="2023-06-09T00:00:00"/>
        <d v="2023-01-21T00:00:00"/>
        <d v="2023-03-31T00:00:00"/>
        <d v="2022-06-27T00:00:00"/>
        <d v="2022-07-05T00:00:00"/>
        <d v="2023-04-07T00:00:00"/>
        <d v="2022-09-08T00:00:00"/>
        <d v="2023-03-14T00:00:00"/>
        <d v="2023-07-14T00:00:00"/>
        <d v="2022-06-26T00:00:00"/>
        <d v="2022-06-21T00:00:00"/>
        <d v="2023-02-12T00:00:00"/>
        <d v="2023-06-11T00:00:00"/>
        <d v="2023-04-18T00:00:00"/>
        <d v="2023-05-09T00:00:00"/>
        <d v="2023-05-26T00:00:00"/>
        <d v="2022-09-30T00:00:00"/>
        <d v="2023-09-16T00:00:00"/>
        <d v="2022-08-14T00:00:00"/>
        <d v="2023-09-13T00:00:00"/>
        <d v="2023-07-18T00:00:00"/>
        <d v="2023-06-19T00:00:00"/>
        <d v="2023-07-08T00:00:00"/>
        <d v="2022-05-08T00:00:00"/>
        <d v="2023-03-07T00:00:00"/>
        <d v="2023-03-06T00:00:00"/>
        <d v="2022-09-05T00:00:00"/>
        <d v="2023-04-21T00:00:00"/>
        <d v="2022-08-24T00:00:00"/>
        <d v="2022-04-29T00:00:00"/>
        <d v="2022-04-22T00:00:00"/>
        <d v="2022-08-28T00:00:00"/>
        <d v="2022-04-21T00:00:00"/>
        <d v="2023-02-25T00:00:00"/>
        <d v="2023-07-07T00:00:00"/>
        <d v="2023-07-16T00:00:00"/>
        <d v="2023-02-06T00:00:00"/>
        <d v="2022-08-04T00:00:00"/>
        <d v="2022-03-09T00:00:00"/>
        <d v="2022-09-11T00:00:00"/>
        <d v="2022-10-21T00:00:00"/>
        <d v="2023-01-05T00:00:00"/>
        <d v="2022-07-07T00:00:00"/>
        <d v="2023-04-26T00:00:00"/>
        <d v="2022-04-07T00:00:00"/>
        <d v="2022-03-29T00:00:00"/>
        <d v="2022-09-06T00:00:00"/>
        <d v="2023-01-01T00:00:00"/>
        <d v="2023-01-06T00:00:00"/>
        <d v="2023-10-11T00:00:00"/>
        <d v="2022-11-22T00:00:00"/>
        <d v="2022-11-29T00:00:00"/>
        <d v="2023-10-12T00:00:00"/>
        <d v="2023-07-23T00:00:00"/>
        <d v="2023-03-28T00:00:00"/>
        <d v="2022-11-11T00:00:00"/>
        <d v="2022-05-03T00:00:00"/>
        <d v="2022-04-14T00:00:00"/>
        <d v="2022-07-31T00:00:00"/>
        <d v="2022-05-14T00:00:00"/>
        <d v="2023-01-28T00:00:00"/>
        <d v="2022-10-05T00:00:00"/>
        <d v="2023-01-11T00:00:00"/>
        <d v="2023-05-31T00:00:00"/>
        <d v="2022-10-16T00:00:00"/>
        <d v="2023-03-01T00:00:00"/>
        <d v="2022-04-13T00:00:00"/>
        <d v="2023-10-07T00:00:00"/>
        <d v="2022-07-21T00:00:00"/>
        <d v="2023-10-14T00:00:00"/>
        <d v="2023-03-21T00:00:00"/>
        <d v="2022-10-27T00:00:00"/>
        <d v="2022-11-09T00:00:00"/>
        <d v="2023-06-17T00:00:00"/>
        <d v="2022-09-09T00:00:00"/>
        <d v="2023-07-27T00:00:00"/>
        <d v="2023-05-08T00:00:00"/>
        <d v="2022-04-16T00:00:00"/>
        <d v="2022-08-22T00:00:00"/>
        <d v="2023-06-29T00:00:00"/>
        <d v="2023-06-01T00:00:00"/>
        <d v="2023-06-26T00:00:00"/>
        <d v="2022-06-13T00:00:00"/>
        <d v="2022-04-08T00:00:00"/>
        <d v="2022-07-26T00:00:00"/>
        <d v="2022-07-22T00:00:00"/>
        <d v="2022-10-26T00:00:00"/>
        <d v="2023-05-24T00:00:00"/>
        <d v="2022-10-22T00:00:00"/>
        <d v="2023-08-21T00:00:00"/>
        <d v="2023-10-02T00:00:00"/>
        <d v="2022-11-27T00:00:00"/>
        <d v="2023-03-19T00:00:00"/>
        <d v="2022-07-12T00:00:00"/>
        <d v="2023-10-13T00:00:00"/>
        <d v="2023-04-20T00:00:00"/>
        <d v="2022-10-17T00:00:00"/>
        <d v="2022-08-01T00:00:00"/>
        <d v="2022-03-06T00:00:00"/>
        <d v="2023-05-07T00:00:00"/>
        <d v="2023-09-18T00:00:00"/>
        <d v="2022-08-05T00:00:00"/>
        <d v="2022-08-19T00:00:00"/>
        <d v="2023-06-14T00:00:00"/>
        <d v="2022-08-10T00:00:00"/>
        <d v="2022-10-25T00:00:00"/>
        <d v="2023-04-19T00:00:00"/>
        <d v="2022-09-20T00:00:00"/>
        <d v="2022-07-04T00:00:00"/>
        <d v="2023-09-27T00:00:00"/>
        <d v="2022-02-28T00:00:00"/>
        <d v="2023-03-27T00:00:00"/>
        <d v="2023-03-11T00:00:00"/>
        <d v="2022-12-30T00:00:00"/>
        <d v="2023-09-26T00:00:00"/>
        <d v="2022-03-02T00:00:00"/>
        <d v="2022-08-29T00:00:00"/>
        <d v="2023-01-29T00:00:00"/>
        <d v="2023-03-03T00:00:00"/>
        <d v="2022-06-01T00:00:00"/>
        <d v="2022-09-07T00:00:00"/>
        <d v="2022-09-29T00:00:00"/>
        <d v="2022-04-30T00:00:00"/>
        <d v="2022-03-25T00:00:00"/>
        <d v="2023-04-10T00:00:00"/>
        <d v="2022-04-19T00:00:00"/>
        <d v="2023-09-22T00:00:00"/>
        <d v="2023-07-03T00:00:00"/>
        <d v="2023-09-08T00:00:00"/>
        <d v="2023-05-18T00:00:00"/>
        <d v="2023-04-17T00:00:00"/>
        <d v="2022-10-18T00:00:00"/>
        <d v="2023-03-22T00:00:00"/>
        <d v="2023-10-09T00:00:00"/>
        <d v="2023-03-18T00:00:00"/>
        <d v="2023-05-14T00:00:00"/>
        <d v="2023-09-03T00:00:00"/>
        <d v="2022-05-11T00:00:00"/>
        <d v="2022-08-12T00:00:00"/>
        <d v="2022-11-30T00:00:00"/>
        <d v="2023-08-16T00:00:00"/>
        <d v="2022-07-15T00:00:00"/>
        <d v="2023-05-02T00:00:00"/>
        <d v="2023-04-12T00:00:00"/>
        <d v="2022-06-07T00:00:00"/>
        <d v="2022-07-01T00:00:00"/>
        <d v="2023-10-15T00:00:00"/>
        <d v="2022-03-30T00:00:00"/>
        <d v="2023-07-09T00:00:00"/>
        <d v="2022-04-20T00:00:00"/>
        <d v="2022-10-04T00:00:00"/>
        <d v="2023-07-22T00:00:00"/>
        <d v="2022-08-09T00:00:00"/>
        <d v="2022-11-04T00:00:00"/>
        <d v="2022-03-17T00:00:00"/>
        <d v="2022-07-03T00:00:00"/>
        <d v="2022-05-24T00:00:00"/>
        <d v="2023-02-18T00:00:00"/>
        <d v="2022-06-04T00:00:00"/>
        <d v="2022-04-04T00:00:00"/>
        <d v="2023-06-23T00:00:00"/>
        <d v="2022-03-23T00:00:00"/>
        <d v="2022-06-23T00:00:00"/>
        <d v="2022-12-02T00:00:00"/>
        <d v="2023-04-23T00:00:00"/>
        <d v="2022-12-21T00:00:00"/>
        <d v="2023-04-02T00:00:00"/>
        <d v="2023-09-20T00:00:00"/>
        <d v="2023-01-03T00:00:00"/>
        <d v="2022-09-26T00:00:00"/>
        <d v="2023-07-20T00:00:00"/>
        <d v="2023-08-29T00:00:00"/>
        <d v="2022-03-11T00:00:00"/>
        <d v="2022-05-13T00:00:00"/>
        <d v="2022-11-12T00:00:00"/>
        <d v="2022-09-17T00:00:00"/>
        <d v="2023-04-27T00:00:00"/>
        <d v="2023-06-08T00:00:00"/>
        <d v="2023-01-18T00:00:00"/>
        <d v="2023-09-07T00:00:00"/>
        <d v="2023-01-26T00:00:00"/>
        <d v="2023-03-25T00:00:00"/>
        <d v="2023-09-09T00:00:00"/>
        <d v="2023-01-12T00:00:00"/>
        <d v="2022-03-26T00:00:00"/>
        <d v="2023-07-30T00:00:00"/>
        <d v="2023-09-11T00:00:00"/>
        <d v="2022-08-15T00:00:00"/>
        <d v="2023-05-30T00:00:00"/>
        <d v="2023-02-20T00:00:00"/>
        <d v="2022-11-01T00:00:00"/>
        <d v="2023-06-04T00:00:00"/>
        <d v="2022-02-27T00:00:00"/>
        <d v="2023-06-20T00:00:00"/>
        <d v="2022-06-12T00:00:00"/>
        <d v="2023-08-15T00:00:00"/>
        <d v="2023-02-05T00:00:00"/>
        <d v="2023-07-31T00:00:00"/>
        <d v="2023-07-21T00:00:00"/>
        <d v="2022-06-08T00:00:00"/>
        <d v="2023-02-24T00:00:00"/>
        <d v="2023-08-12T00:00:00"/>
        <d v="2023-09-21T00:00:00"/>
        <d v="2022-05-10T00:00:00"/>
        <d v="2022-07-27T00:00:00"/>
        <d v="2022-10-02T00:00:00"/>
        <d v="2022-09-03T00:00:00"/>
        <d v="2023-03-04T00:00:00"/>
        <d v="2022-10-29T00:00:00"/>
        <d v="2023-04-29T00:00:00"/>
        <d v="2022-05-28T00:00:00"/>
        <d v="2023-04-03T00:00:00"/>
        <d v="2023-02-13T00:00:00"/>
        <d v="2022-08-20T00:00:00"/>
        <d v="2023-02-16T00:00:00"/>
        <d v="2022-11-14T00:00:00"/>
        <d v="2023-08-04T00:00:00"/>
        <d v="2023-05-10T00:00:00"/>
        <d v="2022-06-24T00:00:00"/>
        <d v="2023-06-06T00:00:00"/>
        <d v="2023-08-17T00:00:00"/>
        <d v="2023-07-26T00:00:00"/>
        <d v="2023-04-30T00:00:00"/>
        <d v="2022-08-21T00:00:00"/>
        <d v="2022-12-14T00:00:00"/>
        <d v="2023-04-28T00:00:00"/>
        <d v="2022-06-06T00:00:00"/>
        <d v="2023-02-26T00:00:00"/>
        <d v="2023-07-10T00:00:00"/>
        <d v="2022-11-25T00:00:00"/>
        <d v="2022-09-21T00:00:00"/>
        <d v="2022-06-20T00:00:00"/>
        <d v="2022-04-18T00:00:00"/>
        <d v="2023-07-29T00:00:00"/>
        <d v="2022-03-16T00:00:00"/>
        <d v="2022-04-24T00:00:00"/>
        <d v="2022-12-18T00:00:00"/>
        <d v="2022-11-26T00:00:00"/>
        <d v="2023-05-03T00:00:00"/>
        <d v="2023-07-15T00:00:00"/>
        <d v="2022-10-19T00:00:00"/>
        <d v="2022-09-19T00:00:00"/>
        <d v="2023-08-10T00:00:00"/>
        <d v="2022-08-17T00:00:00"/>
        <d v="2022-06-16T00:00:00"/>
        <d v="2023-08-01T00:00:00"/>
        <d v="2023-05-15T00:00:00"/>
        <d v="2023-07-05T00:00:00"/>
        <d v="2022-08-23T00:00:00"/>
        <d v="2023-06-25T00:00:00"/>
        <d v="2023-08-06T00:00:00"/>
        <d v="2023-04-01T00:00:00"/>
        <d v="2022-03-21T00:00:00"/>
        <d v="2023-09-17T00:00:00"/>
        <d v="2023-08-05T00:00:00"/>
        <d v="2022-05-29T00:00:00"/>
        <d v="2023-09-10T00:00:00"/>
        <d v="2022-06-09T00:00:00"/>
        <d v="2023-05-06T00:00:00"/>
        <d v="2023-03-02T00:00:00"/>
        <d v="2023-01-13T00:00:00"/>
        <d v="2023-09-19T00:00:00"/>
        <d v="2022-12-03T00:00:00"/>
        <d v="2023-04-11T00:00:00"/>
        <d v="2022-07-08T00:00:00"/>
        <d v="2022-08-08T00:00:00"/>
        <d v="2022-05-04T00:00:00"/>
        <d v="2023-03-08T00:00:00"/>
        <d v="2023-10-08T00:00:00"/>
        <d v="2022-06-30T00:00:00"/>
        <d v="2022-05-25T00:00:00"/>
        <d v="2022-04-27T00:00:00"/>
        <d v="2023-07-25T00:00:00"/>
        <d v="2022-10-07T00:00:00"/>
        <d v="2023-01-04T00:00:00"/>
        <d v="2023-08-20T00:00:00"/>
        <d v="2023-09-29T00:00:00"/>
        <d v="2023-03-26T00:00:00"/>
        <d v="2023-03-09T00:00:00"/>
        <d v="2023-06-15T00:00:00"/>
        <d v="2022-03-14T00:00:00"/>
        <d v="2022-07-24T00:00:00"/>
        <d v="2023-01-24T00:00:00"/>
        <d v="2023-02-19T00:00:00"/>
        <d v="2023-06-12T00:00:00"/>
        <d v="2022-12-13T00:00:00"/>
        <d v="2022-05-26T00:00:00"/>
        <d v="2023-01-09T00:00:00"/>
        <d v="2023-02-17T00:00:00"/>
        <d v="2023-10-06T00:00:00"/>
        <d v="2022-12-09T00:00:00"/>
        <d v="2022-08-02T00:00:00"/>
        <d v="2022-10-12T00:00:00"/>
        <d v="2023-05-19T00:00:00"/>
        <d v="2023-06-21T00:00:00"/>
        <d v="2022-08-16T00:00:00"/>
        <d v="2023-07-04T00:00:00"/>
        <d v="2023-04-06T00:00:00"/>
        <d v="2022-11-10T00:00:00"/>
        <d v="2022-03-19T00:00:00"/>
        <d v="2022-09-27T00:00:00"/>
        <d v="2023-01-10T00:00:00"/>
        <d v="2023-02-01T00:00:00"/>
        <d v="2022-07-13T00:00:00"/>
        <d v="2023-10-01T00:00:00"/>
        <d v="2022-12-08T00:00:00"/>
        <d v="2023-04-04T00:00:00"/>
        <d v="2022-09-12T00:00:00"/>
        <d v="2022-12-10T00:00:00"/>
        <d v="2022-12-28T00:00:00"/>
        <d v="2022-04-25T00:00:00"/>
        <d v="2022-10-09T00:00:00"/>
        <d v="2022-12-27T00:00:00"/>
        <d v="2023-10-16T00:00:00"/>
        <d v="2023-01-14T00:00:00"/>
        <d v="2023-05-04T00:00:00"/>
        <d v="2022-03-27T00:00:00"/>
        <d v="2023-02-02T00:00:00"/>
        <d v="2022-06-15T00:00:00"/>
        <d v="2023-05-25T00:00:00"/>
        <d v="2023-10-05T00:00:00"/>
        <d v="2022-02-25T00:00:00"/>
        <d v="2023-03-15T00:00:00"/>
        <d v="2023-08-03T00:00:00"/>
        <d v="2023-03-29T00:00:00"/>
        <d v="2022-04-12T00:00:00"/>
        <d v="2022-12-17T00:00:00"/>
        <d v="2022-11-15T00:00:00"/>
        <d v="2022-07-23T00:00:00"/>
        <d v="2022-03-24T00:00:00"/>
        <d v="2023-01-30T00:00:00"/>
        <d v="2022-05-20T00:00:00"/>
        <d v="2023-04-08T00:00:00"/>
        <d v="2022-12-20T00:00:00"/>
        <d v="2022-05-27T00:00:00"/>
        <d v="2023-07-06T00:00:00"/>
        <d v="2022-08-25T00:00:00"/>
      </sharedItems>
      <fieldGroup par="20" base="9">
        <rangePr groupBy="months" startDate="2022-02-25T00:00:00" endDate="2023-10-17T00:00:00"/>
        <groupItems count="14">
          <s v="(blank)"/>
          <s v="Jan"/>
          <s v="Feb"/>
          <s v="Mar"/>
          <s v="Apr"/>
          <s v="May"/>
          <s v="Jun"/>
          <s v="Jul"/>
          <s v="Aug"/>
          <s v="Sep"/>
          <s v="Oct"/>
          <s v="Nov"/>
          <s v="Dec"/>
          <s v="&gt;10/17/2023"/>
        </groupItems>
      </fieldGroup>
    </cacheField>
    <cacheField name="Cert 3 Exp Date" numFmtId="164">
      <sharedItems containsNonDate="0" containsDate="1" containsString="0" containsBlank="1" minDate="2021-12-22T00:00:00" maxDate="2024-07-22T00:00:00" count="538">
        <d v="2022-10-10T00:00:00"/>
        <d v="2022-08-12T00:00:00"/>
        <d v="2022-12-30T00:00:00"/>
        <d v="2022-12-25T00:00:00"/>
        <d v="2022-05-10T00:00:00"/>
        <m/>
        <d v="2023-01-28T00:00:00"/>
        <d v="2023-07-31T00:00:00"/>
        <d v="2024-04-05T00:00:00"/>
        <d v="2024-04-10T00:00:00"/>
        <d v="2022-06-09T00:00:00"/>
        <d v="2022-07-25T00:00:00"/>
        <d v="2023-08-02T00:00:00"/>
        <d v="2022-12-18T00:00:00"/>
        <d v="2022-01-16T00:00:00"/>
        <d v="2023-05-09T00:00:00"/>
        <d v="2023-08-24T00:00:00"/>
        <d v="2024-01-17T00:00:00"/>
        <d v="2021-12-29T00:00:00"/>
        <d v="2023-09-09T00:00:00"/>
        <d v="2024-06-14T00:00:00"/>
        <d v="2022-03-06T00:00:00"/>
        <d v="2022-01-02T00:00:00"/>
        <d v="2022-08-18T00:00:00"/>
        <d v="2022-08-28T00:00:00"/>
        <d v="2024-05-01T00:00:00"/>
        <d v="2022-09-26T00:00:00"/>
        <d v="2023-01-11T00:00:00"/>
        <d v="2023-09-12T00:00:00"/>
        <d v="2022-12-17T00:00:00"/>
        <d v="2023-03-26T00:00:00"/>
        <d v="2022-08-06T00:00:00"/>
        <d v="2023-09-20T00:00:00"/>
        <d v="2022-01-17T00:00:00"/>
        <d v="2022-09-07T00:00:00"/>
        <d v="2022-07-13T00:00:00"/>
        <d v="2022-09-15T00:00:00"/>
        <d v="2023-02-20T00:00:00"/>
        <d v="2023-12-22T00:00:00"/>
        <d v="2024-05-27T00:00:00"/>
        <d v="2022-01-13T00:00:00"/>
        <d v="2022-05-20T00:00:00"/>
        <d v="2022-10-25T00:00:00"/>
        <d v="2023-03-28T00:00:00"/>
        <d v="2024-02-25T00:00:00"/>
        <d v="2023-10-25T00:00:00"/>
        <d v="2023-08-07T00:00:00"/>
        <d v="2022-12-03T00:00:00"/>
        <d v="2023-02-19T00:00:00"/>
        <d v="2022-08-08T00:00:00"/>
        <d v="2024-07-06T00:00:00"/>
        <d v="2022-06-04T00:00:00"/>
        <d v="2023-04-29T00:00:00"/>
        <d v="2023-05-15T00:00:00"/>
        <d v="2023-11-20T00:00:00"/>
        <d v="2022-07-26T00:00:00"/>
        <d v="2022-07-14T00:00:00"/>
        <d v="2022-04-14T00:00:00"/>
        <d v="2024-03-31T00:00:00"/>
        <d v="2023-12-14T00:00:00"/>
        <d v="2022-06-05T00:00:00"/>
        <d v="2022-04-10T00:00:00"/>
        <d v="2022-03-28T00:00:00"/>
        <d v="2023-09-26T00:00:00"/>
        <d v="2024-05-05T00:00:00"/>
        <d v="2023-02-17T00:00:00"/>
        <d v="2023-07-08T00:00:00"/>
        <d v="2023-03-31T00:00:00"/>
        <d v="2023-01-08T00:00:00"/>
        <d v="2022-08-17T00:00:00"/>
        <d v="2022-08-22T00:00:00"/>
        <d v="2022-03-11T00:00:00"/>
        <d v="2023-03-05T00:00:00"/>
        <d v="2022-08-05T00:00:00"/>
        <d v="2024-07-08T00:00:00"/>
        <d v="2022-12-07T00:00:00"/>
        <d v="2023-03-23T00:00:00"/>
        <d v="2023-04-20T00:00:00"/>
        <d v="2022-12-27T00:00:00"/>
        <d v="2022-09-06T00:00:00"/>
        <d v="2022-02-22T00:00:00"/>
        <d v="2022-09-24T00:00:00"/>
        <d v="2023-10-02T00:00:00"/>
        <d v="2023-06-03T00:00:00"/>
        <d v="2021-12-26T00:00:00"/>
        <d v="2024-01-21T00:00:00"/>
        <d v="2022-05-30T00:00:00"/>
        <d v="2022-07-23T00:00:00"/>
        <d v="2024-07-13T00:00:00"/>
        <d v="2024-03-12T00:00:00"/>
        <d v="2023-01-17T00:00:00"/>
        <d v="2023-05-13T00:00:00"/>
        <d v="2022-03-04T00:00:00"/>
        <d v="2023-12-08T00:00:00"/>
        <d v="2024-01-10T00:00:00"/>
        <d v="2023-07-11T00:00:00"/>
        <d v="2023-11-26T00:00:00"/>
        <d v="2024-07-17T00:00:00"/>
        <d v="2024-07-07T00:00:00"/>
        <d v="2024-05-24T00:00:00"/>
        <d v="2022-01-15T00:00:00"/>
        <d v="2022-06-02T00:00:00"/>
        <d v="2023-08-29T00:00:00"/>
        <d v="2023-02-23T00:00:00"/>
        <d v="2023-11-30T00:00:00"/>
        <d v="2023-05-12T00:00:00"/>
        <d v="2023-05-10T00:00:00"/>
        <d v="2022-03-20T00:00:00"/>
        <d v="2022-11-04T00:00:00"/>
        <d v="2022-11-30T00:00:00"/>
        <d v="2022-02-23T00:00:00"/>
        <d v="2022-07-20T00:00:00"/>
        <d v="2022-12-28T00:00:00"/>
        <d v="2024-05-14T00:00:00"/>
        <d v="2022-09-16T00:00:00"/>
        <d v="2023-12-10T00:00:00"/>
        <d v="2024-03-15T00:00:00"/>
        <d v="2023-04-16T00:00:00"/>
        <d v="2023-08-27T00:00:00"/>
        <d v="2021-12-22T00:00:00"/>
        <d v="2023-05-24T00:00:00"/>
        <d v="2022-04-13T00:00:00"/>
        <d v="2022-09-18T00:00:00"/>
        <d v="2023-03-02T00:00:00"/>
        <d v="2023-12-06T00:00:00"/>
        <d v="2023-09-01T00:00:00"/>
        <d v="2023-10-08T00:00:00"/>
        <d v="2023-01-21T00:00:00"/>
        <d v="2023-06-21T00:00:00"/>
        <d v="2024-05-28T00:00:00"/>
        <d v="2023-09-30T00:00:00"/>
        <d v="2023-10-29T00:00:00"/>
        <d v="2024-07-03T00:00:00"/>
        <d v="2021-12-23T00:00:00"/>
        <d v="2023-12-27T00:00:00"/>
        <d v="2022-08-27T00:00:00"/>
        <d v="2023-06-26T00:00:00"/>
        <d v="2022-01-14T00:00:00"/>
        <d v="2022-04-08T00:00:00"/>
        <d v="2023-03-17T00:00:00"/>
        <d v="2023-10-23T00:00:00"/>
        <d v="2022-01-22T00:00:00"/>
        <d v="2024-01-04T00:00:00"/>
        <d v="2024-05-17T00:00:00"/>
        <d v="2023-07-29T00:00:00"/>
        <d v="2022-03-02T00:00:00"/>
        <d v="2023-10-17T00:00:00"/>
        <d v="2023-03-19T00:00:00"/>
        <d v="2022-01-23T00:00:00"/>
        <d v="2022-03-12T00:00:00"/>
        <d v="2023-04-01T00:00:00"/>
        <d v="2024-06-19T00:00:00"/>
        <d v="2024-03-25T00:00:00"/>
        <d v="2023-01-20T00:00:00"/>
        <d v="2023-03-21T00:00:00"/>
        <d v="2022-05-31T00:00:00"/>
        <d v="2024-07-01T00:00:00"/>
        <d v="2024-03-08T00:00:00"/>
        <d v="2022-04-19T00:00:00"/>
        <d v="2023-09-05T00:00:00"/>
        <d v="2024-07-11T00:00:00"/>
        <d v="2024-05-26T00:00:00"/>
        <d v="2022-11-18T00:00:00"/>
        <d v="2024-03-01T00:00:00"/>
        <d v="2022-12-08T00:00:00"/>
        <d v="2022-11-14T00:00:00"/>
        <d v="2023-04-08T00:00:00"/>
        <d v="2022-04-12T00:00:00"/>
        <d v="2023-05-22T00:00:00"/>
        <d v="2023-05-02T00:00:00"/>
        <d v="2023-08-08T00:00:00"/>
        <d v="2022-07-03T00:00:00"/>
        <d v="2024-04-22T00:00:00"/>
        <d v="2023-10-24T00:00:00"/>
        <d v="2023-09-25T00:00:00"/>
        <d v="2024-01-19T00:00:00"/>
        <d v="2023-11-13T00:00:00"/>
        <d v="2022-09-23T00:00:00"/>
        <d v="2023-01-31T00:00:00"/>
        <d v="2022-09-21T00:00:00"/>
        <d v="2022-02-28T00:00:00"/>
        <d v="2023-12-26T00:00:00"/>
        <d v="2023-01-30T00:00:00"/>
        <d v="2023-08-23T00:00:00"/>
        <d v="2022-06-07T00:00:00"/>
        <d v="2024-06-22T00:00:00"/>
        <d v="2022-02-21T00:00:00"/>
        <d v="2024-04-19T00:00:00"/>
        <d v="2023-08-16T00:00:00"/>
        <d v="2023-10-31T00:00:00"/>
        <d v="2022-03-19T00:00:00"/>
        <d v="2023-03-30T00:00:00"/>
        <d v="2024-04-15T00:00:00"/>
        <d v="2022-02-03T00:00:00"/>
        <d v="2023-04-26T00:00:00"/>
        <d v="2024-01-12T00:00:00"/>
        <d v="2024-04-11T00:00:00"/>
        <d v="2024-04-02T00:00:00"/>
        <d v="2022-05-16T00:00:00"/>
        <d v="2024-02-18T00:00:00"/>
        <d v="2023-09-11T00:00:00"/>
        <d v="2022-01-10T00:00:00"/>
        <d v="2024-03-02T00:00:00"/>
        <d v="2022-05-15T00:00:00"/>
        <d v="2022-12-26T00:00:00"/>
        <d v="2023-02-11T00:00:00"/>
        <d v="2024-03-17T00:00:00"/>
        <d v="2022-01-11T00:00:00"/>
        <d v="2022-03-29T00:00:00"/>
        <d v="2023-09-29T00:00:00"/>
        <d v="2022-10-01T00:00:00"/>
        <d v="2024-04-14T00:00:00"/>
        <d v="2022-03-17T00:00:00"/>
        <d v="2024-05-29T00:00:00"/>
        <d v="2022-01-08T00:00:00"/>
        <d v="2024-05-08T00:00:00"/>
        <d v="2022-08-24T00:00:00"/>
        <d v="2022-09-12T00:00:00"/>
        <d v="2022-11-12T00:00:00"/>
        <d v="2022-03-15T00:00:00"/>
        <d v="2024-01-03T00:00:00"/>
        <d v="2022-12-29T00:00:00"/>
        <d v="2023-11-06T00:00:00"/>
        <d v="2022-11-27T00:00:00"/>
        <d v="2023-10-04T00:00:00"/>
        <d v="2023-11-27T00:00:00"/>
        <d v="2023-11-10T00:00:00"/>
        <d v="2023-03-25T00:00:00"/>
        <d v="2023-11-24T00:00:00"/>
        <d v="2024-02-08T00:00:00"/>
        <d v="2024-03-29T00:00:00"/>
        <d v="2023-04-02T00:00:00"/>
        <d v="2024-02-15T00:00:00"/>
        <d v="2022-12-09T00:00:00"/>
        <d v="2023-02-14T00:00:00"/>
        <d v="2022-07-08T00:00:00"/>
        <d v="2024-06-05T00:00:00"/>
        <d v="2023-01-16T00:00:00"/>
        <d v="2023-07-13T00:00:00"/>
        <d v="2023-05-30T00:00:00"/>
        <d v="2022-05-17T00:00:00"/>
        <d v="2022-07-21T00:00:00"/>
        <d v="2022-02-19T00:00:00"/>
        <d v="2023-08-03T00:00:00"/>
        <d v="2023-03-22T00:00:00"/>
        <d v="2023-04-19T00:00:00"/>
        <d v="2023-11-19T00:00:00"/>
        <d v="2022-06-20T00:00:00"/>
        <d v="2024-02-17T00:00:00"/>
        <d v="2022-08-19T00:00:00"/>
        <d v="2024-01-16T00:00:00"/>
        <d v="2022-12-24T00:00:00"/>
        <d v="2022-06-22T00:00:00"/>
        <d v="2022-12-22T00:00:00"/>
        <d v="2024-01-24T00:00:00"/>
        <d v="2022-09-01T00:00:00"/>
        <d v="2024-03-27T00:00:00"/>
        <d v="2022-06-16T00:00:00"/>
        <d v="2023-03-08T00:00:00"/>
        <d v="2022-07-31T00:00:00"/>
        <d v="2024-02-12T00:00:00"/>
        <d v="2023-06-29T00:00:00"/>
        <d v="2024-05-16T00:00:00"/>
        <d v="2023-01-04T00:00:00"/>
        <d v="2022-05-13T00:00:00"/>
        <d v="2022-12-23T00:00:00"/>
        <d v="2022-07-12T00:00:00"/>
        <d v="2023-12-20T00:00:00"/>
        <d v="2022-03-09T00:00:00"/>
        <d v="2022-10-23T00:00:00"/>
        <d v="2023-12-25T00:00:00"/>
        <d v="2022-11-02T00:00:00"/>
        <d v="2023-07-07T00:00:00"/>
        <d v="2023-06-05T00:00:00"/>
        <d v="2023-12-15T00:00:00"/>
        <d v="2022-08-07T00:00:00"/>
        <d v="2022-04-27T00:00:00"/>
        <d v="2023-10-20T00:00:00"/>
        <d v="2021-12-28T00:00:00"/>
        <d v="2022-09-25T00:00:00"/>
        <d v="2023-11-11T00:00:00"/>
        <d v="2022-06-06T00:00:00"/>
        <d v="2023-10-07T00:00:00"/>
        <d v="2022-07-06T00:00:00"/>
        <d v="2023-08-22T00:00:00"/>
        <d v="2023-06-12T00:00:00"/>
        <d v="2024-03-04T00:00:00"/>
        <d v="2024-01-09T00:00:00"/>
        <d v="2023-03-10T00:00:00"/>
        <d v="2022-06-28T00:00:00"/>
        <d v="2022-10-04T00:00:00"/>
        <d v="2023-12-23T00:00:00"/>
        <d v="2024-07-19T00:00:00"/>
        <d v="2024-01-28T00:00:00"/>
        <d v="2023-07-28T00:00:00"/>
        <d v="2022-10-19T00:00:00"/>
        <d v="2022-07-22T00:00:00"/>
        <d v="2024-05-20T00:00:00"/>
        <d v="2022-01-24T00:00:00"/>
        <d v="2024-02-16T00:00:00"/>
        <d v="2023-05-01T00:00:00"/>
        <d v="2023-11-25T00:00:00"/>
        <d v="2022-04-21T00:00:00"/>
        <d v="2023-10-05T00:00:00"/>
        <d v="2024-07-05T00:00:00"/>
        <d v="2022-09-13T00:00:00"/>
        <d v="2023-03-07T00:00:00"/>
        <d v="2022-05-14T00:00:00"/>
        <d v="2023-07-10T00:00:00"/>
        <d v="2022-05-03T00:00:00"/>
        <d v="2023-10-09T00:00:00"/>
        <d v="2023-03-13T00:00:00"/>
        <d v="2024-04-26T00:00:00"/>
        <d v="2022-03-08T00:00:00"/>
        <d v="2023-05-14T00:00:00"/>
        <d v="2022-11-21T00:00:00"/>
        <d v="2022-11-28T00:00:00"/>
        <d v="2022-04-29T00:00:00"/>
        <d v="2024-04-06T00:00:00"/>
        <d v="2022-01-07T00:00:00"/>
        <d v="2023-04-05T00:00:00"/>
        <d v="2023-10-27T00:00:00"/>
        <d v="2023-08-17T00:00:00"/>
        <d v="2023-05-27T00:00:00"/>
        <d v="2021-12-25T00:00:00"/>
        <d v="2022-11-22T00:00:00"/>
        <d v="2022-09-11T00:00:00"/>
        <d v="2022-09-05T00:00:00"/>
        <d v="2022-05-18T00:00:00"/>
        <d v="2024-03-30T00:00:00"/>
        <d v="2023-07-23T00:00:00"/>
        <d v="2023-09-06T00:00:00"/>
        <d v="2023-12-18T00:00:00"/>
        <d v="2022-06-27T00:00:00"/>
        <d v="2022-04-01T00:00:00"/>
        <d v="2023-12-21T00:00:00"/>
        <d v="2023-06-09T00:00:00"/>
        <d v="2022-10-28T00:00:00"/>
        <d v="2023-09-27T00:00:00"/>
        <d v="2023-03-12T00:00:00"/>
        <d v="2022-10-29T00:00:00"/>
        <d v="2023-10-01T00:00:00"/>
        <d v="2022-11-17T00:00:00"/>
        <d v="2023-11-29T00:00:00"/>
        <d v="2024-07-02T00:00:00"/>
        <d v="2022-06-23T00:00:00"/>
        <d v="2022-06-17T00:00:00"/>
        <d v="2022-01-12T00:00:00"/>
        <d v="2022-05-12T00:00:00"/>
        <d v="2023-03-16T00:00:00"/>
        <d v="2022-01-31T00:00:00"/>
        <d v="2022-06-15T00:00:00"/>
        <d v="2023-05-16T00:00:00"/>
        <d v="2022-10-20T00:00:00"/>
        <d v="2022-02-05T00:00:00"/>
        <d v="2021-12-30T00:00:00"/>
        <d v="2024-03-06T00:00:00"/>
        <d v="2022-08-21T00:00:00"/>
        <d v="2022-09-10T00:00:00"/>
        <d v="2024-04-27T00:00:00"/>
        <d v="2022-03-25T00:00:00"/>
        <d v="2023-06-13T00:00:00"/>
        <d v="2022-10-16T00:00:00"/>
        <d v="2022-04-18T00:00:00"/>
        <d v="2022-08-04T00:00:00"/>
        <d v="2023-06-15T00:00:00"/>
        <d v="2022-12-06T00:00:00"/>
        <d v="2024-01-06T00:00:00"/>
        <d v="2023-01-27T00:00:00"/>
        <d v="2024-07-21T00:00:00"/>
        <d v="2023-12-13T00:00:00"/>
        <d v="2022-11-13T00:00:00"/>
        <d v="2023-08-04T00:00:00"/>
        <d v="2022-02-10T00:00:00"/>
        <d v="2023-04-14T00:00:00"/>
        <d v="2022-03-18T00:00:00"/>
        <d v="2022-01-01T00:00:00"/>
        <d v="2023-04-15T00:00:00"/>
        <d v="2023-11-07T00:00:00"/>
        <d v="2023-04-30T00:00:00"/>
        <d v="2023-04-11T00:00:00"/>
        <d v="2022-10-05T00:00:00"/>
        <d v="2024-02-19T00:00:00"/>
        <d v="2022-02-27T00:00:00"/>
        <d v="2022-04-03T00:00:00"/>
        <d v="2024-05-06T00:00:00"/>
        <d v="2022-08-31T00:00:00"/>
        <d v="2023-06-23T00:00:00"/>
        <d v="2024-04-04T00:00:00"/>
        <d v="2023-11-28T00:00:00"/>
        <d v="2022-06-21T00:00:00"/>
        <d v="2024-05-25T00:00:00"/>
        <d v="2024-06-24T00:00:00"/>
        <d v="2022-02-17T00:00:00"/>
        <d v="2022-12-21T00:00:00"/>
        <d v="2024-04-08T00:00:00"/>
        <d v="2022-06-12T00:00:00"/>
        <d v="2023-08-01T00:00:00"/>
        <d v="2023-09-16T00:00:00"/>
        <d v="2024-01-02T00:00:00"/>
        <d v="2023-04-24T00:00:00"/>
        <d v="2022-10-11T00:00:00"/>
        <d v="2022-09-02T00:00:00"/>
        <d v="2024-05-19T00:00:00"/>
        <d v="2023-08-15T00:00:00"/>
        <d v="2024-07-18T00:00:00"/>
        <d v="2022-12-15T00:00:00"/>
        <d v="2022-12-12T00:00:00"/>
        <d v="2024-03-10T00:00:00"/>
        <d v="2024-02-23T00:00:00"/>
        <d v="2023-02-03T00:00:00"/>
        <d v="2022-09-27T00:00:00"/>
        <d v="2023-10-19T00:00:00"/>
        <d v="2024-07-16T00:00:00"/>
        <d v="2023-09-02T00:00:00"/>
        <d v="2024-03-24T00:00:00"/>
        <d v="2024-02-27T00:00:00"/>
        <d v="2022-06-24T00:00:00"/>
        <d v="2023-11-14T00:00:00"/>
        <d v="2023-01-02T00:00:00"/>
        <d v="2023-07-09T00:00:00"/>
        <d v="2023-12-04T00:00:00"/>
        <d v="2024-03-14T00:00:00"/>
        <d v="2023-12-19T00:00:00"/>
        <d v="2023-11-01T00:00:00"/>
        <d v="2022-05-27T00:00:00"/>
        <d v="2022-08-29T00:00:00"/>
        <d v="2023-01-25T00:00:00"/>
        <d v="2023-06-17T00:00:00"/>
        <d v="2023-01-19T00:00:00"/>
        <d v="2023-11-21T00:00:00"/>
        <d v="2024-06-06T00:00:00"/>
        <d v="2023-02-04T00:00:00"/>
        <d v="2023-10-16T00:00:00"/>
        <d v="2022-12-02T00:00:00"/>
        <d v="2024-07-14T00:00:00"/>
        <d v="2023-07-06T00:00:00"/>
        <d v="2023-01-06T00:00:00"/>
        <d v="2024-05-04T00:00:00"/>
        <d v="2024-04-20T00:00:00"/>
        <d v="2022-04-17T00:00:00"/>
        <d v="2022-10-02T00:00:00"/>
        <d v="2022-01-21T00:00:00"/>
        <d v="2023-02-26T00:00:00"/>
        <d v="2024-07-20T00:00:00"/>
        <d v="2022-09-19T00:00:00"/>
        <d v="2024-06-27T00:00:00"/>
        <d v="2024-02-03T00:00:00"/>
        <d v="2023-06-24T00:00:00"/>
        <d v="2024-02-01T00:00:00"/>
        <d v="2022-06-26T00:00:00"/>
        <d v="2023-11-16T00:00:00"/>
        <d v="2023-05-07T00:00:00"/>
        <d v="2024-05-07T00:00:00"/>
        <d v="2023-04-12T00:00:00"/>
        <d v="2024-05-11T00:00:00"/>
        <d v="2022-05-05T00:00:00"/>
        <d v="2022-05-06T00:00:00"/>
        <d v="2022-07-09T00:00:00"/>
        <d v="2024-01-01T00:00:00"/>
        <d v="2024-06-02T00:00:00"/>
        <d v="2023-11-17T00:00:00"/>
        <d v="2024-04-25T00:00:00"/>
        <d v="2022-07-10T00:00:00"/>
        <d v="2022-06-18T00:00:00"/>
        <d v="2022-06-10T00:00:00"/>
        <d v="2022-10-17T00:00:00"/>
        <d v="2024-02-10T00:00:00"/>
        <d v="2023-01-03T00:00:00"/>
        <d v="2022-04-05T00:00:00"/>
        <d v="2024-06-01T00:00:00"/>
        <d v="2021-12-24T00:00:00"/>
        <d v="2023-08-06T00:00:00"/>
        <d v="2022-07-24T00:00:00"/>
        <d v="2022-05-11T00:00:00"/>
        <d v="2022-01-04T00:00:00"/>
        <d v="2023-08-26T00:00:00"/>
        <d v="2022-10-18T00:00:00"/>
        <d v="2023-01-07T00:00:00"/>
        <d v="2024-04-09T00:00:00"/>
        <d v="2022-05-22T00:00:00"/>
        <d v="2023-03-14T00:00:00"/>
        <d v="2022-12-16T00:00:00"/>
        <d v="2023-04-18T00:00:00"/>
        <d v="2023-06-22T00:00:00"/>
        <d v="2024-01-27T00:00:00"/>
        <d v="2023-11-18T00:00:00"/>
        <d v="2023-05-05T00:00:00"/>
        <d v="2022-05-01T00:00:00"/>
        <d v="2023-11-12T00:00:00"/>
        <d v="2023-05-06T00:00:00"/>
        <d v="2023-02-18T00:00:00"/>
        <d v="2023-11-02T00:00:00"/>
        <d v="2023-05-17T00:00:00"/>
        <d v="2022-03-13T00:00:00"/>
        <d v="2023-12-01T00:00:00"/>
        <d v="2022-02-24T00:00:00"/>
        <d v="2023-08-30T00:00:00"/>
        <d v="2023-09-23T00:00:00"/>
        <d v="2023-06-16T00:00:00"/>
        <d v="2022-06-01T00:00:00"/>
        <d v="2024-01-25T00:00:00"/>
        <d v="2024-06-30T00:00:00"/>
        <d v="2023-12-11T00:00:00"/>
        <d v="2022-02-15T00:00:00"/>
        <d v="2022-02-26T00:00:00"/>
        <d v="2023-05-19T00:00:00"/>
        <d v="2023-01-13T00:00:00"/>
        <d v="2024-05-21T00:00:00"/>
        <d v="2022-07-17T00:00:00"/>
        <d v="2023-11-04T00:00:00"/>
        <d v="2024-07-12T00:00:00"/>
        <d v="2023-07-02T00:00:00"/>
        <d v="2024-05-18T00:00:00"/>
        <d v="2023-03-04T00:00:00"/>
        <d v="2023-07-17T00:00:00"/>
        <d v="2022-03-01T00:00:00"/>
        <d v="2023-09-15T00:00:00"/>
        <d v="2024-03-20T00:00:00"/>
        <d v="2022-07-15T00:00:00"/>
        <d v="2022-01-03T00:00:00"/>
        <d v="2024-06-17T00:00:00"/>
        <d v="2024-04-28T00:00:00"/>
        <d v="2024-05-02T00:00:00"/>
        <d v="2022-02-14T00:00:00"/>
        <d v="2023-10-18T00:00:00"/>
        <d v="2022-03-22T00:00:00"/>
        <d v="2022-05-28T00:00:00"/>
        <d v="2022-02-07T00:00:00"/>
        <d v="2022-05-23T00:00:00"/>
        <d v="2022-10-13T00:00:00"/>
        <d v="2022-02-13T00:00:00"/>
        <d v="2023-09-17T00:00:00"/>
        <d v="2023-09-19T00:00:00"/>
        <d v="2024-01-20T00:00:00"/>
        <d v="2023-09-24T00:00:00"/>
        <d v="2022-04-06T00:00:00"/>
        <d v="2023-04-27T00:00:00"/>
      </sharedItems>
      <fieldGroup par="22" base="10">
        <rangePr groupBy="months" startDate="2021-12-22T00:00:00" endDate="2024-07-22T00:00:00"/>
        <groupItems count="14">
          <s v="(blank)"/>
          <s v="Jan"/>
          <s v="Feb"/>
          <s v="Mar"/>
          <s v="Apr"/>
          <s v="May"/>
          <s v="Jun"/>
          <s v="Jul"/>
          <s v="Aug"/>
          <s v="Sep"/>
          <s v="Oct"/>
          <s v="Nov"/>
          <s v="Dec"/>
          <s v="&gt;7/22/2024"/>
        </groupItems>
      </fieldGroup>
    </cacheField>
    <cacheField name="Deployment Availability" numFmtId="14">
      <sharedItems count="2">
        <s v="AVAILABLE"/>
        <s v="NOT AVAILABLE"/>
      </sharedItems>
    </cacheField>
    <cacheField name="Compliance" numFmtId="164">
      <sharedItems count="2">
        <s v="COMPLIANT"/>
        <s v="NOT COMPLIANT"/>
      </sharedItems>
    </cacheField>
    <cacheField name="Cert 1 Status" numFmtId="0">
      <sharedItems/>
    </cacheField>
    <cacheField name="Cert 2 Status" numFmtId="0">
      <sharedItems/>
    </cacheField>
    <cacheField name="Cert 3 Status" numFmtId="0">
      <sharedItems/>
    </cacheField>
    <cacheField name="Column1" numFmtId="14">
      <sharedItems containsSemiMixedTypes="0" containsNonDate="0" containsDate="1" containsString="0" minDate="2022-04-03T00:00:00" maxDate="2022-04-16T00:00:00"/>
    </cacheField>
    <cacheField name="Quarters" numFmtId="0" databaseField="0">
      <fieldGroup base="8">
        <rangePr groupBy="quarters" startDate="2022-04-15T00:00:00" endDate="2023-09-28T00:00:00"/>
        <groupItems count="6">
          <s v="&lt;4/15/2022"/>
          <s v="Qtr1"/>
          <s v="Qtr2"/>
          <s v="Qtr3"/>
          <s v="Qtr4"/>
          <s v="&gt;9/28/2023"/>
        </groupItems>
      </fieldGroup>
    </cacheField>
    <cacheField name="Years" numFmtId="0" databaseField="0">
      <fieldGroup base="8">
        <rangePr groupBy="years" startDate="2022-04-15T00:00:00" endDate="2023-09-28T00:00:00"/>
        <groupItems count="4">
          <s v="&lt;4/15/2022"/>
          <s v="2022"/>
          <s v="2023"/>
          <s v="&gt;9/28/2023"/>
        </groupItems>
      </fieldGroup>
    </cacheField>
    <cacheField name="Quarters2" numFmtId="0" databaseField="0">
      <fieldGroup base="9">
        <rangePr groupBy="quarters" startDate="2022-02-25T00:00:00" endDate="2023-10-17T00:00:00"/>
        <groupItems count="6">
          <s v="&lt;2/25/2022"/>
          <s v="Qtr1"/>
          <s v="Qtr2"/>
          <s v="Qtr3"/>
          <s v="Qtr4"/>
          <s v="&gt;10/17/2023"/>
        </groupItems>
      </fieldGroup>
    </cacheField>
    <cacheField name="Years2" numFmtId="0" databaseField="0">
      <fieldGroup base="9">
        <rangePr groupBy="years" startDate="2022-02-25T00:00:00" endDate="2023-10-17T00:00:00"/>
        <groupItems count="4">
          <s v="&lt;2/25/2022"/>
          <s v="2022"/>
          <s v="2023"/>
          <s v="&gt;10/17/2023"/>
        </groupItems>
      </fieldGroup>
    </cacheField>
    <cacheField name="Quarters3" numFmtId="0" databaseField="0">
      <fieldGroup base="10">
        <rangePr groupBy="quarters" startDate="2021-12-22T00:00:00" endDate="2024-07-22T00:00:00"/>
        <groupItems count="6">
          <s v="&lt;12/22/2021"/>
          <s v="Qtr1"/>
          <s v="Qtr2"/>
          <s v="Qtr3"/>
          <s v="Qtr4"/>
          <s v="&gt;7/22/2024"/>
        </groupItems>
      </fieldGroup>
    </cacheField>
    <cacheField name="Years3" numFmtId="0" databaseField="0">
      <fieldGroup base="10">
        <rangePr groupBy="years" startDate="2021-12-22T00:00:00" endDate="2024-07-22T00:00:00"/>
        <groupItems count="6">
          <s v="&lt;12/22/2021"/>
          <s v="2021"/>
          <s v="2022"/>
          <s v="2023"/>
          <s v="2024"/>
          <s v="&gt;7/22/2024"/>
        </groupItems>
      </fieldGroup>
    </cacheField>
  </cacheFields>
  <extLst>
    <ext xmlns:x14="http://schemas.microsoft.com/office/spreadsheetml/2009/9/main" uri="{725AE2AE-9491-48be-B2B4-4EB974FC3084}">
      <x14:pivotCacheDefinition pivotCacheId="11180336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25">
  <r>
    <s v="Aaron"/>
    <s v="Oboy"/>
    <s v="aoboy8a@census.gov"/>
    <s v="permanent"/>
    <x v="0"/>
    <x v="0"/>
    <s v="field only"/>
    <d v="2022-05-31T00:00:00"/>
    <x v="0"/>
    <x v="0"/>
    <x v="0"/>
    <x v="0"/>
    <x v="0"/>
    <s v="Current"/>
    <s v="Expired"/>
    <s v="Current"/>
    <d v="2022-04-11T00:00:00"/>
  </r>
  <r>
    <s v="Abbe"/>
    <s v="Theobold"/>
    <s v="atheobold6@youku.com"/>
    <s v="contract"/>
    <x v="0"/>
    <x v="1"/>
    <s v="field and base"/>
    <d v="2022-05-29T00:00:00"/>
    <x v="1"/>
    <x v="1"/>
    <x v="1"/>
    <x v="0"/>
    <x v="1"/>
    <s v="Current"/>
    <s v="Current"/>
    <s v="Current"/>
    <d v="2022-04-09T00:00:00"/>
  </r>
  <r>
    <s v="Abbe"/>
    <s v="Clelle"/>
    <s v="aclelle5f@time.com"/>
    <s v="permanent"/>
    <x v="0"/>
    <x v="0"/>
    <s v="field and base"/>
    <d v="2022-05-24T00:00:00"/>
    <x v="2"/>
    <x v="2"/>
    <x v="2"/>
    <x v="0"/>
    <x v="1"/>
    <s v="Current"/>
    <s v="Current"/>
    <s v="Current"/>
    <d v="2022-04-04T00:00:00"/>
  </r>
  <r>
    <s v="Abbe"/>
    <s v="Theobold"/>
    <s v="atheobold6@youku.com"/>
    <s v="contract"/>
    <x v="0"/>
    <x v="1"/>
    <s v="field and base"/>
    <d v="2022-05-29T00:00:00"/>
    <x v="2"/>
    <x v="2"/>
    <x v="2"/>
    <x v="0"/>
    <x v="1"/>
    <s v="Current"/>
    <s v="Current"/>
    <s v="Current"/>
    <d v="2022-04-09T00:00:00"/>
  </r>
  <r>
    <s v="Abbe"/>
    <s v="Clelle"/>
    <s v="aclelle5f@time.com"/>
    <s v="permanent"/>
    <x v="0"/>
    <x v="0"/>
    <s v="field and base"/>
    <d v="2022-05-24T00:00:00"/>
    <x v="1"/>
    <x v="1"/>
    <x v="1"/>
    <x v="0"/>
    <x v="1"/>
    <s v="Current"/>
    <s v="Current"/>
    <s v="Current"/>
    <d v="2022-04-04T00:00:00"/>
  </r>
  <r>
    <s v="Abbi"/>
    <s v="Douty"/>
    <s v="adoutypv@ox.ac.uk"/>
    <s v="permanent"/>
    <x v="0"/>
    <x v="2"/>
    <s v="field and base"/>
    <d v="2022-06-01T00:00:00"/>
    <x v="3"/>
    <x v="3"/>
    <x v="3"/>
    <x v="1"/>
    <x v="1"/>
    <s v="Current"/>
    <s v="Current"/>
    <s v="Current"/>
    <d v="2022-04-12T00:00:00"/>
  </r>
  <r>
    <s v="Abbott"/>
    <s v="Daton"/>
    <s v="adatonpx@amazon.de"/>
    <s v="contract"/>
    <x v="1"/>
    <x v="0"/>
    <s v="field and base"/>
    <d v="2022-05-23T00:00:00"/>
    <x v="4"/>
    <x v="4"/>
    <x v="4"/>
    <x v="0"/>
    <x v="0"/>
    <s v="Current"/>
    <s v="Current"/>
    <s v="Expired"/>
    <d v="2022-04-03T00:00:00"/>
  </r>
  <r>
    <s v="Adaline"/>
    <s v="Balham"/>
    <s v="abalhamhg@i2i.jp"/>
    <s v="contract"/>
    <x v="2"/>
    <x v="2"/>
    <s v="field only"/>
    <d v="2022-05-31T00:00:00"/>
    <x v="5"/>
    <x v="5"/>
    <x v="5"/>
    <x v="0"/>
    <x v="0"/>
    <s v="Expired"/>
    <s v="Expired"/>
    <s v="Expired"/>
    <d v="2022-04-11T00:00:00"/>
  </r>
  <r>
    <s v="Addia"/>
    <s v="Gearing"/>
    <s v="agearing4e@buzzfeed.com"/>
    <s v="contract"/>
    <x v="3"/>
    <x v="3"/>
    <s v="field only"/>
    <d v="2022-06-04T00:00:00"/>
    <x v="6"/>
    <x v="6"/>
    <x v="6"/>
    <x v="1"/>
    <x v="1"/>
    <s v="Current"/>
    <s v="Current"/>
    <s v="Current"/>
    <d v="2022-04-15T00:00:00"/>
  </r>
  <r>
    <s v="Adelle"/>
    <s v="Mattaus"/>
    <s v="amattausfh@netlog.com"/>
    <s v="permanent"/>
    <x v="3"/>
    <x v="2"/>
    <s v="field and base"/>
    <d v="2022-06-02T00:00:00"/>
    <x v="7"/>
    <x v="7"/>
    <x v="7"/>
    <x v="1"/>
    <x v="1"/>
    <s v="Current"/>
    <s v="Current"/>
    <s v="Current"/>
    <d v="2022-04-13T00:00:00"/>
  </r>
  <r>
    <s v="Ado"/>
    <s v="Dunkerton"/>
    <s v="adunkerton3n@yahoo.com"/>
    <s v="contract"/>
    <x v="4"/>
    <x v="1"/>
    <s v="field only"/>
    <d v="2022-06-03T00:00:00"/>
    <x v="8"/>
    <x v="8"/>
    <x v="8"/>
    <x v="1"/>
    <x v="1"/>
    <s v="Current"/>
    <s v="Current"/>
    <s v="Current"/>
    <d v="2022-04-14T00:00:00"/>
  </r>
  <r>
    <s v="Adolphus"/>
    <s v="Derrington"/>
    <s v="aderringtoni2@cmu.edu"/>
    <s v="contract"/>
    <x v="1"/>
    <x v="4"/>
    <s v="field and base"/>
    <d v="2022-06-04T00:00:00"/>
    <x v="9"/>
    <x v="9"/>
    <x v="9"/>
    <x v="1"/>
    <x v="0"/>
    <s v="Expired"/>
    <s v="Current"/>
    <s v="Current"/>
    <d v="2022-04-15T00:00:00"/>
  </r>
  <r>
    <s v="Agnesse"/>
    <s v="Hebbard"/>
    <s v="ahebbardl2@toplist.cz"/>
    <s v="contract"/>
    <x v="0"/>
    <x v="1"/>
    <s v="field and base"/>
    <d v="2022-06-04T00:00:00"/>
    <x v="10"/>
    <x v="10"/>
    <x v="10"/>
    <x v="1"/>
    <x v="1"/>
    <s v="Current"/>
    <s v="Current"/>
    <s v="Expired"/>
    <d v="2022-04-15T00:00:00"/>
  </r>
  <r>
    <s v="Aguie"/>
    <s v="Macbane"/>
    <s v="amacbane4m@about.com"/>
    <s v="contract"/>
    <x v="5"/>
    <x v="3"/>
    <s v="field and base"/>
    <d v="2022-05-24T00:00:00"/>
    <x v="11"/>
    <x v="11"/>
    <x v="11"/>
    <x v="0"/>
    <x v="0"/>
    <s v="Expired"/>
    <s v="Current"/>
    <s v="Current"/>
    <d v="2022-04-04T00:00:00"/>
  </r>
  <r>
    <s v="Alair"/>
    <s v="Hotton"/>
    <s v="ahotton4b@hugedomains.com"/>
    <s v="contract"/>
    <x v="3"/>
    <x v="0"/>
    <s v="field only"/>
    <d v="2022-05-29T00:00:00"/>
    <x v="12"/>
    <x v="12"/>
    <x v="12"/>
    <x v="0"/>
    <x v="1"/>
    <s v="Current"/>
    <s v="Current"/>
    <s v="Current"/>
    <d v="2022-04-09T00:00:00"/>
  </r>
  <r>
    <s v="Alana"/>
    <s v="Atton"/>
    <s v="aatton10@thetimes.co.uk"/>
    <s v="permanent"/>
    <x v="0"/>
    <x v="2"/>
    <s v="field and base"/>
    <d v="2022-05-31T00:00:00"/>
    <x v="13"/>
    <x v="13"/>
    <x v="13"/>
    <x v="0"/>
    <x v="0"/>
    <s v="Current"/>
    <s v="Expired"/>
    <s v="Current"/>
    <d v="2022-04-11T00:00:00"/>
  </r>
  <r>
    <s v="Alanson"/>
    <s v="Mallaby"/>
    <s v="amallabyh0@sun.com"/>
    <s v="contract"/>
    <x v="4"/>
    <x v="1"/>
    <s v="field and base"/>
    <d v="2022-05-28T00:00:00"/>
    <x v="14"/>
    <x v="14"/>
    <x v="14"/>
    <x v="0"/>
    <x v="0"/>
    <s v="Current"/>
    <s v="Current"/>
    <s v="Expired"/>
    <d v="2022-04-08T00:00:00"/>
  </r>
  <r>
    <s v="Alastair"/>
    <s v="Joyes"/>
    <s v="ajoyesbs@nature.com"/>
    <s v="contract"/>
    <x v="2"/>
    <x v="0"/>
    <s v="field and base"/>
    <d v="2022-05-23T00:00:00"/>
    <x v="15"/>
    <x v="15"/>
    <x v="15"/>
    <x v="0"/>
    <x v="1"/>
    <s v="Current"/>
    <s v="Current"/>
    <s v="Current"/>
    <d v="2022-04-03T00:00:00"/>
  </r>
  <r>
    <s v="Alberto"/>
    <s v="Gunderson"/>
    <s v="agundersonba@bravesites.com"/>
    <s v="contract"/>
    <x v="5"/>
    <x v="1"/>
    <s v="field and base"/>
    <d v="2022-05-29T00:00:00"/>
    <x v="16"/>
    <x v="16"/>
    <x v="16"/>
    <x v="0"/>
    <x v="0"/>
    <s v="Current"/>
    <s v="Expired"/>
    <s v="Current"/>
    <d v="2022-04-09T00:00:00"/>
  </r>
  <r>
    <s v="Aldon"/>
    <s v="Burrows"/>
    <s v="aburrowsmq@yandex.ru"/>
    <s v="contract"/>
    <x v="2"/>
    <x v="2"/>
    <s v="field and base"/>
    <d v="2022-05-23T00:00:00"/>
    <x v="5"/>
    <x v="17"/>
    <x v="17"/>
    <x v="0"/>
    <x v="0"/>
    <s v="Expired"/>
    <s v="Current"/>
    <s v="Current"/>
    <d v="2022-04-03T00:00:00"/>
  </r>
  <r>
    <s v="Aldwin"/>
    <s v="Varvell"/>
    <s v="avarvell67@barnesandnoble.com"/>
    <s v="permanent"/>
    <x v="2"/>
    <x v="4"/>
    <s v="field and base"/>
    <d v="2022-05-26T00:00:00"/>
    <x v="17"/>
    <x v="18"/>
    <x v="18"/>
    <x v="0"/>
    <x v="0"/>
    <s v="Current"/>
    <s v="Current"/>
    <s v="Expired"/>
    <d v="2022-04-06T00:00:00"/>
  </r>
  <r>
    <s v="Aleece"/>
    <s v="Keitley"/>
    <s v="akeitley3d@bbb.org"/>
    <s v="contract"/>
    <x v="4"/>
    <x v="3"/>
    <s v="field and base"/>
    <d v="2022-05-30T00:00:00"/>
    <x v="5"/>
    <x v="19"/>
    <x v="8"/>
    <x v="0"/>
    <x v="0"/>
    <s v="Expired"/>
    <s v="Current"/>
    <s v="Current"/>
    <d v="2022-04-10T00:00:00"/>
  </r>
  <r>
    <s v="Aleksandr"/>
    <s v="Izkovitz"/>
    <s v="aizkovitz46@weebly.com"/>
    <s v="permanent"/>
    <x v="0"/>
    <x v="3"/>
    <s v="field only"/>
    <d v="2022-06-04T00:00:00"/>
    <x v="18"/>
    <x v="20"/>
    <x v="19"/>
    <x v="1"/>
    <x v="0"/>
    <s v="Current"/>
    <s v="Expired"/>
    <s v="Current"/>
    <d v="2022-04-15T00:00:00"/>
  </r>
  <r>
    <s v="Ali"/>
    <s v="Coverly"/>
    <s v="acoverlyqn@yellowbook.com"/>
    <s v="permanent"/>
    <x v="2"/>
    <x v="4"/>
    <s v="field and base"/>
    <d v="2022-05-27T00:00:00"/>
    <x v="19"/>
    <x v="21"/>
    <x v="20"/>
    <x v="0"/>
    <x v="1"/>
    <s v="Current"/>
    <s v="Current"/>
    <s v="Current"/>
    <d v="2022-04-07T00:00:00"/>
  </r>
  <r>
    <s v="Alis"/>
    <s v="Clubb"/>
    <s v="aclubba3@example.com"/>
    <s v="contract"/>
    <x v="0"/>
    <x v="2"/>
    <s v="field only"/>
    <d v="2022-05-28T00:00:00"/>
    <x v="20"/>
    <x v="22"/>
    <x v="21"/>
    <x v="0"/>
    <x v="0"/>
    <s v="Current"/>
    <s v="Current"/>
    <s v="Expired"/>
    <d v="2022-04-08T00:00:00"/>
  </r>
  <r>
    <s v="Alisa"/>
    <s v="Cranmore"/>
    <s v="acranmorerg@japanpost.jp"/>
    <s v="contract"/>
    <x v="1"/>
    <x v="4"/>
    <s v="field only"/>
    <d v="2022-05-23T00:00:00"/>
    <x v="21"/>
    <x v="23"/>
    <x v="22"/>
    <x v="0"/>
    <x v="0"/>
    <s v="Current"/>
    <s v="Current"/>
    <s v="Expired"/>
    <d v="2022-04-03T00:00:00"/>
  </r>
  <r>
    <s v="Allard"/>
    <s v="Ells"/>
    <s v="aellsc7@hc360.com"/>
    <s v="contract"/>
    <x v="2"/>
    <x v="3"/>
    <s v="field only"/>
    <d v="2022-05-28T00:00:00"/>
    <x v="22"/>
    <x v="24"/>
    <x v="23"/>
    <x v="0"/>
    <x v="1"/>
    <s v="Current"/>
    <s v="Current"/>
    <s v="Current"/>
    <d v="2022-04-08T00:00:00"/>
  </r>
  <r>
    <s v="Allyce"/>
    <s v="Skingle"/>
    <s v="askingle2y@nhs.uk"/>
    <s v="contract"/>
    <x v="1"/>
    <x v="3"/>
    <s v="field and base"/>
    <d v="2022-05-30T00:00:00"/>
    <x v="5"/>
    <x v="25"/>
    <x v="24"/>
    <x v="0"/>
    <x v="0"/>
    <s v="Expired"/>
    <s v="Current"/>
    <s v="Current"/>
    <d v="2022-04-10T00:00:00"/>
  </r>
  <r>
    <s v="Allyce"/>
    <s v="Skingle"/>
    <s v="askingle2y@nhs.uk"/>
    <s v="contract"/>
    <x v="1"/>
    <x v="3"/>
    <s v="field and base"/>
    <d v="2022-05-30T00:00:00"/>
    <x v="23"/>
    <x v="5"/>
    <x v="5"/>
    <x v="0"/>
    <x v="0"/>
    <s v="Current"/>
    <s v="Expired"/>
    <s v="Expired"/>
    <d v="2022-04-10T00:00:00"/>
  </r>
  <r>
    <s v="Allyce"/>
    <s v="Hirsthouse"/>
    <s v="ahirsthouse7z@europa.eu"/>
    <s v="permanent"/>
    <x v="5"/>
    <x v="4"/>
    <s v="field only"/>
    <d v="2022-05-28T00:00:00"/>
    <x v="5"/>
    <x v="25"/>
    <x v="24"/>
    <x v="0"/>
    <x v="0"/>
    <s v="Expired"/>
    <s v="Current"/>
    <s v="Current"/>
    <d v="2022-04-08T00:00:00"/>
  </r>
  <r>
    <s v="Allyce"/>
    <s v="Hirsthouse"/>
    <s v="ahirsthouse7z@europa.eu"/>
    <s v="permanent"/>
    <x v="5"/>
    <x v="4"/>
    <s v="field only"/>
    <d v="2022-05-28T00:00:00"/>
    <x v="23"/>
    <x v="5"/>
    <x v="5"/>
    <x v="0"/>
    <x v="0"/>
    <s v="Current"/>
    <s v="Expired"/>
    <s v="Expired"/>
    <d v="2022-04-08T00:00:00"/>
  </r>
  <r>
    <s v="Alma"/>
    <s v="Turfes"/>
    <s v="aturfesj6@nasa.gov"/>
    <s v="contract"/>
    <x v="4"/>
    <x v="4"/>
    <s v="field only"/>
    <d v="2022-05-27T00:00:00"/>
    <x v="24"/>
    <x v="26"/>
    <x v="25"/>
    <x v="0"/>
    <x v="1"/>
    <s v="Current"/>
    <s v="Current"/>
    <s v="Current"/>
    <d v="2022-04-07T00:00:00"/>
  </r>
  <r>
    <s v="Alvira"/>
    <s v="Napper"/>
    <s v="anapperql@examiner.com"/>
    <s v="permanent"/>
    <x v="2"/>
    <x v="4"/>
    <s v="field and base"/>
    <d v="2022-05-25T00:00:00"/>
    <x v="25"/>
    <x v="27"/>
    <x v="26"/>
    <x v="0"/>
    <x v="0"/>
    <s v="Expired"/>
    <s v="Current"/>
    <s v="Current"/>
    <d v="2022-04-05T00:00:00"/>
  </r>
  <r>
    <s v="Amabel"/>
    <s v="Spens"/>
    <s v="aspensmy@godaddy.com"/>
    <s v="permanent"/>
    <x v="4"/>
    <x v="2"/>
    <s v="field only"/>
    <d v="2022-05-26T00:00:00"/>
    <x v="26"/>
    <x v="28"/>
    <x v="27"/>
    <x v="0"/>
    <x v="1"/>
    <s v="Current"/>
    <s v="Current"/>
    <s v="Current"/>
    <d v="2022-04-06T00:00:00"/>
  </r>
  <r>
    <s v="Amalia"/>
    <s v="Coyle"/>
    <s v="acoylej2@naver.com"/>
    <s v="permanent"/>
    <x v="4"/>
    <x v="4"/>
    <s v="field only"/>
    <d v="2022-06-02T00:00:00"/>
    <x v="5"/>
    <x v="29"/>
    <x v="28"/>
    <x v="1"/>
    <x v="0"/>
    <s v="Expired"/>
    <s v="Current"/>
    <s v="Current"/>
    <d v="2022-04-13T00:00:00"/>
  </r>
  <r>
    <s v="Amanda"/>
    <s v="Kincla"/>
    <s v="akinclajg@eepurl.com"/>
    <s v="permanent"/>
    <x v="2"/>
    <x v="1"/>
    <s v="field and base"/>
    <d v="2022-05-24T00:00:00"/>
    <x v="27"/>
    <x v="5"/>
    <x v="5"/>
    <x v="0"/>
    <x v="0"/>
    <s v="Current"/>
    <s v="Expired"/>
    <s v="Expired"/>
    <d v="2022-04-04T00:00:00"/>
  </r>
  <r>
    <s v="Amelia"/>
    <s v="Iwanicki"/>
    <s v="aiwanickire@msn.com"/>
    <s v="contract"/>
    <x v="4"/>
    <x v="1"/>
    <s v="field only"/>
    <d v="2022-06-03T00:00:00"/>
    <x v="28"/>
    <x v="30"/>
    <x v="29"/>
    <x v="1"/>
    <x v="0"/>
    <s v="Current"/>
    <s v="Expired"/>
    <s v="Current"/>
    <d v="2022-04-14T00:00:00"/>
  </r>
  <r>
    <s v="Amelie"/>
    <s v="Alwin"/>
    <s v="aalwina9@washingtonpost.com"/>
    <s v="permanent"/>
    <x v="0"/>
    <x v="1"/>
    <s v="field and base"/>
    <d v="2022-05-30T00:00:00"/>
    <x v="29"/>
    <x v="31"/>
    <x v="30"/>
    <x v="0"/>
    <x v="1"/>
    <s v="Current"/>
    <s v="Current"/>
    <s v="Current"/>
    <d v="2022-04-10T00:00:00"/>
  </r>
  <r>
    <s v="Amelita"/>
    <s v="Tremmil"/>
    <s v="atremmilin@usa.gov"/>
    <s v="contract"/>
    <x v="5"/>
    <x v="4"/>
    <s v="field only"/>
    <d v="2022-06-04T00:00:00"/>
    <x v="5"/>
    <x v="32"/>
    <x v="31"/>
    <x v="1"/>
    <x v="0"/>
    <s v="Expired"/>
    <s v="Current"/>
    <s v="Current"/>
    <d v="2022-04-15T00:00:00"/>
  </r>
  <r>
    <s v="Anabella"/>
    <s v="Badcock"/>
    <s v="abadcockey@time.com"/>
    <s v="permanent"/>
    <x v="2"/>
    <x v="3"/>
    <s v="field and base"/>
    <d v="2022-05-30T00:00:00"/>
    <x v="30"/>
    <x v="33"/>
    <x v="32"/>
    <x v="0"/>
    <x v="0"/>
    <s v="Current"/>
    <s v="Expired"/>
    <s v="Current"/>
    <d v="2022-04-10T00:00:00"/>
  </r>
  <r>
    <s v="Analiese"/>
    <s v="Yeeles"/>
    <s v="ayeelesqk@desdev.cn"/>
    <s v="contract"/>
    <x v="2"/>
    <x v="1"/>
    <s v="field and base"/>
    <d v="2022-06-03T00:00:00"/>
    <x v="5"/>
    <x v="34"/>
    <x v="33"/>
    <x v="1"/>
    <x v="0"/>
    <s v="Expired"/>
    <s v="Expired"/>
    <s v="Expired"/>
    <d v="2022-04-14T00:00:00"/>
  </r>
  <r>
    <s v="Anatole"/>
    <s v="Wolstenholme"/>
    <s v="awolstenholmenh@tinypic.com"/>
    <s v="permanent"/>
    <x v="1"/>
    <x v="0"/>
    <s v="field and base"/>
    <d v="2022-05-26T00:00:00"/>
    <x v="20"/>
    <x v="5"/>
    <x v="5"/>
    <x v="0"/>
    <x v="0"/>
    <s v="Current"/>
    <s v="Expired"/>
    <s v="Expired"/>
    <d v="2022-04-06T00:00:00"/>
  </r>
  <r>
    <s v="Andria"/>
    <s v="Snoden"/>
    <s v="asnodennt@themeforest.net"/>
    <s v="contract"/>
    <x v="1"/>
    <x v="4"/>
    <s v="field and base"/>
    <d v="2022-06-03T00:00:00"/>
    <x v="5"/>
    <x v="35"/>
    <x v="34"/>
    <x v="1"/>
    <x v="0"/>
    <s v="Expired"/>
    <s v="Current"/>
    <s v="Current"/>
    <d v="2022-04-14T00:00:00"/>
  </r>
  <r>
    <s v="Andriana"/>
    <s v="Pedycan"/>
    <s v="apedycanb6@hp.com"/>
    <s v="contract"/>
    <x v="2"/>
    <x v="2"/>
    <s v="field only"/>
    <d v="2022-05-24T00:00:00"/>
    <x v="31"/>
    <x v="36"/>
    <x v="35"/>
    <x v="0"/>
    <x v="1"/>
    <s v="Current"/>
    <s v="Current"/>
    <s v="Current"/>
    <d v="2022-04-04T00:00:00"/>
  </r>
  <r>
    <s v="Anet"/>
    <s v="O'Shavlan"/>
    <s v="aoshavlan2u@nyu.edu"/>
    <s v="contract"/>
    <x v="5"/>
    <x v="4"/>
    <s v="field and base"/>
    <d v="2022-05-29T00:00:00"/>
    <x v="32"/>
    <x v="37"/>
    <x v="36"/>
    <x v="0"/>
    <x v="1"/>
    <s v="Current"/>
    <s v="Expired"/>
    <s v="Current"/>
    <d v="2022-04-09T00:00:00"/>
  </r>
  <r>
    <s v="Angie"/>
    <s v="Lippiett"/>
    <s v="alippiettog@dion.ne.jp"/>
    <s v="permanent"/>
    <x v="1"/>
    <x v="3"/>
    <s v="field and base"/>
    <d v="2022-06-01T00:00:00"/>
    <x v="5"/>
    <x v="38"/>
    <x v="37"/>
    <x v="1"/>
    <x v="0"/>
    <s v="Expired"/>
    <s v="Current"/>
    <s v="Current"/>
    <d v="2022-04-12T00:00:00"/>
  </r>
  <r>
    <s v="Anissa"/>
    <s v="Edney"/>
    <s v="aedneygl@census.gov"/>
    <s v="contract"/>
    <x v="5"/>
    <x v="3"/>
    <s v="field and base"/>
    <d v="2022-06-03T00:00:00"/>
    <x v="33"/>
    <x v="39"/>
    <x v="38"/>
    <x v="1"/>
    <x v="1"/>
    <s v="Current"/>
    <s v="Current"/>
    <s v="Current"/>
    <d v="2022-04-14T00:00:00"/>
  </r>
  <r>
    <s v="Anita"/>
    <s v="Prendergrass"/>
    <s v="aprendergrassc9@usatoday.com"/>
    <s v="contract"/>
    <x v="2"/>
    <x v="0"/>
    <s v="field and base"/>
    <d v="2022-06-01T00:00:00"/>
    <x v="34"/>
    <x v="40"/>
    <x v="38"/>
    <x v="1"/>
    <x v="1"/>
    <s v="Current"/>
    <s v="Current"/>
    <s v="Current"/>
    <d v="2022-04-12T00:00:00"/>
  </r>
  <r>
    <s v="Anna"/>
    <s v="Dewire"/>
    <s v="adewireiy@prnewswire.com"/>
    <s v="contract"/>
    <x v="0"/>
    <x v="3"/>
    <s v="field and base"/>
    <d v="2022-05-24T00:00:00"/>
    <x v="35"/>
    <x v="41"/>
    <x v="39"/>
    <x v="0"/>
    <x v="0"/>
    <s v="Expired"/>
    <s v="Expired"/>
    <s v="Current"/>
    <d v="2022-04-04T00:00:00"/>
  </r>
  <r>
    <s v="Annabelle"/>
    <s v="Monard"/>
    <s v="amonardou@nyu.edu"/>
    <s v="permanent"/>
    <x v="5"/>
    <x v="0"/>
    <s v="field and base"/>
    <d v="2022-05-30T00:00:00"/>
    <x v="5"/>
    <x v="18"/>
    <x v="40"/>
    <x v="0"/>
    <x v="0"/>
    <s v="Expired"/>
    <s v="Current"/>
    <s v="Expired"/>
    <d v="2022-04-10T00:00:00"/>
  </r>
  <r>
    <s v="Annabelle"/>
    <s v="De Winton"/>
    <s v="adewinton6s@disqus.com"/>
    <s v="permanent"/>
    <x v="5"/>
    <x v="1"/>
    <s v="field and base"/>
    <d v="2022-05-24T00:00:00"/>
    <x v="36"/>
    <x v="42"/>
    <x v="10"/>
    <x v="0"/>
    <x v="1"/>
    <s v="Current"/>
    <s v="Current"/>
    <s v="Expired"/>
    <d v="2022-04-04T00:00:00"/>
  </r>
  <r>
    <s v="Annabelle"/>
    <s v="Monard"/>
    <s v="amonardou@nyu.edu"/>
    <s v="permanent"/>
    <x v="5"/>
    <x v="0"/>
    <s v="field and base"/>
    <d v="2022-05-30T00:00:00"/>
    <x v="36"/>
    <x v="42"/>
    <x v="10"/>
    <x v="0"/>
    <x v="1"/>
    <s v="Current"/>
    <s v="Current"/>
    <s v="Expired"/>
    <d v="2022-04-10T00:00:00"/>
  </r>
  <r>
    <s v="Annabelle"/>
    <s v="De Winton"/>
    <s v="adewinton6s@disqus.com"/>
    <s v="permanent"/>
    <x v="5"/>
    <x v="1"/>
    <s v="field and base"/>
    <d v="2022-05-24T00:00:00"/>
    <x v="5"/>
    <x v="18"/>
    <x v="40"/>
    <x v="0"/>
    <x v="0"/>
    <s v="Expired"/>
    <s v="Current"/>
    <s v="Expired"/>
    <d v="2022-04-04T00:00:00"/>
  </r>
  <r>
    <s v="Anthony"/>
    <s v="Gurnell"/>
    <s v="agurnellcn@theguardian.com"/>
    <s v="contract"/>
    <x v="0"/>
    <x v="4"/>
    <s v="field only"/>
    <d v="2022-05-27T00:00:00"/>
    <x v="37"/>
    <x v="43"/>
    <x v="41"/>
    <x v="0"/>
    <x v="0"/>
    <s v="Current"/>
    <s v="Expired"/>
    <s v="Expired"/>
    <d v="2022-04-07T00:00:00"/>
  </r>
  <r>
    <s v="Antonino"/>
    <s v="Backhurst"/>
    <s v="abackhurstpn@amazonaws.com"/>
    <s v="contract"/>
    <x v="5"/>
    <x v="3"/>
    <s v="field and base"/>
    <d v="2022-06-04T00:00:00"/>
    <x v="38"/>
    <x v="44"/>
    <x v="42"/>
    <x v="1"/>
    <x v="1"/>
    <s v="Current"/>
    <s v="Current"/>
    <s v="Current"/>
    <d v="2022-04-15T00:00:00"/>
  </r>
  <r>
    <s v="Anya"/>
    <s v="Rantoull"/>
    <s v="arantoullg0@sbwire.com"/>
    <s v="permanent"/>
    <x v="2"/>
    <x v="2"/>
    <s v="field and base"/>
    <d v="2022-05-27T00:00:00"/>
    <x v="5"/>
    <x v="45"/>
    <x v="43"/>
    <x v="0"/>
    <x v="0"/>
    <s v="Expired"/>
    <s v="Current"/>
    <s v="Current"/>
    <d v="2022-04-07T00:00:00"/>
  </r>
  <r>
    <s v="Arabelle"/>
    <s v="Fawdrie"/>
    <s v="afawdrie8w@pagesperso-orange.fr"/>
    <s v="contract"/>
    <x v="3"/>
    <x v="0"/>
    <s v="field only"/>
    <d v="2022-06-02T00:00:00"/>
    <x v="39"/>
    <x v="46"/>
    <x v="44"/>
    <x v="1"/>
    <x v="1"/>
    <s v="Current"/>
    <s v="Current"/>
    <s v="Current"/>
    <d v="2022-04-13T00:00:00"/>
  </r>
  <r>
    <s v="Ardith"/>
    <s v="Celiz"/>
    <s v="acelizl7@yellowbook.com"/>
    <s v="permanent"/>
    <x v="4"/>
    <x v="4"/>
    <s v="field and base"/>
    <d v="2022-05-25T00:00:00"/>
    <x v="40"/>
    <x v="47"/>
    <x v="45"/>
    <x v="0"/>
    <x v="1"/>
    <s v="Current"/>
    <s v="Current"/>
    <s v="Current"/>
    <d v="2022-04-05T00:00:00"/>
  </r>
  <r>
    <s v="Ari"/>
    <s v="Davidoff"/>
    <s v="adavidoff1o@lycos.com"/>
    <s v="contract"/>
    <x v="4"/>
    <x v="2"/>
    <s v="field only"/>
    <d v="2022-06-04T00:00:00"/>
    <x v="5"/>
    <x v="5"/>
    <x v="5"/>
    <x v="1"/>
    <x v="0"/>
    <s v="Expired"/>
    <s v="Expired"/>
    <s v="Expired"/>
    <d v="2022-04-15T00:00:00"/>
  </r>
  <r>
    <s v="Arlan"/>
    <s v="Lavall"/>
    <s v="alavallol@dion.ne.jp"/>
    <s v="contract"/>
    <x v="4"/>
    <x v="0"/>
    <s v="field and base"/>
    <d v="2022-05-26T00:00:00"/>
    <x v="41"/>
    <x v="48"/>
    <x v="8"/>
    <x v="0"/>
    <x v="1"/>
    <s v="Current"/>
    <s v="Expired"/>
    <s v="Current"/>
    <d v="2022-04-06T00:00:00"/>
  </r>
  <r>
    <s v="Arny"/>
    <s v="Carus"/>
    <s v="acarusem@bloglines.com"/>
    <s v="contract"/>
    <x v="0"/>
    <x v="2"/>
    <s v="field and base"/>
    <d v="2022-06-03T00:00:00"/>
    <x v="42"/>
    <x v="49"/>
    <x v="46"/>
    <x v="1"/>
    <x v="1"/>
    <s v="Current"/>
    <s v="Current"/>
    <s v="Current"/>
    <d v="2022-04-14T00:00:00"/>
  </r>
  <r>
    <s v="Artair"/>
    <s v="Becerra"/>
    <s v="abecerrabl@home.pl"/>
    <s v="contract"/>
    <x v="2"/>
    <x v="4"/>
    <s v="field only"/>
    <d v="2022-06-04T00:00:00"/>
    <x v="43"/>
    <x v="50"/>
    <x v="47"/>
    <x v="1"/>
    <x v="1"/>
    <s v="Current"/>
    <s v="Current"/>
    <s v="Current"/>
    <d v="2022-04-15T00:00:00"/>
  </r>
  <r>
    <s v="Aryn"/>
    <s v="Matczak"/>
    <s v="amatczak6j@google.com.hk"/>
    <s v="contract"/>
    <x v="4"/>
    <x v="1"/>
    <s v="field only"/>
    <d v="2022-05-31T00:00:00"/>
    <x v="44"/>
    <x v="51"/>
    <x v="48"/>
    <x v="0"/>
    <x v="1"/>
    <s v="Current"/>
    <s v="Current"/>
    <s v="Current"/>
    <d v="2022-04-11T00:00:00"/>
  </r>
  <r>
    <s v="Ashil"/>
    <s v="Molson"/>
    <s v="amolson9p@oakley.com"/>
    <s v="contract"/>
    <x v="1"/>
    <x v="3"/>
    <s v="field only"/>
    <d v="2022-05-26T00:00:00"/>
    <x v="45"/>
    <x v="52"/>
    <x v="49"/>
    <x v="0"/>
    <x v="0"/>
    <s v="Current"/>
    <s v="Expired"/>
    <s v="Current"/>
    <d v="2022-04-06T00:00:00"/>
  </r>
  <r>
    <s v="Ashton"/>
    <s v="Stanhope"/>
    <s v="astanhopecv@pcworld.com"/>
    <s v="contract"/>
    <x v="0"/>
    <x v="2"/>
    <s v="field and base"/>
    <d v="2022-05-23T00:00:00"/>
    <x v="46"/>
    <x v="53"/>
    <x v="50"/>
    <x v="0"/>
    <x v="1"/>
    <s v="Current"/>
    <s v="Current"/>
    <s v="Current"/>
    <d v="2022-04-03T00:00:00"/>
  </r>
  <r>
    <s v="Aubine"/>
    <s v="Donoghue"/>
    <s v="adonoghuel3@mozilla.org"/>
    <s v="permanent"/>
    <x v="5"/>
    <x v="1"/>
    <s v="field only"/>
    <d v="2022-06-03T00:00:00"/>
    <x v="47"/>
    <x v="54"/>
    <x v="51"/>
    <x v="1"/>
    <x v="0"/>
    <s v="Current"/>
    <s v="Current"/>
    <s v="Expired"/>
    <d v="2022-04-14T00:00:00"/>
  </r>
  <r>
    <s v="Audry"/>
    <s v="Van de Castele"/>
    <s v="avandecastelepz@earthlink.net"/>
    <s v="permanent"/>
    <x v="0"/>
    <x v="1"/>
    <s v="field and base"/>
    <d v="2022-06-03T00:00:00"/>
    <x v="48"/>
    <x v="55"/>
    <x v="52"/>
    <x v="1"/>
    <x v="1"/>
    <s v="Current"/>
    <s v="Current"/>
    <s v="Current"/>
    <d v="2022-04-14T00:00:00"/>
  </r>
  <r>
    <s v="Audry"/>
    <s v="Bradburn"/>
    <s v="abradburnjo@bbb.org"/>
    <s v="contract"/>
    <x v="4"/>
    <x v="1"/>
    <s v="field and base"/>
    <d v="2022-05-26T00:00:00"/>
    <x v="48"/>
    <x v="55"/>
    <x v="52"/>
    <x v="0"/>
    <x v="1"/>
    <s v="Current"/>
    <s v="Current"/>
    <s v="Current"/>
    <d v="2022-04-06T00:00:00"/>
  </r>
  <r>
    <s v="Audry"/>
    <s v="Bradburn"/>
    <s v="abradburnjo@bbb.org"/>
    <s v="contract"/>
    <x v="4"/>
    <x v="1"/>
    <s v="field and base"/>
    <d v="2022-05-26T00:00:00"/>
    <x v="49"/>
    <x v="56"/>
    <x v="53"/>
    <x v="0"/>
    <x v="1"/>
    <s v="Current"/>
    <s v="Current"/>
    <s v="Current"/>
    <d v="2022-04-06T00:00:00"/>
  </r>
  <r>
    <s v="Audry"/>
    <s v="Van de Castele"/>
    <s v="avandecastelepz@earthlink.net"/>
    <s v="permanent"/>
    <x v="0"/>
    <x v="1"/>
    <s v="field and base"/>
    <d v="2022-06-03T00:00:00"/>
    <x v="49"/>
    <x v="56"/>
    <x v="53"/>
    <x v="1"/>
    <x v="1"/>
    <s v="Current"/>
    <s v="Current"/>
    <s v="Current"/>
    <d v="2022-04-14T00:00:00"/>
  </r>
  <r>
    <s v="Augustina"/>
    <s v="Ratie"/>
    <s v="aratie34@instagram.com"/>
    <s v="contract"/>
    <x v="1"/>
    <x v="3"/>
    <s v="field only"/>
    <d v="2022-06-03T00:00:00"/>
    <x v="49"/>
    <x v="5"/>
    <x v="5"/>
    <x v="1"/>
    <x v="0"/>
    <s v="Current"/>
    <s v="Expired"/>
    <s v="Expired"/>
    <d v="2022-04-14T00:00:00"/>
  </r>
  <r>
    <s v="Ave"/>
    <s v="Tiltman"/>
    <s v="atiltmank3@acquirethisname.com"/>
    <s v="permanent"/>
    <x v="4"/>
    <x v="0"/>
    <s v="field only"/>
    <d v="2022-05-29T00:00:00"/>
    <x v="50"/>
    <x v="57"/>
    <x v="54"/>
    <x v="0"/>
    <x v="1"/>
    <s v="Current"/>
    <s v="Current"/>
    <s v="Current"/>
    <d v="2022-04-09T00:00:00"/>
  </r>
  <r>
    <s v="Avery"/>
    <s v="Strowther"/>
    <s v="astrowthern2@lulu.com"/>
    <s v="contract"/>
    <x v="5"/>
    <x v="3"/>
    <s v="field only"/>
    <d v="2022-06-01T00:00:00"/>
    <x v="51"/>
    <x v="58"/>
    <x v="55"/>
    <x v="1"/>
    <x v="1"/>
    <s v="Current"/>
    <s v="Current"/>
    <s v="Current"/>
    <d v="2022-04-12T00:00:00"/>
  </r>
  <r>
    <s v="Avie"/>
    <s v="Mulcahy"/>
    <s v="amulcahy27@marketwatch.com"/>
    <s v="contract"/>
    <x v="4"/>
    <x v="0"/>
    <s v="field only"/>
    <d v="2022-05-31T00:00:00"/>
    <x v="52"/>
    <x v="59"/>
    <x v="56"/>
    <x v="0"/>
    <x v="0"/>
    <s v="Current"/>
    <s v="Expired"/>
    <s v="Current"/>
    <d v="2022-04-11T00:00:00"/>
  </r>
  <r>
    <s v="Avigdor"/>
    <s v="Holtaway"/>
    <s v="aholtaway69@cbc.ca"/>
    <s v="permanent"/>
    <x v="5"/>
    <x v="1"/>
    <s v="field only"/>
    <d v="2022-05-23T00:00:00"/>
    <x v="53"/>
    <x v="60"/>
    <x v="57"/>
    <x v="0"/>
    <x v="0"/>
    <s v="Current"/>
    <s v="Current"/>
    <s v="Expired"/>
    <d v="2022-04-03T00:00:00"/>
  </r>
  <r>
    <s v="Axe"/>
    <s v="Jaycock"/>
    <s v="ajaycockn9@digg.com"/>
    <s v="contract"/>
    <x v="0"/>
    <x v="2"/>
    <s v="field only"/>
    <d v="2022-05-24T00:00:00"/>
    <x v="54"/>
    <x v="0"/>
    <x v="58"/>
    <x v="0"/>
    <x v="0"/>
    <s v="Current"/>
    <s v="Expired"/>
    <s v="Current"/>
    <d v="2022-04-04T00:00:00"/>
  </r>
  <r>
    <s v="Babbette"/>
    <s v="Lee"/>
    <s v="bleet@issuu.com"/>
    <s v="permanent"/>
    <x v="1"/>
    <x v="2"/>
    <s v="field only"/>
    <d v="2022-05-24T00:00:00"/>
    <x v="55"/>
    <x v="61"/>
    <x v="30"/>
    <x v="0"/>
    <x v="1"/>
    <s v="Current"/>
    <s v="Current"/>
    <s v="Current"/>
    <d v="2022-04-04T00:00:00"/>
  </r>
  <r>
    <s v="Bald"/>
    <s v="Cobley"/>
    <s v="bcobleyrc@redcross.org"/>
    <s v="permanent"/>
    <x v="3"/>
    <x v="0"/>
    <s v="field and base"/>
    <d v="2022-05-31T00:00:00"/>
    <x v="56"/>
    <x v="1"/>
    <x v="59"/>
    <x v="0"/>
    <x v="1"/>
    <s v="Current"/>
    <s v="Current"/>
    <s v="Current"/>
    <d v="2022-04-11T00:00:00"/>
  </r>
  <r>
    <s v="Balduin"/>
    <s v="Halesworth"/>
    <s v="bhalesworth7j@bloglines.com"/>
    <s v="contract"/>
    <x v="1"/>
    <x v="3"/>
    <s v="field only"/>
    <d v="2022-05-27T00:00:00"/>
    <x v="5"/>
    <x v="62"/>
    <x v="60"/>
    <x v="0"/>
    <x v="0"/>
    <s v="Expired"/>
    <s v="Current"/>
    <s v="Expired"/>
    <d v="2022-04-07T00:00:00"/>
  </r>
  <r>
    <s v="Bambi"/>
    <s v="Knapper"/>
    <s v="bknapperm0@reference.com"/>
    <s v="contract"/>
    <x v="2"/>
    <x v="2"/>
    <s v="field only"/>
    <d v="2022-05-29T00:00:00"/>
    <x v="57"/>
    <x v="63"/>
    <x v="61"/>
    <x v="0"/>
    <x v="0"/>
    <s v="Current"/>
    <s v="Expired"/>
    <s v="Expired"/>
    <d v="2022-04-09T00:00:00"/>
  </r>
  <r>
    <s v="Barbe"/>
    <s v="Shipman"/>
    <s v="bshipman1y@vimeo.com"/>
    <s v="permanent"/>
    <x v="4"/>
    <x v="4"/>
    <s v="field only"/>
    <d v="2022-05-24T00:00:00"/>
    <x v="58"/>
    <x v="49"/>
    <x v="62"/>
    <x v="0"/>
    <x v="0"/>
    <s v="Current"/>
    <s v="Current"/>
    <s v="Expired"/>
    <d v="2022-04-04T00:00:00"/>
  </r>
  <r>
    <s v="Barbette"/>
    <s v="Vasilenko"/>
    <s v="bvasilenkonm@biblegateway.com"/>
    <s v="permanent"/>
    <x v="3"/>
    <x v="3"/>
    <s v="field and base"/>
    <d v="2022-05-30T00:00:00"/>
    <x v="5"/>
    <x v="30"/>
    <x v="63"/>
    <x v="0"/>
    <x v="0"/>
    <s v="Expired"/>
    <s v="Expired"/>
    <s v="Current"/>
    <d v="2022-04-10T00:00:00"/>
  </r>
  <r>
    <s v="Barnabe"/>
    <s v="Yurenev"/>
    <s v="byurenevf@shareasale.com"/>
    <s v="contract"/>
    <x v="2"/>
    <x v="2"/>
    <s v="field only"/>
    <d v="2022-05-23T00:00:00"/>
    <x v="59"/>
    <x v="64"/>
    <x v="64"/>
    <x v="0"/>
    <x v="1"/>
    <s v="Current"/>
    <s v="Notify"/>
    <s v="Current"/>
    <d v="2022-04-03T00:00:00"/>
  </r>
  <r>
    <s v="Bartlet"/>
    <s v="Setterington"/>
    <s v="bsetteringtoncx@hao123.com"/>
    <s v="contract"/>
    <x v="1"/>
    <x v="4"/>
    <s v="field only"/>
    <d v="2022-05-24T00:00:00"/>
    <x v="60"/>
    <x v="65"/>
    <x v="18"/>
    <x v="0"/>
    <x v="0"/>
    <s v="Current"/>
    <s v="Expired"/>
    <s v="Expired"/>
    <d v="2022-04-04T00:00:00"/>
  </r>
  <r>
    <s v="Barty"/>
    <s v="Hugk"/>
    <s v="bhugkie@un.org"/>
    <s v="contract"/>
    <x v="2"/>
    <x v="0"/>
    <s v="field and base"/>
    <d v="2022-06-03T00:00:00"/>
    <x v="61"/>
    <x v="66"/>
    <x v="65"/>
    <x v="1"/>
    <x v="1"/>
    <s v="Current"/>
    <s v="Current"/>
    <s v="Current"/>
    <d v="2022-04-14T00:00:00"/>
  </r>
  <r>
    <s v="Bary"/>
    <s v="Filasov"/>
    <s v="bfilasovee@ebay.com"/>
    <s v="permanent"/>
    <x v="3"/>
    <x v="0"/>
    <s v="field and base"/>
    <d v="2022-05-31T00:00:00"/>
    <x v="62"/>
    <x v="67"/>
    <x v="66"/>
    <x v="0"/>
    <x v="1"/>
    <s v="Current"/>
    <s v="Current"/>
    <s v="Current"/>
    <d v="2022-04-11T00:00:00"/>
  </r>
  <r>
    <s v="Bastien"/>
    <s v="O'Hallihane"/>
    <s v="bohallihanecj@hao123.com"/>
    <s v="contract"/>
    <x v="5"/>
    <x v="0"/>
    <s v="field only"/>
    <d v="2022-06-03T00:00:00"/>
    <x v="63"/>
    <x v="68"/>
    <x v="67"/>
    <x v="1"/>
    <x v="1"/>
    <s v="Current"/>
    <s v="Current"/>
    <s v="Current"/>
    <d v="2022-04-14T00:00:00"/>
  </r>
  <r>
    <s v="Baxy"/>
    <s v="Dreschler"/>
    <s v="bdreschlerj9@si.edu"/>
    <s v="contract"/>
    <x v="4"/>
    <x v="0"/>
    <s v="field and base"/>
    <d v="2022-05-28T00:00:00"/>
    <x v="64"/>
    <x v="69"/>
    <x v="68"/>
    <x v="0"/>
    <x v="1"/>
    <s v="Current"/>
    <s v="Current"/>
    <s v="Current"/>
    <d v="2022-04-08T00:00:00"/>
  </r>
  <r>
    <s v="Baxy"/>
    <s v="Borgesio"/>
    <s v="bborgesior1@alexa.com"/>
    <s v="permanent"/>
    <x v="0"/>
    <x v="1"/>
    <s v="field only"/>
    <d v="2022-05-23T00:00:00"/>
    <x v="64"/>
    <x v="69"/>
    <x v="68"/>
    <x v="0"/>
    <x v="1"/>
    <s v="Current"/>
    <s v="Current"/>
    <s v="Current"/>
    <d v="2022-04-03T00:00:00"/>
  </r>
  <r>
    <s v="Baxy"/>
    <s v="Dreschler"/>
    <s v="bdreschlerj9@si.edu"/>
    <s v="contract"/>
    <x v="4"/>
    <x v="0"/>
    <s v="field and base"/>
    <d v="2022-05-28T00:00:00"/>
    <x v="65"/>
    <x v="70"/>
    <x v="69"/>
    <x v="0"/>
    <x v="0"/>
    <s v="Expired"/>
    <s v="Current"/>
    <s v="Current"/>
    <d v="2022-04-08T00:00:00"/>
  </r>
  <r>
    <s v="Baxy"/>
    <s v="Borgesio"/>
    <s v="bborgesior1@alexa.com"/>
    <s v="permanent"/>
    <x v="0"/>
    <x v="1"/>
    <s v="field only"/>
    <d v="2022-05-23T00:00:00"/>
    <x v="65"/>
    <x v="70"/>
    <x v="69"/>
    <x v="0"/>
    <x v="0"/>
    <s v="Expired"/>
    <s v="Current"/>
    <s v="Current"/>
    <d v="2022-04-03T00:00:00"/>
  </r>
  <r>
    <s v="Bearnard"/>
    <s v="Gummary"/>
    <s v="bgummarymz@disqus.com"/>
    <s v="permanent"/>
    <x v="1"/>
    <x v="2"/>
    <s v="field and base"/>
    <d v="2022-06-02T00:00:00"/>
    <x v="5"/>
    <x v="71"/>
    <x v="51"/>
    <x v="1"/>
    <x v="0"/>
    <s v="Expired"/>
    <s v="Current"/>
    <s v="Expired"/>
    <d v="2022-04-13T00:00:00"/>
  </r>
  <r>
    <s v="Bekki"/>
    <s v="Ryland"/>
    <s v="brylandn7@jiathis.com"/>
    <s v="permanent"/>
    <x v="4"/>
    <x v="1"/>
    <s v="field and base"/>
    <d v="2022-05-30T00:00:00"/>
    <x v="66"/>
    <x v="72"/>
    <x v="70"/>
    <x v="0"/>
    <x v="0"/>
    <s v="Current"/>
    <s v="Expired"/>
    <s v="Current"/>
    <d v="2022-04-10T00:00:00"/>
  </r>
  <r>
    <s v="Belva"/>
    <s v="Dods"/>
    <s v="bdods96@ovh.net"/>
    <s v="permanent"/>
    <x v="1"/>
    <x v="3"/>
    <s v="field only"/>
    <d v="2022-06-04T00:00:00"/>
    <x v="16"/>
    <x v="73"/>
    <x v="71"/>
    <x v="1"/>
    <x v="0"/>
    <s v="Current"/>
    <s v="Current"/>
    <s v="Expired"/>
    <d v="2022-04-15T00:00:00"/>
  </r>
  <r>
    <s v="Bendick"/>
    <s v="Venable"/>
    <s v="bvenabledb@prweb.com"/>
    <s v="permanent"/>
    <x v="1"/>
    <x v="2"/>
    <s v="field only"/>
    <d v="2022-05-30T00:00:00"/>
    <x v="67"/>
    <x v="74"/>
    <x v="72"/>
    <x v="0"/>
    <x v="1"/>
    <s v="Current"/>
    <s v="Current"/>
    <s v="Current"/>
    <d v="2022-04-10T00:00:00"/>
  </r>
  <r>
    <s v="Benedetto"/>
    <s v="aManger"/>
    <s v="bamangerdl@sina.com.cn"/>
    <s v="permanent"/>
    <x v="0"/>
    <x v="3"/>
    <s v="field and base"/>
    <d v="2022-05-23T00:00:00"/>
    <x v="68"/>
    <x v="5"/>
    <x v="5"/>
    <x v="0"/>
    <x v="0"/>
    <s v="Notify"/>
    <s v="Expired"/>
    <s v="Expired"/>
    <d v="2022-04-03T00:00:00"/>
  </r>
  <r>
    <s v="Benedicta"/>
    <s v="Armell"/>
    <s v="barmell5r@nsw.gov.au"/>
    <s v="contract"/>
    <x v="4"/>
    <x v="3"/>
    <s v="field and base"/>
    <d v="2022-05-23T00:00:00"/>
    <x v="69"/>
    <x v="75"/>
    <x v="73"/>
    <x v="0"/>
    <x v="1"/>
    <s v="Current"/>
    <s v="Current"/>
    <s v="Current"/>
    <d v="2022-04-03T00:00:00"/>
  </r>
  <r>
    <s v="Benedicto"/>
    <s v="Jimes"/>
    <s v="bjimes2i@mtv.com"/>
    <s v="permanent"/>
    <x v="4"/>
    <x v="0"/>
    <s v="field and base"/>
    <d v="2022-05-24T00:00:00"/>
    <x v="70"/>
    <x v="76"/>
    <x v="74"/>
    <x v="0"/>
    <x v="0"/>
    <s v="Current"/>
    <s v="Expired"/>
    <s v="Current"/>
    <d v="2022-04-04T00:00:00"/>
  </r>
  <r>
    <s v="Benni"/>
    <s v="Yeowell"/>
    <s v="byeowello@is.gd"/>
    <s v="contract"/>
    <x v="3"/>
    <x v="0"/>
    <s v="field and base"/>
    <d v="2022-06-03T00:00:00"/>
    <x v="71"/>
    <x v="77"/>
    <x v="75"/>
    <x v="1"/>
    <x v="1"/>
    <s v="Current"/>
    <s v="Current"/>
    <s v="Current"/>
    <d v="2022-04-14T00:00:00"/>
  </r>
  <r>
    <s v="Benyamin"/>
    <s v="Dowdney"/>
    <s v="bdowdney8e@tripadvisor.com"/>
    <s v="permanent"/>
    <x v="2"/>
    <x v="2"/>
    <s v="field only"/>
    <d v="2022-05-29T00:00:00"/>
    <x v="72"/>
    <x v="78"/>
    <x v="76"/>
    <x v="0"/>
    <x v="1"/>
    <s v="Current"/>
    <s v="Current"/>
    <s v="Current"/>
    <d v="2022-04-09T00:00:00"/>
  </r>
  <r>
    <s v="Bernardine"/>
    <s v="Lillgard"/>
    <s v="blillgard7b@ucoz.ru"/>
    <s v="contract"/>
    <x v="1"/>
    <x v="4"/>
    <s v="field only"/>
    <d v="2022-05-27T00:00:00"/>
    <x v="73"/>
    <x v="79"/>
    <x v="77"/>
    <x v="0"/>
    <x v="1"/>
    <s v="Current"/>
    <s v="Current"/>
    <s v="Current"/>
    <d v="2022-04-07T00:00:00"/>
  </r>
  <r>
    <s v="Bernardo"/>
    <s v="Lattin"/>
    <s v="blattin7c@cisco.com"/>
    <s v="permanent"/>
    <x v="4"/>
    <x v="3"/>
    <s v="field only"/>
    <d v="2022-05-27T00:00:00"/>
    <x v="74"/>
    <x v="80"/>
    <x v="78"/>
    <x v="0"/>
    <x v="1"/>
    <s v="Current"/>
    <s v="Current"/>
    <s v="Current"/>
    <d v="2022-04-07T00:00:00"/>
  </r>
  <r>
    <s v="Bernice"/>
    <s v="Pauli"/>
    <s v="bpauliic@github.io"/>
    <s v="contract"/>
    <x v="2"/>
    <x v="2"/>
    <s v="field only"/>
    <d v="2022-06-01T00:00:00"/>
    <x v="75"/>
    <x v="40"/>
    <x v="79"/>
    <x v="1"/>
    <x v="1"/>
    <s v="Current"/>
    <s v="Current"/>
    <s v="Current"/>
    <d v="2022-04-12T00:00:00"/>
  </r>
  <r>
    <s v="Berny"/>
    <s v="Pate"/>
    <s v="bpate2g@myspace.com"/>
    <s v="contract"/>
    <x v="1"/>
    <x v="3"/>
    <s v="field and base"/>
    <d v="2022-05-29T00:00:00"/>
    <x v="5"/>
    <x v="81"/>
    <x v="80"/>
    <x v="0"/>
    <x v="0"/>
    <s v="Expired"/>
    <s v="Current"/>
    <s v="Expired"/>
    <d v="2022-04-09T00:00:00"/>
  </r>
  <r>
    <s v="Bertina"/>
    <s v="Andryushchenko"/>
    <s v="bandryushchenkomw@census.gov"/>
    <s v="permanent"/>
    <x v="5"/>
    <x v="0"/>
    <s v="field and base"/>
    <d v="2022-05-26T00:00:00"/>
    <x v="76"/>
    <x v="82"/>
    <x v="81"/>
    <x v="0"/>
    <x v="1"/>
    <s v="Current"/>
    <s v="Current"/>
    <s v="Current"/>
    <d v="2022-04-06T00:00:00"/>
  </r>
  <r>
    <s v="Bess"/>
    <s v="Bishopp"/>
    <s v="bbishoppm3@cdc.gov"/>
    <s v="contract"/>
    <x v="5"/>
    <x v="2"/>
    <s v="field and base"/>
    <d v="2022-05-23T00:00:00"/>
    <x v="77"/>
    <x v="83"/>
    <x v="82"/>
    <x v="0"/>
    <x v="0"/>
    <s v="Expired"/>
    <s v="Current"/>
    <s v="Current"/>
    <d v="2022-04-03T00:00:00"/>
  </r>
  <r>
    <s v="Betsy"/>
    <s v="Cairns"/>
    <s v="bcairnsb2@sbwire.com"/>
    <s v="contract"/>
    <x v="3"/>
    <x v="3"/>
    <s v="field and base"/>
    <d v="2022-05-26T00:00:00"/>
    <x v="5"/>
    <x v="84"/>
    <x v="83"/>
    <x v="0"/>
    <x v="0"/>
    <s v="Expired"/>
    <s v="Current"/>
    <s v="Current"/>
    <d v="2022-04-06T00:00:00"/>
  </r>
  <r>
    <s v="Bill"/>
    <s v="Tomaello"/>
    <s v="btomaellodf@unicef.org"/>
    <s v="contract"/>
    <x v="1"/>
    <x v="0"/>
    <s v="field and base"/>
    <d v="2022-06-02T00:00:00"/>
    <x v="78"/>
    <x v="85"/>
    <x v="84"/>
    <x v="1"/>
    <x v="0"/>
    <s v="Current"/>
    <s v="Current"/>
    <s v="Expired"/>
    <d v="2022-04-13T00:00:00"/>
  </r>
  <r>
    <s v="Bill"/>
    <s v="Ambrois"/>
    <s v="bambroisjm@histats.com"/>
    <s v="contract"/>
    <x v="5"/>
    <x v="4"/>
    <s v="field only"/>
    <d v="2022-05-30T00:00:00"/>
    <x v="78"/>
    <x v="85"/>
    <x v="84"/>
    <x v="0"/>
    <x v="0"/>
    <s v="Current"/>
    <s v="Current"/>
    <s v="Expired"/>
    <d v="2022-04-10T00:00:00"/>
  </r>
  <r>
    <s v="Bill"/>
    <s v="Ambrois"/>
    <s v="bambroisjm@histats.com"/>
    <s v="contract"/>
    <x v="5"/>
    <x v="4"/>
    <s v="field only"/>
    <d v="2022-05-30T00:00:00"/>
    <x v="79"/>
    <x v="86"/>
    <x v="85"/>
    <x v="0"/>
    <x v="0"/>
    <s v="Expired"/>
    <s v="Current"/>
    <s v="Current"/>
    <d v="2022-04-10T00:00:00"/>
  </r>
  <r>
    <s v="Bill"/>
    <s v="Tomaello"/>
    <s v="btomaellodf@unicef.org"/>
    <s v="contract"/>
    <x v="1"/>
    <x v="0"/>
    <s v="field and base"/>
    <d v="2022-06-02T00:00:00"/>
    <x v="79"/>
    <x v="86"/>
    <x v="85"/>
    <x v="1"/>
    <x v="0"/>
    <s v="Expired"/>
    <s v="Current"/>
    <s v="Current"/>
    <d v="2022-04-13T00:00:00"/>
  </r>
  <r>
    <s v="Blanca"/>
    <s v="Byway"/>
    <s v="bbywayct@ihg.com"/>
    <s v="permanent"/>
    <x v="2"/>
    <x v="3"/>
    <s v="field and base"/>
    <d v="2022-05-28T00:00:00"/>
    <x v="8"/>
    <x v="87"/>
    <x v="3"/>
    <x v="0"/>
    <x v="1"/>
    <s v="Current"/>
    <s v="Current"/>
    <s v="Current"/>
    <d v="2022-04-08T00:00:00"/>
  </r>
  <r>
    <s v="Bobina"/>
    <s v="Lankford"/>
    <s v="blankforddh@spotify.com"/>
    <s v="contract"/>
    <x v="2"/>
    <x v="3"/>
    <s v="field only"/>
    <d v="2022-05-27T00:00:00"/>
    <x v="27"/>
    <x v="88"/>
    <x v="86"/>
    <x v="0"/>
    <x v="0"/>
    <s v="Current"/>
    <s v="Current"/>
    <s v="Expired"/>
    <d v="2022-04-07T00:00:00"/>
  </r>
  <r>
    <s v="Bobinette"/>
    <s v="Merrall"/>
    <s v="bmerrallh9@360.cn"/>
    <s v="contract"/>
    <x v="2"/>
    <x v="4"/>
    <s v="field and base"/>
    <d v="2022-06-03T00:00:00"/>
    <x v="80"/>
    <x v="89"/>
    <x v="87"/>
    <x v="1"/>
    <x v="0"/>
    <s v="Expired"/>
    <s v="Current"/>
    <s v="Current"/>
    <d v="2022-04-14T00:00:00"/>
  </r>
  <r>
    <s v="Bogart"/>
    <s v="Persitt"/>
    <s v="bpersittop@webeden.co.uk"/>
    <s v="permanent"/>
    <x v="4"/>
    <x v="2"/>
    <s v="field only"/>
    <d v="2022-06-01T00:00:00"/>
    <x v="68"/>
    <x v="16"/>
    <x v="88"/>
    <x v="1"/>
    <x v="0"/>
    <s v="Notify"/>
    <s v="Expired"/>
    <s v="Current"/>
    <d v="2022-04-12T00:00:00"/>
  </r>
  <r>
    <s v="Bond"/>
    <s v="Yannikov"/>
    <s v="byannikovbi@twitter.com"/>
    <s v="contract"/>
    <x v="3"/>
    <x v="1"/>
    <s v="field only"/>
    <d v="2022-05-28T00:00:00"/>
    <x v="32"/>
    <x v="90"/>
    <x v="89"/>
    <x v="0"/>
    <x v="1"/>
    <s v="Current"/>
    <s v="Current"/>
    <s v="Current"/>
    <d v="2022-04-08T00:00:00"/>
  </r>
  <r>
    <s v="Bonnee"/>
    <s v="Petters"/>
    <s v="bpettersn@purevolume.com"/>
    <s v="contract"/>
    <x v="4"/>
    <x v="2"/>
    <s v="field and base"/>
    <d v="2022-06-01T00:00:00"/>
    <x v="81"/>
    <x v="91"/>
    <x v="90"/>
    <x v="1"/>
    <x v="1"/>
    <s v="Current"/>
    <s v="Current"/>
    <s v="Current"/>
    <d v="2022-04-12T00:00:00"/>
  </r>
  <r>
    <s v="Boote"/>
    <s v="Shoreman"/>
    <s v="bshoreman6q@studiopress.com"/>
    <s v="permanent"/>
    <x v="1"/>
    <x v="3"/>
    <s v="field and base"/>
    <d v="2022-05-31T00:00:00"/>
    <x v="82"/>
    <x v="92"/>
    <x v="91"/>
    <x v="0"/>
    <x v="1"/>
    <s v="Current"/>
    <s v="Current"/>
    <s v="Current"/>
    <d v="2022-04-11T00:00:00"/>
  </r>
  <r>
    <s v="Bord"/>
    <s v="McGurk"/>
    <s v="bmcgurk6y@rediff.com"/>
    <s v="permanent"/>
    <x v="4"/>
    <x v="0"/>
    <s v="field only"/>
    <d v="2022-05-28T00:00:00"/>
    <x v="83"/>
    <x v="93"/>
    <x v="92"/>
    <x v="0"/>
    <x v="0"/>
    <s v="Current"/>
    <s v="Current"/>
    <s v="Expired"/>
    <d v="2022-04-08T00:00:00"/>
  </r>
  <r>
    <s v="Bradan"/>
    <s v="Comerford"/>
    <s v="bcomerfordca@indiatimes.com"/>
    <s v="permanent"/>
    <x v="5"/>
    <x v="3"/>
    <s v="field and base"/>
    <d v="2022-05-30T00:00:00"/>
    <x v="84"/>
    <x v="94"/>
    <x v="15"/>
    <x v="0"/>
    <x v="1"/>
    <s v="Current"/>
    <s v="Current"/>
    <s v="Current"/>
    <d v="2022-04-10T00:00:00"/>
  </r>
  <r>
    <s v="Brandy"/>
    <s v="Southey"/>
    <s v="bsoutheyi8@si.edu"/>
    <s v="permanent"/>
    <x v="3"/>
    <x v="3"/>
    <s v="field and base"/>
    <d v="2022-05-26T00:00:00"/>
    <x v="85"/>
    <x v="95"/>
    <x v="93"/>
    <x v="0"/>
    <x v="0"/>
    <s v="Expired"/>
    <s v="Current"/>
    <s v="Current"/>
    <d v="2022-04-06T00:00:00"/>
  </r>
  <r>
    <s v="Bren"/>
    <s v="Ripsher"/>
    <s v="bripsherjv@posterous.com"/>
    <s v="contract"/>
    <x v="2"/>
    <x v="4"/>
    <s v="field and base"/>
    <d v="2022-06-03T00:00:00"/>
    <x v="86"/>
    <x v="92"/>
    <x v="94"/>
    <x v="1"/>
    <x v="1"/>
    <s v="Current"/>
    <s v="Current"/>
    <s v="Current"/>
    <d v="2022-04-14T00:00:00"/>
  </r>
  <r>
    <s v="Brigida"/>
    <s v="Hackworthy"/>
    <s v="bhackworthy5d@archive.org"/>
    <s v="permanent"/>
    <x v="3"/>
    <x v="0"/>
    <s v="field and base"/>
    <d v="2022-06-03T00:00:00"/>
    <x v="87"/>
    <x v="96"/>
    <x v="95"/>
    <x v="1"/>
    <x v="1"/>
    <s v="Current"/>
    <s v="Current"/>
    <s v="Current"/>
    <d v="2022-04-14T00:00:00"/>
  </r>
  <r>
    <s v="Brina"/>
    <s v="Torrent"/>
    <s v="btorrentae@wix.com"/>
    <s v="permanent"/>
    <x v="2"/>
    <x v="3"/>
    <s v="field and base"/>
    <d v="2022-06-04T00:00:00"/>
    <x v="5"/>
    <x v="97"/>
    <x v="96"/>
    <x v="1"/>
    <x v="0"/>
    <s v="Expired"/>
    <s v="Current"/>
    <s v="Current"/>
    <d v="2022-04-15T00:00:00"/>
  </r>
  <r>
    <s v="Britteny"/>
    <s v="Bonifazio"/>
    <s v="bbonifazio12@smh.com.au"/>
    <s v="permanent"/>
    <x v="5"/>
    <x v="1"/>
    <s v="field and base"/>
    <d v="2022-05-27T00:00:00"/>
    <x v="88"/>
    <x v="66"/>
    <x v="62"/>
    <x v="0"/>
    <x v="0"/>
    <s v="Current"/>
    <s v="Current"/>
    <s v="Expired"/>
    <d v="2022-04-07T00:00:00"/>
  </r>
  <r>
    <s v="Brockie"/>
    <s v="Philo"/>
    <s v="bphilocd@digg.com"/>
    <s v="permanent"/>
    <x v="4"/>
    <x v="3"/>
    <s v="field and base"/>
    <d v="2022-05-27T00:00:00"/>
    <x v="89"/>
    <x v="98"/>
    <x v="97"/>
    <x v="0"/>
    <x v="1"/>
    <s v="Current"/>
    <s v="Current"/>
    <s v="Current"/>
    <d v="2022-04-07T00:00:00"/>
  </r>
  <r>
    <s v="Broddie"/>
    <s v="Bolden"/>
    <s v="bbolden0@yellowpages.com"/>
    <s v="permanent"/>
    <x v="2"/>
    <x v="2"/>
    <s v="field only"/>
    <d v="2022-06-02T00:00:00"/>
    <x v="5"/>
    <x v="99"/>
    <x v="98"/>
    <x v="1"/>
    <x v="0"/>
    <s v="Expired"/>
    <s v="Notify"/>
    <s v="Current"/>
    <d v="2022-04-13T00:00:00"/>
  </r>
  <r>
    <s v="Bronny"/>
    <s v="Olenchenko"/>
    <s v="bolenchenkodx@princeton.edu"/>
    <s v="contract"/>
    <x v="3"/>
    <x v="4"/>
    <s v="field only"/>
    <d v="2022-05-25T00:00:00"/>
    <x v="90"/>
    <x v="100"/>
    <x v="99"/>
    <x v="0"/>
    <x v="1"/>
    <s v="Current"/>
    <s v="Current"/>
    <s v="Current"/>
    <d v="2022-04-05T00:00:00"/>
  </r>
  <r>
    <s v="Bruce"/>
    <s v="Jaquiss"/>
    <s v="bjaquissa@cbc.ca"/>
    <s v="permanent"/>
    <x v="5"/>
    <x v="4"/>
    <s v="field and base"/>
    <d v="2022-06-01T00:00:00"/>
    <x v="91"/>
    <x v="101"/>
    <x v="100"/>
    <x v="1"/>
    <x v="0"/>
    <s v="Notify"/>
    <s v="Current"/>
    <s v="Expired"/>
    <d v="2022-04-12T00:00:00"/>
  </r>
  <r>
    <s v="Bryant"/>
    <s v="Brittle"/>
    <s v="bbrittleod@t-online.de"/>
    <s v="permanent"/>
    <x v="5"/>
    <x v="1"/>
    <s v="field only"/>
    <d v="2022-05-27T00:00:00"/>
    <x v="92"/>
    <x v="102"/>
    <x v="101"/>
    <x v="0"/>
    <x v="0"/>
    <s v="Current"/>
    <s v="Current"/>
    <s v="Expired"/>
    <d v="2022-04-07T00:00:00"/>
  </r>
  <r>
    <s v="Bucky"/>
    <s v="Nand"/>
    <s v="bnandde@psu.edu"/>
    <s v="contract"/>
    <x v="5"/>
    <x v="3"/>
    <s v="field and base"/>
    <d v="2022-05-25T00:00:00"/>
    <x v="93"/>
    <x v="5"/>
    <x v="5"/>
    <x v="0"/>
    <x v="0"/>
    <s v="Current"/>
    <s v="Expired"/>
    <s v="Expired"/>
    <d v="2022-04-05T00:00:00"/>
  </r>
  <r>
    <s v="Buddy"/>
    <s v="Smither"/>
    <s v="bsmitherr9@va.gov"/>
    <s v="permanent"/>
    <x v="3"/>
    <x v="0"/>
    <s v="field only"/>
    <d v="2022-06-01T00:00:00"/>
    <x v="94"/>
    <x v="103"/>
    <x v="102"/>
    <x v="1"/>
    <x v="1"/>
    <s v="Current"/>
    <s v="Current"/>
    <s v="Current"/>
    <d v="2022-04-12T00:00:00"/>
  </r>
  <r>
    <s v="Burgess"/>
    <s v="Bresson"/>
    <s v="bbresson4x@youtu.be"/>
    <s v="permanent"/>
    <x v="4"/>
    <x v="0"/>
    <s v="field and base"/>
    <d v="2022-05-27T00:00:00"/>
    <x v="70"/>
    <x v="102"/>
    <x v="103"/>
    <x v="0"/>
    <x v="1"/>
    <s v="Current"/>
    <s v="Current"/>
    <s v="Current"/>
    <d v="2022-04-07T00:00:00"/>
  </r>
  <r>
    <s v="Burr"/>
    <s v="Wilcocks"/>
    <s v="bwilcockskj@gnu.org"/>
    <s v="contract"/>
    <x v="5"/>
    <x v="4"/>
    <s v="field only"/>
    <d v="2022-05-31T00:00:00"/>
    <x v="16"/>
    <x v="86"/>
    <x v="104"/>
    <x v="0"/>
    <x v="1"/>
    <s v="Current"/>
    <s v="Current"/>
    <s v="Current"/>
    <d v="2022-04-11T00:00:00"/>
  </r>
  <r>
    <s v="Calvin"/>
    <s v="Whates"/>
    <s v="cwhatesb@desdev.cn"/>
    <s v="permanent"/>
    <x v="4"/>
    <x v="0"/>
    <s v="field only"/>
    <d v="2022-05-23T00:00:00"/>
    <x v="95"/>
    <x v="104"/>
    <x v="105"/>
    <x v="0"/>
    <x v="1"/>
    <s v="Current"/>
    <s v="Current"/>
    <s v="Current"/>
    <d v="2022-04-03T00:00:00"/>
  </r>
  <r>
    <s v="Camellia"/>
    <s v="Scandroot"/>
    <s v="cscandroot6n@etsy.com"/>
    <s v="contract"/>
    <x v="3"/>
    <x v="3"/>
    <s v="field and base"/>
    <d v="2022-06-04T00:00:00"/>
    <x v="96"/>
    <x v="5"/>
    <x v="5"/>
    <x v="1"/>
    <x v="0"/>
    <s v="Current"/>
    <s v="Expired"/>
    <s v="Expired"/>
    <d v="2022-04-15T00:00:00"/>
  </r>
  <r>
    <s v="Cara"/>
    <s v="Mouser"/>
    <s v="cmouserhn@unesco.org"/>
    <s v="contract"/>
    <x v="4"/>
    <x v="2"/>
    <s v="field and base"/>
    <d v="2022-06-01T00:00:00"/>
    <x v="97"/>
    <x v="105"/>
    <x v="106"/>
    <x v="1"/>
    <x v="1"/>
    <s v="Current"/>
    <s v="Current"/>
    <s v="Current"/>
    <d v="2022-04-12T00:00:00"/>
  </r>
  <r>
    <s v="Carce"/>
    <s v="Pettigree"/>
    <s v="cpettigree5o@de.vu"/>
    <s v="contract"/>
    <x v="3"/>
    <x v="1"/>
    <s v="field and base"/>
    <d v="2022-05-30T00:00:00"/>
    <x v="98"/>
    <x v="106"/>
    <x v="107"/>
    <x v="0"/>
    <x v="0"/>
    <s v="Current"/>
    <s v="Current"/>
    <s v="Expired"/>
    <d v="2022-04-10T00:00:00"/>
  </r>
  <r>
    <s v="Caressa"/>
    <s v="Dimmer"/>
    <s v="cdimmerbv@eventbrite.com"/>
    <s v="permanent"/>
    <x v="0"/>
    <x v="0"/>
    <s v="field and base"/>
    <d v="2022-05-23T00:00:00"/>
    <x v="99"/>
    <x v="107"/>
    <x v="70"/>
    <x v="0"/>
    <x v="1"/>
    <s v="Current"/>
    <s v="Current"/>
    <s v="Current"/>
    <d v="2022-04-03T00:00:00"/>
  </r>
  <r>
    <s v="Caresse"/>
    <s v="Jesson"/>
    <s v="cjessonm4@dot.gov"/>
    <s v="contract"/>
    <x v="3"/>
    <x v="4"/>
    <s v="field and base"/>
    <d v="2022-05-27T00:00:00"/>
    <x v="57"/>
    <x v="108"/>
    <x v="108"/>
    <x v="0"/>
    <x v="1"/>
    <s v="Current"/>
    <s v="Current"/>
    <s v="Current"/>
    <d v="2022-04-07T00:00:00"/>
  </r>
  <r>
    <s v="Caresse"/>
    <s v="Jebb"/>
    <s v="cjebbar@nifty.com"/>
    <s v="permanent"/>
    <x v="1"/>
    <x v="0"/>
    <s v="field and base"/>
    <d v="2022-05-29T00:00:00"/>
    <x v="100"/>
    <x v="109"/>
    <x v="109"/>
    <x v="0"/>
    <x v="1"/>
    <s v="Current"/>
    <s v="Current"/>
    <s v="Current"/>
    <d v="2022-04-09T00:00:00"/>
  </r>
  <r>
    <s v="Caresse"/>
    <s v="Catcheside"/>
    <s v="ccatchesideew@huffingtonpost.com"/>
    <s v="permanent"/>
    <x v="5"/>
    <x v="1"/>
    <s v="field and base"/>
    <d v="2022-05-23T00:00:00"/>
    <x v="57"/>
    <x v="108"/>
    <x v="108"/>
    <x v="0"/>
    <x v="1"/>
    <s v="Current"/>
    <s v="Current"/>
    <s v="Current"/>
    <d v="2022-04-03T00:00:00"/>
  </r>
  <r>
    <s v="Caresse"/>
    <s v="Jesson"/>
    <s v="cjessonm4@dot.gov"/>
    <s v="contract"/>
    <x v="3"/>
    <x v="4"/>
    <s v="field and base"/>
    <d v="2022-05-27T00:00:00"/>
    <x v="100"/>
    <x v="109"/>
    <x v="109"/>
    <x v="0"/>
    <x v="1"/>
    <s v="Current"/>
    <s v="Current"/>
    <s v="Current"/>
    <d v="2022-04-07T00:00:00"/>
  </r>
  <r>
    <s v="Caresse"/>
    <s v="Jebb"/>
    <s v="cjebbar@nifty.com"/>
    <s v="permanent"/>
    <x v="1"/>
    <x v="0"/>
    <s v="field and base"/>
    <d v="2022-05-29T00:00:00"/>
    <x v="101"/>
    <x v="110"/>
    <x v="110"/>
    <x v="0"/>
    <x v="0"/>
    <s v="Expired"/>
    <s v="Current"/>
    <s v="Expired"/>
    <d v="2022-04-09T00:00:00"/>
  </r>
  <r>
    <s v="Caresse"/>
    <s v="Catcheside"/>
    <s v="ccatchesideew@huffingtonpost.com"/>
    <s v="permanent"/>
    <x v="5"/>
    <x v="1"/>
    <s v="field and base"/>
    <d v="2022-05-23T00:00:00"/>
    <x v="100"/>
    <x v="109"/>
    <x v="109"/>
    <x v="0"/>
    <x v="1"/>
    <s v="Current"/>
    <s v="Current"/>
    <s v="Current"/>
    <d v="2022-04-03T00:00:00"/>
  </r>
  <r>
    <s v="Caresse"/>
    <s v="Jebb"/>
    <s v="cjebbar@nifty.com"/>
    <s v="permanent"/>
    <x v="1"/>
    <x v="0"/>
    <s v="field and base"/>
    <d v="2022-05-29T00:00:00"/>
    <x v="57"/>
    <x v="108"/>
    <x v="108"/>
    <x v="0"/>
    <x v="1"/>
    <s v="Current"/>
    <s v="Current"/>
    <s v="Current"/>
    <d v="2022-04-09T00:00:00"/>
  </r>
  <r>
    <s v="Caresse"/>
    <s v="Jesson"/>
    <s v="cjessonm4@dot.gov"/>
    <s v="contract"/>
    <x v="3"/>
    <x v="4"/>
    <s v="field and base"/>
    <d v="2022-05-27T00:00:00"/>
    <x v="101"/>
    <x v="110"/>
    <x v="110"/>
    <x v="0"/>
    <x v="0"/>
    <s v="Expired"/>
    <s v="Current"/>
    <s v="Expired"/>
    <d v="2022-04-07T00:00:00"/>
  </r>
  <r>
    <s v="Caresse"/>
    <s v="Catcheside"/>
    <s v="ccatchesideew@huffingtonpost.com"/>
    <s v="permanent"/>
    <x v="5"/>
    <x v="1"/>
    <s v="field and base"/>
    <d v="2022-05-23T00:00:00"/>
    <x v="101"/>
    <x v="110"/>
    <x v="110"/>
    <x v="0"/>
    <x v="0"/>
    <s v="Expired"/>
    <s v="Current"/>
    <s v="Expired"/>
    <d v="2022-04-03T00:00:00"/>
  </r>
  <r>
    <s v="Carie"/>
    <s v="Mechem"/>
    <s v="cmechemkr@google.com.br"/>
    <s v="permanent"/>
    <x v="1"/>
    <x v="3"/>
    <s v="field only"/>
    <d v="2022-06-03T00:00:00"/>
    <x v="102"/>
    <x v="111"/>
    <x v="111"/>
    <x v="1"/>
    <x v="1"/>
    <s v="Current"/>
    <s v="Current"/>
    <s v="Current"/>
    <d v="2022-04-14T00:00:00"/>
  </r>
  <r>
    <s v="Carilyn"/>
    <s v="Bissex"/>
    <s v="cbissexak@posterous.com"/>
    <s v="permanent"/>
    <x v="4"/>
    <x v="0"/>
    <s v="field and base"/>
    <d v="2022-06-01T00:00:00"/>
    <x v="103"/>
    <x v="112"/>
    <x v="112"/>
    <x v="1"/>
    <x v="0"/>
    <s v="Current"/>
    <s v="Expired"/>
    <s v="Current"/>
    <d v="2022-04-12T00:00:00"/>
  </r>
  <r>
    <s v="Carine"/>
    <s v="Giacopini"/>
    <s v="cgiacopini51@posterous.com"/>
    <s v="permanent"/>
    <x v="4"/>
    <x v="0"/>
    <s v="field only"/>
    <d v="2022-06-01T00:00:00"/>
    <x v="104"/>
    <x v="113"/>
    <x v="113"/>
    <x v="1"/>
    <x v="1"/>
    <s v="Current"/>
    <s v="Current"/>
    <s v="Current"/>
    <d v="2022-04-12T00:00:00"/>
  </r>
  <r>
    <s v="Carley"/>
    <s v="O'Dowgaine"/>
    <s v="codowgaine6d@fda.gov"/>
    <s v="contract"/>
    <x v="2"/>
    <x v="3"/>
    <s v="field and base"/>
    <d v="2022-05-27T00:00:00"/>
    <x v="105"/>
    <x v="66"/>
    <x v="114"/>
    <x v="0"/>
    <x v="1"/>
    <s v="Current"/>
    <s v="Current"/>
    <s v="Current"/>
    <d v="2022-04-07T00:00:00"/>
  </r>
  <r>
    <s v="Carny"/>
    <s v="Ecclestone"/>
    <s v="cecclestonecp@livejournal.com"/>
    <s v="permanent"/>
    <x v="0"/>
    <x v="2"/>
    <s v="field only"/>
    <d v="2022-06-04T00:00:00"/>
    <x v="106"/>
    <x v="114"/>
    <x v="59"/>
    <x v="1"/>
    <x v="1"/>
    <s v="Current"/>
    <s v="Current"/>
    <s v="Current"/>
    <d v="2022-04-15T00:00:00"/>
  </r>
  <r>
    <s v="Carole"/>
    <s v="Leydon"/>
    <s v="cleydonmp@unc.edu"/>
    <s v="contract"/>
    <x v="4"/>
    <x v="2"/>
    <s v="field only"/>
    <d v="2022-05-28T00:00:00"/>
    <x v="5"/>
    <x v="115"/>
    <x v="115"/>
    <x v="0"/>
    <x v="0"/>
    <s v="Expired"/>
    <s v="Current"/>
    <s v="Current"/>
    <d v="2022-04-08T00:00:00"/>
  </r>
  <r>
    <s v="Carolyne"/>
    <s v="Amoore"/>
    <s v="camoore4g@naver.com"/>
    <s v="contract"/>
    <x v="3"/>
    <x v="2"/>
    <s v="field only"/>
    <d v="2022-06-02T00:00:00"/>
    <x v="6"/>
    <x v="116"/>
    <x v="116"/>
    <x v="1"/>
    <x v="1"/>
    <s v="Current"/>
    <s v="Current"/>
    <s v="Current"/>
    <d v="2022-04-13T00:00:00"/>
  </r>
  <r>
    <s v="Carrissa"/>
    <s v="Nafziger"/>
    <s v="cnafzigergy@ask.com"/>
    <s v="permanent"/>
    <x v="4"/>
    <x v="4"/>
    <s v="field only"/>
    <d v="2022-06-04T00:00:00"/>
    <x v="99"/>
    <x v="117"/>
    <x v="117"/>
    <x v="1"/>
    <x v="1"/>
    <s v="Current"/>
    <s v="Current"/>
    <s v="Current"/>
    <d v="2022-04-15T00:00:00"/>
  </r>
  <r>
    <s v="Cary"/>
    <s v="Marzelle"/>
    <s v="cmarzellelh@about.me"/>
    <s v="permanent"/>
    <x v="1"/>
    <x v="3"/>
    <s v="field only"/>
    <d v="2022-05-31T00:00:00"/>
    <x v="107"/>
    <x v="36"/>
    <x v="118"/>
    <x v="0"/>
    <x v="1"/>
    <s v="Current"/>
    <s v="Current"/>
    <s v="Current"/>
    <d v="2022-04-11T00:00:00"/>
  </r>
  <r>
    <s v="Caryn"/>
    <s v="Tremayne"/>
    <s v="ctremayne6r@arizona.edu"/>
    <s v="permanent"/>
    <x v="5"/>
    <x v="0"/>
    <s v="field only"/>
    <d v="2022-05-26T00:00:00"/>
    <x v="5"/>
    <x v="118"/>
    <x v="119"/>
    <x v="0"/>
    <x v="0"/>
    <s v="Expired"/>
    <s v="Expired"/>
    <s v="Expired"/>
    <d v="2022-04-06T00:00:00"/>
  </r>
  <r>
    <s v="Cassie"/>
    <s v="Slainey"/>
    <s v="cslainey9e@state.tx.us"/>
    <s v="contract"/>
    <x v="1"/>
    <x v="3"/>
    <s v="field only"/>
    <d v="2022-05-31T00:00:00"/>
    <x v="108"/>
    <x v="119"/>
    <x v="120"/>
    <x v="0"/>
    <x v="0"/>
    <s v="Current"/>
    <s v="Expired"/>
    <s v="Current"/>
    <d v="2022-04-11T00:00:00"/>
  </r>
  <r>
    <s v="Catha"/>
    <s v="Setchfield"/>
    <s v="csetchfieldlq@oracle.com"/>
    <s v="permanent"/>
    <x v="1"/>
    <x v="2"/>
    <s v="field only"/>
    <d v="2022-05-24T00:00:00"/>
    <x v="67"/>
    <x v="120"/>
    <x v="16"/>
    <x v="0"/>
    <x v="1"/>
    <s v="Current"/>
    <s v="Current"/>
    <s v="Current"/>
    <d v="2022-04-04T00:00:00"/>
  </r>
  <r>
    <s v="Catherina"/>
    <s v="De Francisci"/>
    <s v="cdefrancisci9b@ted.com"/>
    <s v="contract"/>
    <x v="3"/>
    <x v="4"/>
    <s v="field and base"/>
    <d v="2022-05-30T00:00:00"/>
    <x v="109"/>
    <x v="121"/>
    <x v="121"/>
    <x v="0"/>
    <x v="0"/>
    <s v="Expired"/>
    <s v="Expired"/>
    <s v="Expired"/>
    <d v="2022-04-10T00:00:00"/>
  </r>
  <r>
    <s v="Cathie"/>
    <s v="Theunissen"/>
    <s v="ctheunissen6a@github.com"/>
    <s v="permanent"/>
    <x v="2"/>
    <x v="2"/>
    <s v="field and base"/>
    <d v="2022-05-27T00:00:00"/>
    <x v="110"/>
    <x v="122"/>
    <x v="122"/>
    <x v="0"/>
    <x v="1"/>
    <s v="Current"/>
    <s v="Current"/>
    <s v="Current"/>
    <d v="2022-04-07T00:00:00"/>
  </r>
  <r>
    <s v="Caty"/>
    <s v="Vasyunkin"/>
    <s v="cvasyunkinkb@skyrock.com"/>
    <s v="contract"/>
    <x v="1"/>
    <x v="3"/>
    <s v="field only"/>
    <d v="2022-06-04T00:00:00"/>
    <x v="111"/>
    <x v="4"/>
    <x v="123"/>
    <x v="1"/>
    <x v="1"/>
    <s v="Current"/>
    <s v="Current"/>
    <s v="Current"/>
    <d v="2022-04-15T00:00:00"/>
  </r>
  <r>
    <s v="Cecil"/>
    <s v="Jain"/>
    <s v="cjainr6@toplist.cz"/>
    <s v="permanent"/>
    <x v="0"/>
    <x v="0"/>
    <s v="field only"/>
    <d v="2022-06-01T00:00:00"/>
    <x v="19"/>
    <x v="98"/>
    <x v="124"/>
    <x v="1"/>
    <x v="1"/>
    <s v="Current"/>
    <s v="Current"/>
    <s v="Current"/>
    <d v="2022-04-12T00:00:00"/>
  </r>
  <r>
    <s v="Ceil"/>
    <s v="Disley"/>
    <s v="cdisleyoc@ycombinator.com"/>
    <s v="permanent"/>
    <x v="5"/>
    <x v="1"/>
    <s v="field only"/>
    <d v="2022-06-03T00:00:00"/>
    <x v="98"/>
    <x v="8"/>
    <x v="125"/>
    <x v="1"/>
    <x v="1"/>
    <s v="Current"/>
    <s v="Current"/>
    <s v="Current"/>
    <d v="2022-04-14T00:00:00"/>
  </r>
  <r>
    <s v="Cesya"/>
    <s v="Jennens"/>
    <s v="cjennens72@oakley.com"/>
    <s v="permanent"/>
    <x v="1"/>
    <x v="1"/>
    <s v="field and base"/>
    <d v="2022-05-29T00:00:00"/>
    <x v="99"/>
    <x v="123"/>
    <x v="65"/>
    <x v="0"/>
    <x v="1"/>
    <s v="Current"/>
    <s v="Current"/>
    <s v="Current"/>
    <d v="2022-04-09T00:00:00"/>
  </r>
  <r>
    <s v="Chalmers"/>
    <s v="Devey"/>
    <s v="cdevey84@youku.com"/>
    <s v="permanent"/>
    <x v="3"/>
    <x v="2"/>
    <s v="field and base"/>
    <d v="2022-05-31T00:00:00"/>
    <x v="112"/>
    <x v="124"/>
    <x v="126"/>
    <x v="0"/>
    <x v="1"/>
    <s v="Current"/>
    <s v="Current"/>
    <s v="Current"/>
    <d v="2022-04-11T00:00:00"/>
  </r>
  <r>
    <s v="Chickie"/>
    <s v="Hannah"/>
    <s v="channahda@qq.com"/>
    <s v="contract"/>
    <x v="2"/>
    <x v="0"/>
    <s v="field and base"/>
    <d v="2022-05-30T00:00:00"/>
    <x v="113"/>
    <x v="125"/>
    <x v="127"/>
    <x v="0"/>
    <x v="1"/>
    <s v="Current"/>
    <s v="Current"/>
    <s v="Current"/>
    <d v="2022-04-10T00:00:00"/>
  </r>
  <r>
    <s v="Chiquia"/>
    <s v="Duckett"/>
    <s v="cduckett5c@yandex.ru"/>
    <s v="contract"/>
    <x v="0"/>
    <x v="2"/>
    <s v="field only"/>
    <d v="2022-05-23T00:00:00"/>
    <x v="66"/>
    <x v="126"/>
    <x v="128"/>
    <x v="0"/>
    <x v="1"/>
    <s v="Current"/>
    <s v="Current"/>
    <s v="Current"/>
    <d v="2022-04-03T00:00:00"/>
  </r>
  <r>
    <s v="Chlo"/>
    <s v="Paradin"/>
    <s v="cparadin93@wikimedia.org"/>
    <s v="permanent"/>
    <x v="5"/>
    <x v="3"/>
    <s v="field and base"/>
    <d v="2022-05-31T00:00:00"/>
    <x v="114"/>
    <x v="127"/>
    <x v="129"/>
    <x v="0"/>
    <x v="0"/>
    <s v="Current"/>
    <s v="Expired"/>
    <s v="Current"/>
    <d v="2022-04-11T00:00:00"/>
  </r>
  <r>
    <s v="Christean"/>
    <s v="Mc Corley"/>
    <s v="cmccorleybr@seesaa.net"/>
    <s v="permanent"/>
    <x v="0"/>
    <x v="4"/>
    <s v="field and base"/>
    <d v="2022-06-01T00:00:00"/>
    <x v="115"/>
    <x v="5"/>
    <x v="5"/>
    <x v="1"/>
    <x v="0"/>
    <s v="Current"/>
    <s v="Expired"/>
    <s v="Expired"/>
    <d v="2022-04-12T00:00:00"/>
  </r>
  <r>
    <s v="Christie"/>
    <s v="Karlsson"/>
    <s v="ckarlssonlf@vk.com"/>
    <s v="contract"/>
    <x v="0"/>
    <x v="0"/>
    <s v="field and base"/>
    <d v="2022-05-29T00:00:00"/>
    <x v="22"/>
    <x v="43"/>
    <x v="130"/>
    <x v="0"/>
    <x v="0"/>
    <s v="Current"/>
    <s v="Expired"/>
    <s v="Current"/>
    <d v="2022-04-09T00:00:00"/>
  </r>
  <r>
    <s v="Christin"/>
    <s v="Edney"/>
    <s v="cedneymf@psu.edu"/>
    <s v="contract"/>
    <x v="2"/>
    <x v="3"/>
    <s v="field only"/>
    <d v="2022-05-24T00:00:00"/>
    <x v="116"/>
    <x v="128"/>
    <x v="35"/>
    <x v="0"/>
    <x v="1"/>
    <s v="Current"/>
    <s v="Current"/>
    <s v="Current"/>
    <d v="2022-04-04T00:00:00"/>
  </r>
  <r>
    <s v="Christina"/>
    <s v="Binnion"/>
    <s v="cbinnionq6@topsy.com"/>
    <s v="permanent"/>
    <x v="0"/>
    <x v="3"/>
    <s v="field and base"/>
    <d v="2022-05-30T00:00:00"/>
    <x v="117"/>
    <x v="129"/>
    <x v="131"/>
    <x v="0"/>
    <x v="1"/>
    <s v="Current"/>
    <s v="Current"/>
    <s v="Current"/>
    <d v="2022-04-10T00:00:00"/>
  </r>
  <r>
    <s v="Chrisy"/>
    <s v="Lintall"/>
    <s v="clintallpu@pcworld.com"/>
    <s v="contract"/>
    <x v="4"/>
    <x v="2"/>
    <s v="field only"/>
    <d v="2022-05-30T00:00:00"/>
    <x v="118"/>
    <x v="0"/>
    <x v="132"/>
    <x v="0"/>
    <x v="0"/>
    <s v="Current"/>
    <s v="Expired"/>
    <s v="Current"/>
    <d v="2022-04-10T00:00:00"/>
  </r>
  <r>
    <s v="Chrotoem"/>
    <s v="Hudd"/>
    <s v="chudddn@scribd.com"/>
    <s v="permanent"/>
    <x v="2"/>
    <x v="2"/>
    <s v="field and base"/>
    <d v="2022-06-04T00:00:00"/>
    <x v="17"/>
    <x v="97"/>
    <x v="133"/>
    <x v="1"/>
    <x v="0"/>
    <s v="Current"/>
    <s v="Current"/>
    <s v="Expired"/>
    <d v="2022-04-15T00:00:00"/>
  </r>
  <r>
    <s v="Chrysa"/>
    <s v="Philipsson"/>
    <s v="cphilipsson9r@vinaora.com"/>
    <s v="contract"/>
    <x v="0"/>
    <x v="0"/>
    <s v="field only"/>
    <d v="2022-05-26T00:00:00"/>
    <x v="5"/>
    <x v="130"/>
    <x v="134"/>
    <x v="0"/>
    <x v="0"/>
    <s v="Expired"/>
    <s v="Current"/>
    <s v="Current"/>
    <d v="2022-04-06T00:00:00"/>
  </r>
  <r>
    <s v="Chrysa"/>
    <s v="Philipsson"/>
    <s v="cphilipsson9r@vinaora.com"/>
    <s v="contract"/>
    <x v="0"/>
    <x v="0"/>
    <s v="field only"/>
    <d v="2022-05-26T00:00:00"/>
    <x v="5"/>
    <x v="131"/>
    <x v="135"/>
    <x v="0"/>
    <x v="0"/>
    <s v="Expired"/>
    <s v="Current"/>
    <s v="Current"/>
    <d v="2022-04-06T00:00:00"/>
  </r>
  <r>
    <s v="Chrysa"/>
    <s v="Dron"/>
    <s v="cdronjr@adobe.com"/>
    <s v="permanent"/>
    <x v="3"/>
    <x v="4"/>
    <s v="field only"/>
    <d v="2022-06-01T00:00:00"/>
    <x v="5"/>
    <x v="131"/>
    <x v="135"/>
    <x v="1"/>
    <x v="0"/>
    <s v="Expired"/>
    <s v="Current"/>
    <s v="Current"/>
    <d v="2022-04-12T00:00:00"/>
  </r>
  <r>
    <s v="Chrysa"/>
    <s v="Dron"/>
    <s v="cdronjr@adobe.com"/>
    <s v="permanent"/>
    <x v="3"/>
    <x v="4"/>
    <s v="field only"/>
    <d v="2022-06-01T00:00:00"/>
    <x v="5"/>
    <x v="130"/>
    <x v="134"/>
    <x v="1"/>
    <x v="0"/>
    <s v="Expired"/>
    <s v="Current"/>
    <s v="Current"/>
    <d v="2022-04-12T00:00:00"/>
  </r>
  <r>
    <s v="Chrysler"/>
    <s v="Notti"/>
    <s v="cnottioo@ft.com"/>
    <s v="contract"/>
    <x v="1"/>
    <x v="2"/>
    <s v="field and base"/>
    <d v="2022-05-25T00:00:00"/>
    <x v="119"/>
    <x v="50"/>
    <x v="136"/>
    <x v="0"/>
    <x v="1"/>
    <s v="Current"/>
    <s v="Current"/>
    <s v="Current"/>
    <d v="2022-04-05T00:00:00"/>
  </r>
  <r>
    <s v="Cinderella"/>
    <s v="Sellwood"/>
    <s v="csellwood5b@mlb.com"/>
    <s v="permanent"/>
    <x v="3"/>
    <x v="0"/>
    <s v="field only"/>
    <d v="2022-05-25T00:00:00"/>
    <x v="120"/>
    <x v="113"/>
    <x v="137"/>
    <x v="0"/>
    <x v="0"/>
    <s v="Current"/>
    <s v="Current"/>
    <s v="Expired"/>
    <d v="2022-04-05T00:00:00"/>
  </r>
  <r>
    <s v="Clara"/>
    <s v="Garley"/>
    <s v="cgarley5p@youku.com"/>
    <s v="contract"/>
    <x v="3"/>
    <x v="2"/>
    <s v="field and base"/>
    <d v="2022-05-25T00:00:00"/>
    <x v="5"/>
    <x v="132"/>
    <x v="138"/>
    <x v="0"/>
    <x v="0"/>
    <s v="Expired"/>
    <s v="Current"/>
    <s v="Expired"/>
    <d v="2022-04-05T00:00:00"/>
  </r>
  <r>
    <s v="Claribel"/>
    <s v="Kitteringham"/>
    <s v="ckitteringhamgn@gov.uk"/>
    <s v="permanent"/>
    <x v="2"/>
    <x v="1"/>
    <s v="field and base"/>
    <d v="2022-05-26T00:00:00"/>
    <x v="121"/>
    <x v="133"/>
    <x v="139"/>
    <x v="0"/>
    <x v="0"/>
    <s v="Current"/>
    <s v="Expired"/>
    <s v="Current"/>
    <d v="2022-04-06T00:00:00"/>
  </r>
  <r>
    <s v="Clarissa"/>
    <s v="Bickell"/>
    <s v="cbickell43@japanpost.jp"/>
    <s v="permanent"/>
    <x v="2"/>
    <x v="3"/>
    <s v="field and base"/>
    <d v="2022-05-24T00:00:00"/>
    <x v="122"/>
    <x v="134"/>
    <x v="140"/>
    <x v="0"/>
    <x v="0"/>
    <s v="Current"/>
    <s v="Expired"/>
    <s v="Current"/>
    <d v="2022-04-04T00:00:00"/>
  </r>
  <r>
    <s v="Clark"/>
    <s v="Couthard"/>
    <s v="ccouthardq1@tripod.com"/>
    <s v="permanent"/>
    <x v="3"/>
    <x v="3"/>
    <s v="field only"/>
    <d v="2022-06-01T00:00:00"/>
    <x v="36"/>
    <x v="135"/>
    <x v="141"/>
    <x v="1"/>
    <x v="0"/>
    <s v="Current"/>
    <s v="Current"/>
    <s v="Expired"/>
    <d v="2022-04-12T00:00:00"/>
  </r>
  <r>
    <s v="Claudia"/>
    <s v="MacGiany"/>
    <s v="cmacgianyfc@w3.org"/>
    <s v="permanent"/>
    <x v="3"/>
    <x v="1"/>
    <s v="field only"/>
    <d v="2022-05-27T00:00:00"/>
    <x v="123"/>
    <x v="136"/>
    <x v="142"/>
    <x v="0"/>
    <x v="1"/>
    <s v="Current"/>
    <s v="Current"/>
    <s v="Current"/>
    <d v="2022-04-07T00:00:00"/>
  </r>
  <r>
    <s v="Cletis"/>
    <s v="Balham"/>
    <s v="cbalhamz@prweb.com"/>
    <s v="permanent"/>
    <x v="3"/>
    <x v="1"/>
    <s v="field only"/>
    <d v="2022-05-29T00:00:00"/>
    <x v="124"/>
    <x v="95"/>
    <x v="143"/>
    <x v="0"/>
    <x v="1"/>
    <s v="Current"/>
    <s v="Current"/>
    <s v="Current"/>
    <d v="2022-04-09T00:00:00"/>
  </r>
  <r>
    <s v="Cleve"/>
    <s v="Roseaman"/>
    <s v="croseamaneq@list-manage.com"/>
    <s v="permanent"/>
    <x v="5"/>
    <x v="3"/>
    <s v="field and base"/>
    <d v="2022-05-25T00:00:00"/>
    <x v="125"/>
    <x v="137"/>
    <x v="144"/>
    <x v="0"/>
    <x v="1"/>
    <s v="Current"/>
    <s v="Current"/>
    <s v="Current"/>
    <d v="2022-04-05T00:00:00"/>
  </r>
  <r>
    <s v="Coleen"/>
    <s v="Glede"/>
    <s v="cglededd@latimes.com"/>
    <s v="contract"/>
    <x v="4"/>
    <x v="1"/>
    <s v="field only"/>
    <d v="2022-05-23T00:00:00"/>
    <x v="126"/>
    <x v="138"/>
    <x v="145"/>
    <x v="0"/>
    <x v="0"/>
    <s v="Current"/>
    <s v="Current"/>
    <s v="Expired"/>
    <d v="2022-04-03T00:00:00"/>
  </r>
  <r>
    <s v="Coleen"/>
    <s v="Glede"/>
    <s v="cglededd@latimes.com"/>
    <s v="contract"/>
    <x v="4"/>
    <x v="1"/>
    <s v="field only"/>
    <d v="2022-05-23T00:00:00"/>
    <x v="127"/>
    <x v="23"/>
    <x v="146"/>
    <x v="0"/>
    <x v="1"/>
    <s v="Current"/>
    <s v="Current"/>
    <s v="Current"/>
    <d v="2022-04-03T00:00:00"/>
  </r>
  <r>
    <s v="Concettina"/>
    <s v="Rosenbusch"/>
    <s v="crosenbuschk1@guardian.co.uk"/>
    <s v="contract"/>
    <x v="3"/>
    <x v="3"/>
    <s v="field and base"/>
    <d v="2022-06-03T00:00:00"/>
    <x v="119"/>
    <x v="139"/>
    <x v="36"/>
    <x v="1"/>
    <x v="1"/>
    <s v="Current"/>
    <s v="Current"/>
    <s v="Current"/>
    <d v="2022-04-14T00:00:00"/>
  </r>
  <r>
    <s v="Connor"/>
    <s v="Thumnel"/>
    <s v="cthumnelps@scientificamerican.com"/>
    <s v="permanent"/>
    <x v="4"/>
    <x v="1"/>
    <s v="field only"/>
    <d v="2022-05-23T00:00:00"/>
    <x v="5"/>
    <x v="140"/>
    <x v="133"/>
    <x v="0"/>
    <x v="0"/>
    <s v="Expired"/>
    <s v="Current"/>
    <s v="Expired"/>
    <d v="2022-04-03T00:00:00"/>
  </r>
  <r>
    <s v="Conny"/>
    <s v="Eim"/>
    <s v="ceim55@psu.edu"/>
    <s v="permanent"/>
    <x v="3"/>
    <x v="2"/>
    <s v="field and base"/>
    <d v="2022-05-24T00:00:00"/>
    <x v="5"/>
    <x v="141"/>
    <x v="147"/>
    <x v="0"/>
    <x v="0"/>
    <s v="Expired"/>
    <s v="Current"/>
    <s v="Current"/>
    <d v="2022-04-04T00:00:00"/>
  </r>
  <r>
    <s v="Cookie"/>
    <s v="Datte"/>
    <s v="cdatte6k@pcworld.com"/>
    <s v="contract"/>
    <x v="5"/>
    <x v="2"/>
    <s v="field and base"/>
    <d v="2022-05-28T00:00:00"/>
    <x v="128"/>
    <x v="142"/>
    <x v="148"/>
    <x v="0"/>
    <x v="0"/>
    <s v="Current"/>
    <s v="Current"/>
    <s v="Expired"/>
    <d v="2022-04-08T00:00:00"/>
  </r>
  <r>
    <s v="Coop"/>
    <s v="Childrens"/>
    <s v="cchildrenskg@globo.com"/>
    <s v="contract"/>
    <x v="2"/>
    <x v="2"/>
    <s v="field only"/>
    <d v="2022-05-29T00:00:00"/>
    <x v="129"/>
    <x v="143"/>
    <x v="149"/>
    <x v="0"/>
    <x v="0"/>
    <s v="Expired"/>
    <s v="Current"/>
    <s v="Expired"/>
    <d v="2022-04-09T00:00:00"/>
  </r>
  <r>
    <s v="Corabel"/>
    <s v="Carlone"/>
    <s v="ccarlonep3@fda.gov"/>
    <s v="contract"/>
    <x v="1"/>
    <x v="2"/>
    <s v="field only"/>
    <d v="2022-05-28T00:00:00"/>
    <x v="130"/>
    <x v="144"/>
    <x v="73"/>
    <x v="0"/>
    <x v="1"/>
    <s v="Current"/>
    <s v="Current"/>
    <s v="Current"/>
    <d v="2022-04-08T00:00:00"/>
  </r>
  <r>
    <s v="Coraline"/>
    <s v="Ratledge"/>
    <s v="cratledge4a@prweb.com"/>
    <s v="permanent"/>
    <x v="5"/>
    <x v="0"/>
    <s v="field only"/>
    <d v="2022-05-24T00:00:00"/>
    <x v="131"/>
    <x v="145"/>
    <x v="150"/>
    <x v="0"/>
    <x v="0"/>
    <s v="Current"/>
    <s v="Expired"/>
    <s v="Current"/>
    <d v="2022-04-04T00:00:00"/>
  </r>
  <r>
    <s v="Cordelia"/>
    <s v="Sherry"/>
    <s v="csherryob@tumblr.com"/>
    <s v="contract"/>
    <x v="5"/>
    <x v="3"/>
    <s v="field and base"/>
    <d v="2022-05-26T00:00:00"/>
    <x v="132"/>
    <x v="146"/>
    <x v="151"/>
    <x v="0"/>
    <x v="0"/>
    <s v="Current"/>
    <s v="Expired"/>
    <s v="Current"/>
    <d v="2022-04-06T00:00:00"/>
  </r>
  <r>
    <s v="Cordy"/>
    <s v="Cardenosa"/>
    <s v="ccardenosaqt@disqus.com"/>
    <s v="permanent"/>
    <x v="4"/>
    <x v="4"/>
    <s v="field only"/>
    <d v="2022-05-27T00:00:00"/>
    <x v="133"/>
    <x v="124"/>
    <x v="13"/>
    <x v="0"/>
    <x v="1"/>
    <s v="Expired"/>
    <s v="Current"/>
    <s v="Current"/>
    <d v="2022-04-07T00:00:00"/>
  </r>
  <r>
    <s v="Cornelia"/>
    <s v="Cockin"/>
    <s v="ccockinbo@live.com"/>
    <s v="contract"/>
    <x v="2"/>
    <x v="3"/>
    <s v="field and base"/>
    <d v="2022-05-30T00:00:00"/>
    <x v="61"/>
    <x v="147"/>
    <x v="152"/>
    <x v="0"/>
    <x v="1"/>
    <s v="Current"/>
    <s v="Current"/>
    <s v="Current"/>
    <d v="2022-04-10T00:00:00"/>
  </r>
  <r>
    <s v="Corty"/>
    <s v="Fleeman"/>
    <s v="cfleemanfp@ocn.ne.jp"/>
    <s v="contract"/>
    <x v="2"/>
    <x v="1"/>
    <s v="field only"/>
    <d v="2022-06-01T00:00:00"/>
    <x v="134"/>
    <x v="148"/>
    <x v="77"/>
    <x v="1"/>
    <x v="0"/>
    <s v="Expired"/>
    <s v="Expired"/>
    <s v="Current"/>
    <d v="2022-04-12T00:00:00"/>
  </r>
  <r>
    <s v="Cosmo"/>
    <s v="Ainsworth"/>
    <s v="cainsworthh@instagram.com"/>
    <s v="contract"/>
    <x v="0"/>
    <x v="4"/>
    <s v="field and base"/>
    <d v="2022-05-26T00:00:00"/>
    <x v="135"/>
    <x v="149"/>
    <x v="153"/>
    <x v="0"/>
    <x v="0"/>
    <s v="Expired"/>
    <s v="Current"/>
    <s v="Current"/>
    <d v="2022-04-06T00:00:00"/>
  </r>
  <r>
    <s v="Crin"/>
    <s v="Delacour"/>
    <s v="cdelacourg9@ebay.co.uk"/>
    <s v="contract"/>
    <x v="2"/>
    <x v="4"/>
    <s v="field and base"/>
    <d v="2022-05-30T00:00:00"/>
    <x v="44"/>
    <x v="150"/>
    <x v="154"/>
    <x v="0"/>
    <x v="1"/>
    <s v="Current"/>
    <s v="Current"/>
    <s v="Current"/>
    <d v="2022-04-10T00:00:00"/>
  </r>
  <r>
    <s v="Cristal"/>
    <s v="Spencook"/>
    <s v="cspencookm9@paypal.com"/>
    <s v="contract"/>
    <x v="3"/>
    <x v="3"/>
    <s v="field only"/>
    <d v="2022-05-27T00:00:00"/>
    <x v="136"/>
    <x v="89"/>
    <x v="155"/>
    <x v="0"/>
    <x v="0"/>
    <s v="Current"/>
    <s v="Current"/>
    <s v="Expired"/>
    <d v="2022-04-07T00:00:00"/>
  </r>
  <r>
    <s v="Cyrille"/>
    <s v="Habergham"/>
    <s v="chabergham4y@sphinn.com"/>
    <s v="permanent"/>
    <x v="3"/>
    <x v="3"/>
    <s v="field and base"/>
    <d v="2022-05-29T00:00:00"/>
    <x v="137"/>
    <x v="151"/>
    <x v="140"/>
    <x v="0"/>
    <x v="1"/>
    <s v="Current"/>
    <s v="Current"/>
    <s v="Current"/>
    <d v="2022-04-09T00:00:00"/>
  </r>
  <r>
    <s v="Dael"/>
    <s v="Skones"/>
    <s v="dskoneso0@paginegialle.it"/>
    <s v="contract"/>
    <x v="3"/>
    <x v="1"/>
    <s v="field and base"/>
    <d v="2022-06-04T00:00:00"/>
    <x v="136"/>
    <x v="152"/>
    <x v="156"/>
    <x v="1"/>
    <x v="1"/>
    <s v="Current"/>
    <s v="Current"/>
    <s v="Current"/>
    <d v="2022-04-15T00:00:00"/>
  </r>
  <r>
    <s v="Dale"/>
    <s v="Dallman"/>
    <s v="ddallman1e@apple.com"/>
    <s v="permanent"/>
    <x v="5"/>
    <x v="2"/>
    <s v="field and base"/>
    <d v="2022-05-25T00:00:00"/>
    <x v="138"/>
    <x v="153"/>
    <x v="144"/>
    <x v="0"/>
    <x v="1"/>
    <s v="Current"/>
    <s v="Current"/>
    <s v="Current"/>
    <d v="2022-04-05T00:00:00"/>
  </r>
  <r>
    <s v="Dalis"/>
    <s v="Danher"/>
    <s v="ddanherma@surveymonkey.com"/>
    <s v="permanent"/>
    <x v="5"/>
    <x v="3"/>
    <s v="field only"/>
    <d v="2022-05-31T00:00:00"/>
    <x v="5"/>
    <x v="23"/>
    <x v="157"/>
    <x v="0"/>
    <x v="0"/>
    <s v="Expired"/>
    <s v="Current"/>
    <s v="Current"/>
    <d v="2022-04-11T00:00:00"/>
  </r>
  <r>
    <s v="Dallas"/>
    <s v="MacGiffin"/>
    <s v="dmacgiffinfk@ning.com"/>
    <s v="contract"/>
    <x v="1"/>
    <x v="0"/>
    <s v="field only"/>
    <d v="2022-05-30T00:00:00"/>
    <x v="5"/>
    <x v="154"/>
    <x v="158"/>
    <x v="0"/>
    <x v="0"/>
    <s v="Expired"/>
    <s v="Current"/>
    <s v="Expired"/>
    <d v="2022-04-10T00:00:00"/>
  </r>
  <r>
    <s v="Damian"/>
    <s v="Yakunin"/>
    <s v="dyakunin9v@cnn.com"/>
    <s v="contract"/>
    <x v="3"/>
    <x v="1"/>
    <s v="field and base"/>
    <d v="2022-05-26T00:00:00"/>
    <x v="139"/>
    <x v="5"/>
    <x v="5"/>
    <x v="0"/>
    <x v="0"/>
    <s v="Current"/>
    <s v="Expired"/>
    <s v="Expired"/>
    <d v="2022-04-06T00:00:00"/>
  </r>
  <r>
    <s v="Damon"/>
    <s v="Marion"/>
    <s v="dmarionji@com.com"/>
    <s v="contract"/>
    <x v="3"/>
    <x v="4"/>
    <s v="field only"/>
    <d v="2022-05-24T00:00:00"/>
    <x v="5"/>
    <x v="47"/>
    <x v="149"/>
    <x v="0"/>
    <x v="0"/>
    <s v="Expired"/>
    <s v="Current"/>
    <s v="Expired"/>
    <d v="2022-04-04T00:00:00"/>
  </r>
  <r>
    <s v="Dani"/>
    <s v="Tippings"/>
    <s v="dtippingsco@photobucket.com"/>
    <s v="contract"/>
    <x v="2"/>
    <x v="3"/>
    <s v="field only"/>
    <d v="2022-05-30T00:00:00"/>
    <x v="140"/>
    <x v="155"/>
    <x v="159"/>
    <x v="0"/>
    <x v="0"/>
    <s v="Current"/>
    <s v="Expired"/>
    <s v="Current"/>
    <d v="2022-04-10T00:00:00"/>
  </r>
  <r>
    <s v="Daniel"/>
    <s v="Rowston"/>
    <s v="drowstonb0@ning.com"/>
    <s v="permanent"/>
    <x v="3"/>
    <x v="0"/>
    <s v="field and base"/>
    <d v="2022-06-02T00:00:00"/>
    <x v="12"/>
    <x v="5"/>
    <x v="5"/>
    <x v="1"/>
    <x v="0"/>
    <s v="Current"/>
    <s v="Expired"/>
    <s v="Expired"/>
    <d v="2022-04-13T00:00:00"/>
  </r>
  <r>
    <s v="Danielle"/>
    <s v="Burstowe"/>
    <s v="dburstowe75@facebook.com"/>
    <s v="contract"/>
    <x v="0"/>
    <x v="2"/>
    <s v="field and base"/>
    <d v="2022-06-03T00:00:00"/>
    <x v="141"/>
    <x v="152"/>
    <x v="134"/>
    <x v="1"/>
    <x v="1"/>
    <s v="Current"/>
    <s v="Current"/>
    <s v="Current"/>
    <d v="2022-04-14T00:00:00"/>
  </r>
  <r>
    <s v="Daphene"/>
    <s v="Delhanty"/>
    <s v="ddelhantyfr@howstuffworks.com"/>
    <s v="contract"/>
    <x v="3"/>
    <x v="0"/>
    <s v="field only"/>
    <d v="2022-05-25T00:00:00"/>
    <x v="142"/>
    <x v="156"/>
    <x v="160"/>
    <x v="0"/>
    <x v="1"/>
    <s v="Current"/>
    <s v="Current"/>
    <s v="Current"/>
    <d v="2022-04-05T00:00:00"/>
  </r>
  <r>
    <s v="Darnall"/>
    <s v="Stent"/>
    <s v="dstentax@cam.ac.uk"/>
    <s v="contract"/>
    <x v="3"/>
    <x v="3"/>
    <s v="field and base"/>
    <d v="2022-05-30T00:00:00"/>
    <x v="58"/>
    <x v="157"/>
    <x v="53"/>
    <x v="0"/>
    <x v="1"/>
    <s v="Current"/>
    <s v="Current"/>
    <s v="Current"/>
    <d v="2022-04-10T00:00:00"/>
  </r>
  <r>
    <s v="Davey"/>
    <s v="Ewers"/>
    <s v="dewersan@xing.com"/>
    <s v="permanent"/>
    <x v="4"/>
    <x v="0"/>
    <s v="field only"/>
    <d v="2022-05-25T00:00:00"/>
    <x v="143"/>
    <x v="158"/>
    <x v="161"/>
    <x v="0"/>
    <x v="1"/>
    <s v="Current"/>
    <s v="Current"/>
    <s v="Current"/>
    <d v="2022-04-05T00:00:00"/>
  </r>
  <r>
    <s v="Davida"/>
    <s v="Calwell"/>
    <s v="dcalwello2@histats.com"/>
    <s v="permanent"/>
    <x v="3"/>
    <x v="0"/>
    <s v="field and base"/>
    <d v="2022-06-04T00:00:00"/>
    <x v="144"/>
    <x v="159"/>
    <x v="162"/>
    <x v="1"/>
    <x v="1"/>
    <s v="Current"/>
    <s v="Current"/>
    <s v="Current"/>
    <d v="2022-04-15T00:00:00"/>
  </r>
  <r>
    <s v="Deane"/>
    <s v="Llorente"/>
    <s v="dllorente90@wufoo.com"/>
    <s v="contract"/>
    <x v="3"/>
    <x v="2"/>
    <s v="field only"/>
    <d v="2022-05-28T00:00:00"/>
    <x v="145"/>
    <x v="160"/>
    <x v="21"/>
    <x v="0"/>
    <x v="0"/>
    <s v="Current"/>
    <s v="Current"/>
    <s v="Expired"/>
    <d v="2022-04-08T00:00:00"/>
  </r>
  <r>
    <s v="Dede"/>
    <s v="Poundford"/>
    <s v="dpoundfordju@amazon.com"/>
    <s v="permanent"/>
    <x v="2"/>
    <x v="1"/>
    <s v="field and base"/>
    <d v="2022-05-29T00:00:00"/>
    <x v="146"/>
    <x v="29"/>
    <x v="163"/>
    <x v="0"/>
    <x v="1"/>
    <s v="Current"/>
    <s v="Current"/>
    <s v="Current"/>
    <d v="2022-04-09T00:00:00"/>
  </r>
  <r>
    <s v="Deeanne"/>
    <s v="Scoyne"/>
    <s v="dscoyne7i@baidu.com"/>
    <s v="permanent"/>
    <x v="3"/>
    <x v="4"/>
    <s v="field only"/>
    <d v="2022-05-30T00:00:00"/>
    <x v="92"/>
    <x v="161"/>
    <x v="164"/>
    <x v="0"/>
    <x v="1"/>
    <s v="Current"/>
    <s v="Current"/>
    <s v="Current"/>
    <d v="2022-04-10T00:00:00"/>
  </r>
  <r>
    <s v="Del"/>
    <s v="Sherry"/>
    <s v="dsherrypq@narod.ru"/>
    <s v="contract"/>
    <x v="3"/>
    <x v="0"/>
    <s v="field and base"/>
    <d v="2022-06-04T00:00:00"/>
    <x v="142"/>
    <x v="29"/>
    <x v="57"/>
    <x v="1"/>
    <x v="0"/>
    <s v="Current"/>
    <s v="Current"/>
    <s v="Expired"/>
    <d v="2022-04-15T00:00:00"/>
  </r>
  <r>
    <s v="Delinda"/>
    <s v="Del Castello"/>
    <s v="ddelcastello56@ocn.ne.jp"/>
    <s v="permanent"/>
    <x v="2"/>
    <x v="2"/>
    <s v="field and base"/>
    <d v="2022-06-01T00:00:00"/>
    <x v="147"/>
    <x v="51"/>
    <x v="165"/>
    <x v="1"/>
    <x v="1"/>
    <s v="Current"/>
    <s v="Current"/>
    <s v="Current"/>
    <d v="2022-04-12T00:00:00"/>
  </r>
  <r>
    <s v="Delmar"/>
    <s v="Drayson"/>
    <s v="ddrayson3k@123-reg.co.uk"/>
    <s v="contract"/>
    <x v="0"/>
    <x v="1"/>
    <s v="field and base"/>
    <d v="2022-05-30T00:00:00"/>
    <x v="5"/>
    <x v="162"/>
    <x v="112"/>
    <x v="0"/>
    <x v="0"/>
    <s v="Expired"/>
    <s v="Current"/>
    <s v="Current"/>
    <d v="2022-04-10T00:00:00"/>
  </r>
  <r>
    <s v="Demetris"/>
    <s v="Kidson"/>
    <s v="dkidson9g@mozilla.com"/>
    <s v="contract"/>
    <x v="2"/>
    <x v="4"/>
    <s v="field only"/>
    <d v="2022-06-02T00:00:00"/>
    <x v="148"/>
    <x v="126"/>
    <x v="166"/>
    <x v="1"/>
    <x v="1"/>
    <s v="Current"/>
    <s v="Current"/>
    <s v="Current"/>
    <d v="2022-04-13T00:00:00"/>
  </r>
  <r>
    <s v="Demetrius"/>
    <s v="Mation"/>
    <s v="dmationgp@wisc.edu"/>
    <s v="permanent"/>
    <x v="3"/>
    <x v="2"/>
    <s v="field only"/>
    <d v="2022-05-26T00:00:00"/>
    <x v="149"/>
    <x v="163"/>
    <x v="167"/>
    <x v="0"/>
    <x v="0"/>
    <s v="Current"/>
    <s v="Current"/>
    <s v="Expired"/>
    <d v="2022-04-06T00:00:00"/>
  </r>
  <r>
    <s v="Denni"/>
    <s v="Lesek"/>
    <s v="dlesek78@theguardian.com"/>
    <s v="permanent"/>
    <x v="0"/>
    <x v="0"/>
    <s v="field only"/>
    <d v="2022-06-02T00:00:00"/>
    <x v="102"/>
    <x v="164"/>
    <x v="168"/>
    <x v="1"/>
    <x v="1"/>
    <s v="Current"/>
    <s v="Current"/>
    <s v="Current"/>
    <d v="2022-04-13T00:00:00"/>
  </r>
  <r>
    <s v="Deonne"/>
    <s v="Scutt"/>
    <s v="dscuttdv@mapquest.com"/>
    <s v="contract"/>
    <x v="0"/>
    <x v="2"/>
    <s v="field only"/>
    <d v="2022-05-25T00:00:00"/>
    <x v="78"/>
    <x v="20"/>
    <x v="169"/>
    <x v="0"/>
    <x v="0"/>
    <s v="Current"/>
    <s v="Expired"/>
    <s v="Current"/>
    <d v="2022-04-05T00:00:00"/>
  </r>
  <r>
    <s v="Derrek"/>
    <s v="Pashbee"/>
    <s v="dpashbeem7@etsy.com"/>
    <s v="contract"/>
    <x v="1"/>
    <x v="1"/>
    <s v="field and base"/>
    <d v="2022-05-23T00:00:00"/>
    <x v="150"/>
    <x v="138"/>
    <x v="170"/>
    <x v="0"/>
    <x v="1"/>
    <s v="Current"/>
    <s v="Current"/>
    <s v="Current"/>
    <d v="2022-04-03T00:00:00"/>
  </r>
  <r>
    <s v="Devin"/>
    <s v="O' Reagan"/>
    <s v="doreaganfv@cafepress.com"/>
    <s v="permanent"/>
    <x v="2"/>
    <x v="1"/>
    <s v="field and base"/>
    <d v="2022-05-27T00:00:00"/>
    <x v="151"/>
    <x v="5"/>
    <x v="5"/>
    <x v="0"/>
    <x v="0"/>
    <s v="Current"/>
    <s v="Expired"/>
    <s v="Expired"/>
    <d v="2022-04-07T00:00:00"/>
  </r>
  <r>
    <s v="Devlin"/>
    <s v="Gatley"/>
    <s v="dgatleyih@arizona.edu"/>
    <s v="permanent"/>
    <x v="2"/>
    <x v="4"/>
    <s v="field only"/>
    <d v="2022-05-23T00:00:00"/>
    <x v="109"/>
    <x v="165"/>
    <x v="171"/>
    <x v="0"/>
    <x v="1"/>
    <s v="Expired"/>
    <s v="Current"/>
    <s v="Current"/>
    <d v="2022-04-03T00:00:00"/>
  </r>
  <r>
    <s v="Di"/>
    <s v="Stickles"/>
    <s v="dsticklesow@nymag.com"/>
    <s v="permanent"/>
    <x v="1"/>
    <x v="0"/>
    <s v="field and base"/>
    <d v="2022-05-28T00:00:00"/>
    <x v="152"/>
    <x v="166"/>
    <x v="172"/>
    <x v="0"/>
    <x v="0"/>
    <s v="Current"/>
    <s v="Expired"/>
    <s v="Current"/>
    <d v="2022-04-08T00:00:00"/>
  </r>
  <r>
    <s v="Diane"/>
    <s v="Gillies"/>
    <s v="dgilliesr5@weebly.com"/>
    <s v="permanent"/>
    <x v="4"/>
    <x v="4"/>
    <s v="field and base"/>
    <d v="2022-06-01T00:00:00"/>
    <x v="45"/>
    <x v="167"/>
    <x v="173"/>
    <x v="1"/>
    <x v="1"/>
    <s v="Current"/>
    <s v="Current"/>
    <s v="Current"/>
    <d v="2022-04-12T00:00:00"/>
  </r>
  <r>
    <s v="Dickie"/>
    <s v="Parton"/>
    <s v="dpartonb1@microsoft.com"/>
    <s v="permanent"/>
    <x v="1"/>
    <x v="2"/>
    <s v="field only"/>
    <d v="2022-05-26T00:00:00"/>
    <x v="153"/>
    <x v="168"/>
    <x v="174"/>
    <x v="0"/>
    <x v="1"/>
    <s v="Current"/>
    <s v="Current"/>
    <s v="Current"/>
    <d v="2022-04-06T00:00:00"/>
  </r>
  <r>
    <s v="Dionis"/>
    <s v="Utterson"/>
    <s v="duttersonlb@flickr.com"/>
    <s v="contract"/>
    <x v="3"/>
    <x v="0"/>
    <s v="field only"/>
    <d v="2022-06-03T00:00:00"/>
    <x v="154"/>
    <x v="5"/>
    <x v="5"/>
    <x v="1"/>
    <x v="0"/>
    <s v="Current"/>
    <s v="Expired"/>
    <s v="Expired"/>
    <d v="2022-04-14T00:00:00"/>
  </r>
  <r>
    <s v="Dolph"/>
    <s v="Taffarello"/>
    <s v="dtaffarelloi@vk.com"/>
    <s v="contract"/>
    <x v="4"/>
    <x v="3"/>
    <s v="field and base"/>
    <d v="2022-05-28T00:00:00"/>
    <x v="90"/>
    <x v="169"/>
    <x v="175"/>
    <x v="0"/>
    <x v="1"/>
    <s v="Current"/>
    <s v="Current"/>
    <s v="Current"/>
    <d v="2022-04-08T00:00:00"/>
  </r>
  <r>
    <s v="Dominic"/>
    <s v="Jaskiewicz"/>
    <s v="djaskiewicz9f@vk.com"/>
    <s v="permanent"/>
    <x v="4"/>
    <x v="0"/>
    <s v="field and base"/>
    <d v="2022-05-26T00:00:00"/>
    <x v="123"/>
    <x v="5"/>
    <x v="5"/>
    <x v="0"/>
    <x v="0"/>
    <s v="Current"/>
    <s v="Expired"/>
    <s v="Expired"/>
    <d v="2022-04-06T00:00:00"/>
  </r>
  <r>
    <s v="Dona"/>
    <s v="Hamblington"/>
    <s v="dhamblington2@technorati.com"/>
    <s v="contract"/>
    <x v="4"/>
    <x v="2"/>
    <s v="field and base"/>
    <d v="2022-06-03T00:00:00"/>
    <x v="155"/>
    <x v="170"/>
    <x v="128"/>
    <x v="1"/>
    <x v="1"/>
    <s v="Current"/>
    <s v="Current"/>
    <s v="Current"/>
    <d v="2022-04-14T00:00:00"/>
  </r>
  <r>
    <s v="Doralyn"/>
    <s v="Waker"/>
    <s v="dwakerev@hugedomains.com"/>
    <s v="permanent"/>
    <x v="5"/>
    <x v="3"/>
    <s v="field only"/>
    <d v="2022-06-02T00:00:00"/>
    <x v="156"/>
    <x v="171"/>
    <x v="176"/>
    <x v="1"/>
    <x v="1"/>
    <s v="Current"/>
    <s v="Notify"/>
    <s v="Current"/>
    <d v="2022-04-13T00:00:00"/>
  </r>
  <r>
    <s v="Doro"/>
    <s v="Birds"/>
    <s v="dbirdsau@wordpress.org"/>
    <s v="permanent"/>
    <x v="4"/>
    <x v="2"/>
    <s v="field only"/>
    <d v="2022-05-25T00:00:00"/>
    <x v="107"/>
    <x v="166"/>
    <x v="177"/>
    <x v="0"/>
    <x v="0"/>
    <s v="Current"/>
    <s v="Expired"/>
    <s v="Current"/>
    <d v="2022-04-05T00:00:00"/>
  </r>
  <r>
    <s v="Doro"/>
    <s v="Lapenna"/>
    <s v="dlapenna1d@independent.co.uk"/>
    <s v="contract"/>
    <x v="1"/>
    <x v="1"/>
    <s v="field and base"/>
    <d v="2022-05-30T00:00:00"/>
    <x v="147"/>
    <x v="172"/>
    <x v="178"/>
    <x v="0"/>
    <x v="0"/>
    <s v="Current"/>
    <s v="Expired"/>
    <s v="Current"/>
    <d v="2022-04-10T00:00:00"/>
  </r>
  <r>
    <s v="Doro"/>
    <s v="Lapenna"/>
    <s v="dlapenna1d@independent.co.uk"/>
    <s v="contract"/>
    <x v="1"/>
    <x v="1"/>
    <s v="field and base"/>
    <d v="2022-05-30T00:00:00"/>
    <x v="107"/>
    <x v="166"/>
    <x v="177"/>
    <x v="0"/>
    <x v="0"/>
    <s v="Current"/>
    <s v="Expired"/>
    <s v="Current"/>
    <d v="2022-04-10T00:00:00"/>
  </r>
  <r>
    <s v="Doro"/>
    <s v="Birds"/>
    <s v="dbirdsau@wordpress.org"/>
    <s v="permanent"/>
    <x v="4"/>
    <x v="2"/>
    <s v="field only"/>
    <d v="2022-05-25T00:00:00"/>
    <x v="147"/>
    <x v="172"/>
    <x v="178"/>
    <x v="0"/>
    <x v="0"/>
    <s v="Current"/>
    <s v="Expired"/>
    <s v="Current"/>
    <d v="2022-04-05T00:00:00"/>
  </r>
  <r>
    <s v="Douglas"/>
    <s v="Mc Comb"/>
    <s v="dmccombpp@abc.net.au"/>
    <s v="contract"/>
    <x v="5"/>
    <x v="3"/>
    <s v="field only"/>
    <d v="2022-05-28T00:00:00"/>
    <x v="155"/>
    <x v="173"/>
    <x v="12"/>
    <x v="0"/>
    <x v="1"/>
    <s v="Current"/>
    <s v="Current"/>
    <s v="Current"/>
    <d v="2022-04-08T00:00:00"/>
  </r>
  <r>
    <s v="Doy"/>
    <s v="Steane"/>
    <s v="dsteanerr@1und1.de"/>
    <s v="contract"/>
    <x v="3"/>
    <x v="1"/>
    <s v="field only"/>
    <d v="2022-06-03T00:00:00"/>
    <x v="157"/>
    <x v="39"/>
    <x v="179"/>
    <x v="1"/>
    <x v="1"/>
    <s v="Current"/>
    <s v="Current"/>
    <s v="Current"/>
    <d v="2022-04-14T00:00:00"/>
  </r>
  <r>
    <s v="Dreddy"/>
    <s v="Croad"/>
    <s v="dcroad2o@photobucket.com"/>
    <s v="contract"/>
    <x v="1"/>
    <x v="3"/>
    <s v="field and base"/>
    <d v="2022-06-02T00:00:00"/>
    <x v="158"/>
    <x v="174"/>
    <x v="180"/>
    <x v="1"/>
    <x v="0"/>
    <s v="Current"/>
    <s v="Current"/>
    <s v="Expired"/>
    <d v="2022-04-13T00:00:00"/>
  </r>
  <r>
    <s v="Dredi"/>
    <s v="Allder"/>
    <s v="dallderdz@ted.com"/>
    <s v="contract"/>
    <x v="2"/>
    <x v="4"/>
    <s v="field and base"/>
    <d v="2022-05-29T00:00:00"/>
    <x v="159"/>
    <x v="175"/>
    <x v="181"/>
    <x v="0"/>
    <x v="1"/>
    <s v="Current"/>
    <s v="Current"/>
    <s v="Current"/>
    <d v="2022-04-09T00:00:00"/>
  </r>
  <r>
    <s v="Drucill"/>
    <s v="Baudy"/>
    <s v="dbaudy16@ask.com"/>
    <s v="permanent"/>
    <x v="0"/>
    <x v="4"/>
    <s v="field and base"/>
    <d v="2022-06-04T00:00:00"/>
    <x v="5"/>
    <x v="176"/>
    <x v="182"/>
    <x v="1"/>
    <x v="0"/>
    <s v="Expired"/>
    <s v="Current"/>
    <s v="Current"/>
    <d v="2022-04-15T00:00:00"/>
  </r>
  <r>
    <s v="Drucy"/>
    <s v="Barthorpe"/>
    <s v="dbarthorpej@mac.com"/>
    <s v="permanent"/>
    <x v="1"/>
    <x v="4"/>
    <s v="field and base"/>
    <d v="2022-06-04T00:00:00"/>
    <x v="5"/>
    <x v="135"/>
    <x v="183"/>
    <x v="1"/>
    <x v="0"/>
    <s v="Expired"/>
    <s v="Current"/>
    <s v="Current"/>
    <d v="2022-04-15T00:00:00"/>
  </r>
  <r>
    <s v="Dulcie"/>
    <s v="Fitzsimons"/>
    <s v="dfitzsimonsot@mozilla.org"/>
    <s v="permanent"/>
    <x v="4"/>
    <x v="3"/>
    <s v="field and base"/>
    <d v="2022-05-26T00:00:00"/>
    <x v="130"/>
    <x v="177"/>
    <x v="184"/>
    <x v="0"/>
    <x v="1"/>
    <s v="Current"/>
    <s v="Current"/>
    <s v="Expired"/>
    <d v="2022-04-06T00:00:00"/>
  </r>
  <r>
    <s v="Dulcy"/>
    <s v="McNickle"/>
    <s v="dmcnickle4@mozilla.org"/>
    <s v="permanent"/>
    <x v="1"/>
    <x v="0"/>
    <s v="field only"/>
    <d v="2022-05-29T00:00:00"/>
    <x v="160"/>
    <x v="178"/>
    <x v="185"/>
    <x v="0"/>
    <x v="1"/>
    <s v="Current"/>
    <s v="Current"/>
    <s v="Current"/>
    <d v="2022-04-09T00:00:00"/>
  </r>
  <r>
    <s v="Eal"/>
    <s v="Strang"/>
    <s v="estrangjw@sogou.com"/>
    <s v="permanent"/>
    <x v="1"/>
    <x v="1"/>
    <s v="field only"/>
    <d v="2022-06-03T00:00:00"/>
    <x v="161"/>
    <x v="179"/>
    <x v="186"/>
    <x v="1"/>
    <x v="0"/>
    <s v="Current"/>
    <s v="Current"/>
    <s v="Expired"/>
    <d v="2022-04-14T00:00:00"/>
  </r>
  <r>
    <s v="Ebba"/>
    <s v="Winslett"/>
    <s v="ewinslettmr@gnu.org"/>
    <s v="contract"/>
    <x v="0"/>
    <x v="4"/>
    <s v="field and base"/>
    <d v="2022-06-01T00:00:00"/>
    <x v="162"/>
    <x v="139"/>
    <x v="187"/>
    <x v="1"/>
    <x v="0"/>
    <s v="Expired"/>
    <s v="Current"/>
    <s v="Current"/>
    <d v="2022-04-12T00:00:00"/>
  </r>
  <r>
    <s v="Edeline"/>
    <s v="Rouch"/>
    <s v="eroucho1@army.mil"/>
    <s v="permanent"/>
    <x v="1"/>
    <x v="0"/>
    <s v="field and base"/>
    <d v="2022-06-01T00:00:00"/>
    <x v="3"/>
    <x v="180"/>
    <x v="188"/>
    <x v="1"/>
    <x v="1"/>
    <s v="Current"/>
    <s v="Current"/>
    <s v="Current"/>
    <d v="2022-04-12T00:00:00"/>
  </r>
  <r>
    <s v="Edith"/>
    <s v="De Benedetti"/>
    <s v="edebenedettiqv@joomla.org"/>
    <s v="contract"/>
    <x v="4"/>
    <x v="0"/>
    <s v="field only"/>
    <d v="2022-05-25T00:00:00"/>
    <x v="163"/>
    <x v="181"/>
    <x v="130"/>
    <x v="0"/>
    <x v="1"/>
    <s v="Current"/>
    <s v="Current"/>
    <s v="Current"/>
    <d v="2022-04-05T00:00:00"/>
  </r>
  <r>
    <s v="Eduard"/>
    <s v="Eyes"/>
    <s v="eeyes8g@mediafire.com"/>
    <s v="permanent"/>
    <x v="0"/>
    <x v="3"/>
    <s v="field and base"/>
    <d v="2022-05-24T00:00:00"/>
    <x v="84"/>
    <x v="182"/>
    <x v="189"/>
    <x v="0"/>
    <x v="1"/>
    <s v="Current"/>
    <s v="Current"/>
    <s v="Current"/>
    <d v="2022-04-04T00:00:00"/>
  </r>
  <r>
    <s v="Edwin"/>
    <s v="Langstone"/>
    <s v="elangstonenn@wufoo.com"/>
    <s v="permanent"/>
    <x v="3"/>
    <x v="3"/>
    <s v="field only"/>
    <d v="2022-05-27T00:00:00"/>
    <x v="34"/>
    <x v="183"/>
    <x v="190"/>
    <x v="0"/>
    <x v="0"/>
    <s v="Current"/>
    <s v="Current"/>
    <s v="Expired"/>
    <d v="2022-04-07T00:00:00"/>
  </r>
  <r>
    <s v="Elie"/>
    <s v="Vargas"/>
    <s v="evargashf@zimbio.com"/>
    <s v="permanent"/>
    <x v="4"/>
    <x v="0"/>
    <s v="field only"/>
    <d v="2022-06-04T00:00:00"/>
    <x v="164"/>
    <x v="184"/>
    <x v="191"/>
    <x v="1"/>
    <x v="1"/>
    <s v="Current"/>
    <s v="Current"/>
    <s v="Current"/>
    <d v="2022-04-15T00:00:00"/>
  </r>
  <r>
    <s v="Elisha"/>
    <s v="Fairham"/>
    <s v="efairhamqf@infoseek.co.jp"/>
    <s v="contract"/>
    <x v="0"/>
    <x v="4"/>
    <s v="field and base"/>
    <d v="2022-05-31T00:00:00"/>
    <x v="165"/>
    <x v="185"/>
    <x v="192"/>
    <x v="0"/>
    <x v="1"/>
    <s v="Current"/>
    <s v="Current"/>
    <s v="Current"/>
    <d v="2022-04-11T00:00:00"/>
  </r>
  <r>
    <s v="Ellary"/>
    <s v="Ogilvy"/>
    <s v="eogilvyq5@canalblog.com"/>
    <s v="contract"/>
    <x v="0"/>
    <x v="0"/>
    <s v="field and base"/>
    <d v="2022-06-03T00:00:00"/>
    <x v="5"/>
    <x v="186"/>
    <x v="193"/>
    <x v="1"/>
    <x v="0"/>
    <s v="Expired"/>
    <s v="Current"/>
    <s v="Expired"/>
    <d v="2022-04-14T00:00:00"/>
  </r>
  <r>
    <s v="Elle"/>
    <s v="Ferriere"/>
    <s v="eferriereqq@e-recht24.de"/>
    <s v="contract"/>
    <x v="1"/>
    <x v="2"/>
    <s v="field only"/>
    <d v="2022-05-27T00:00:00"/>
    <x v="68"/>
    <x v="187"/>
    <x v="194"/>
    <x v="0"/>
    <x v="0"/>
    <s v="Notify"/>
    <s v="Expired"/>
    <s v="Current"/>
    <d v="2022-04-07T00:00:00"/>
  </r>
  <r>
    <s v="Ellerey"/>
    <s v="Mulliss"/>
    <s v="emullissh2@icio.us"/>
    <s v="contract"/>
    <x v="0"/>
    <x v="4"/>
    <s v="field and base"/>
    <d v="2022-05-23T00:00:00"/>
    <x v="166"/>
    <x v="188"/>
    <x v="195"/>
    <x v="0"/>
    <x v="1"/>
    <s v="Current"/>
    <s v="Current"/>
    <s v="Current"/>
    <d v="2022-04-03T00:00:00"/>
  </r>
  <r>
    <s v="Elna"/>
    <s v="Ilive"/>
    <s v="eilive37@yellowbook.com"/>
    <s v="contract"/>
    <x v="0"/>
    <x v="3"/>
    <s v="field and base"/>
    <d v="2022-06-01T00:00:00"/>
    <x v="167"/>
    <x v="189"/>
    <x v="196"/>
    <x v="1"/>
    <x v="1"/>
    <s v="Current"/>
    <s v="Current"/>
    <s v="Current"/>
    <d v="2022-04-12T00:00:00"/>
  </r>
  <r>
    <s v="Elonore"/>
    <s v="Salvadori"/>
    <s v="esalvadorie4@plala.or.jp"/>
    <s v="contract"/>
    <x v="5"/>
    <x v="2"/>
    <s v="field and base"/>
    <d v="2022-05-27T00:00:00"/>
    <x v="168"/>
    <x v="190"/>
    <x v="17"/>
    <x v="0"/>
    <x v="0"/>
    <s v="Expired"/>
    <s v="Current"/>
    <s v="Current"/>
    <d v="2022-04-07T00:00:00"/>
  </r>
  <r>
    <s v="Elsinore"/>
    <s v="Boecke"/>
    <s v="eboecke3s@phpbb.com"/>
    <s v="permanent"/>
    <x v="0"/>
    <x v="2"/>
    <s v="field only"/>
    <d v="2022-05-31T00:00:00"/>
    <x v="169"/>
    <x v="128"/>
    <x v="159"/>
    <x v="0"/>
    <x v="1"/>
    <s v="Current"/>
    <s v="Current"/>
    <s v="Current"/>
    <d v="2022-04-11T00:00:00"/>
  </r>
  <r>
    <s v="Em"/>
    <s v="Holcroft"/>
    <s v="eholcroftoj@globo.com"/>
    <s v="contract"/>
    <x v="2"/>
    <x v="4"/>
    <s v="field and base"/>
    <d v="2022-05-31T00:00:00"/>
    <x v="170"/>
    <x v="191"/>
    <x v="193"/>
    <x v="0"/>
    <x v="0"/>
    <s v="Expired"/>
    <s v="Current"/>
    <s v="Expired"/>
    <d v="2022-04-11T00:00:00"/>
  </r>
  <r>
    <s v="Emanuel"/>
    <s v="Buxsy"/>
    <s v="ebuxsyo4@diigo.com"/>
    <s v="permanent"/>
    <x v="0"/>
    <x v="0"/>
    <s v="field and base"/>
    <d v="2022-05-29T00:00:00"/>
    <x v="171"/>
    <x v="162"/>
    <x v="197"/>
    <x v="0"/>
    <x v="1"/>
    <s v="Current"/>
    <s v="Current"/>
    <s v="Current"/>
    <d v="2022-04-09T00:00:00"/>
  </r>
  <r>
    <s v="Emelina"/>
    <s v="Adrienne"/>
    <s v="eadrienneos@bbc.co.uk"/>
    <s v="contract"/>
    <x v="1"/>
    <x v="4"/>
    <s v="field only"/>
    <d v="2022-05-27T00:00:00"/>
    <x v="172"/>
    <x v="5"/>
    <x v="5"/>
    <x v="0"/>
    <x v="0"/>
    <s v="Current"/>
    <s v="Expired"/>
    <s v="Expired"/>
    <d v="2022-04-07T00:00:00"/>
  </r>
  <r>
    <s v="Emelyne"/>
    <s v="Dubois"/>
    <s v="edubois9i@narod.ru"/>
    <s v="permanent"/>
    <x v="4"/>
    <x v="2"/>
    <s v="field only"/>
    <d v="2022-05-28T00:00:00"/>
    <x v="173"/>
    <x v="150"/>
    <x v="146"/>
    <x v="0"/>
    <x v="1"/>
    <s v="Current"/>
    <s v="Current"/>
    <s v="Current"/>
    <d v="2022-04-08T00:00:00"/>
  </r>
  <r>
    <s v="Emma"/>
    <s v="Barrett"/>
    <s v="ebarretthm@1688.com"/>
    <s v="permanent"/>
    <x v="1"/>
    <x v="2"/>
    <s v="field and base"/>
    <d v="2022-05-25T00:00:00"/>
    <x v="174"/>
    <x v="192"/>
    <x v="198"/>
    <x v="0"/>
    <x v="0"/>
    <s v="Current"/>
    <s v="Current"/>
    <s v="Expired"/>
    <d v="2022-04-05T00:00:00"/>
  </r>
  <r>
    <s v="Emmit"/>
    <s v="Haywood"/>
    <s v="ehaywood4s@opera.com"/>
    <s v="contract"/>
    <x v="3"/>
    <x v="2"/>
    <s v="field and base"/>
    <d v="2022-05-31T00:00:00"/>
    <x v="69"/>
    <x v="193"/>
    <x v="199"/>
    <x v="0"/>
    <x v="1"/>
    <s v="Current"/>
    <s v="Current"/>
    <s v="Current"/>
    <d v="2022-04-11T00:00:00"/>
  </r>
  <r>
    <s v="Englebert"/>
    <s v="Harnetty"/>
    <s v="eharnetty4z@illinois.edu"/>
    <s v="permanent"/>
    <x v="4"/>
    <x v="0"/>
    <s v="field only"/>
    <d v="2022-05-30T00:00:00"/>
    <x v="5"/>
    <x v="194"/>
    <x v="200"/>
    <x v="0"/>
    <x v="0"/>
    <s v="Expired"/>
    <s v="Current"/>
    <s v="Current"/>
    <d v="2022-04-10T00:00:00"/>
  </r>
  <r>
    <s v="Ennis"/>
    <s v="Kelloch"/>
    <s v="ekellochkd@so-net.ne.jp"/>
    <s v="contract"/>
    <x v="0"/>
    <x v="1"/>
    <s v="field and base"/>
    <d v="2022-05-30T00:00:00"/>
    <x v="175"/>
    <x v="116"/>
    <x v="108"/>
    <x v="0"/>
    <x v="1"/>
    <s v="Current"/>
    <s v="Current"/>
    <s v="Current"/>
    <d v="2022-04-10T00:00:00"/>
  </r>
  <r>
    <s v="Enrika"/>
    <s v="Bodd"/>
    <s v="eboddab@telegraph.co.uk"/>
    <s v="contract"/>
    <x v="3"/>
    <x v="1"/>
    <s v="field and base"/>
    <d v="2022-05-23T00:00:00"/>
    <x v="176"/>
    <x v="195"/>
    <x v="43"/>
    <x v="0"/>
    <x v="1"/>
    <s v="Current"/>
    <s v="Current"/>
    <s v="Current"/>
    <d v="2022-04-03T00:00:00"/>
  </r>
  <r>
    <s v="Erasmus"/>
    <s v="Valentine"/>
    <s v="evalentinehu@godaddy.com"/>
    <s v="permanent"/>
    <x v="1"/>
    <x v="4"/>
    <s v="field only"/>
    <d v="2022-06-01T00:00:00"/>
    <x v="172"/>
    <x v="150"/>
    <x v="201"/>
    <x v="1"/>
    <x v="0"/>
    <s v="Current"/>
    <s v="Current"/>
    <s v="Expired"/>
    <d v="2022-04-12T00:00:00"/>
  </r>
  <r>
    <s v="Erastus"/>
    <s v="MacKeever"/>
    <s v="emackeeverga@tuttocitta.it"/>
    <s v="permanent"/>
    <x v="5"/>
    <x v="4"/>
    <s v="field only"/>
    <d v="2022-05-31T00:00:00"/>
    <x v="5"/>
    <x v="196"/>
    <x v="202"/>
    <x v="0"/>
    <x v="0"/>
    <s v="Expired"/>
    <s v="Current"/>
    <s v="Current"/>
    <d v="2022-04-11T00:00:00"/>
  </r>
  <r>
    <s v="Erda"/>
    <s v="Yashaev"/>
    <s v="eyashaevkk@mail.ru"/>
    <s v="permanent"/>
    <x v="3"/>
    <x v="0"/>
    <s v="field only"/>
    <d v="2022-06-01T00:00:00"/>
    <x v="177"/>
    <x v="51"/>
    <x v="120"/>
    <x v="1"/>
    <x v="1"/>
    <s v="Current"/>
    <s v="Current"/>
    <s v="Current"/>
    <d v="2022-04-12T00:00:00"/>
  </r>
  <r>
    <s v="Erda"/>
    <s v="Paule"/>
    <s v="epaule8t@princeton.edu"/>
    <s v="permanent"/>
    <x v="2"/>
    <x v="4"/>
    <s v="field and base"/>
    <d v="2022-06-04T00:00:00"/>
    <x v="178"/>
    <x v="197"/>
    <x v="203"/>
    <x v="1"/>
    <x v="0"/>
    <s v="Current"/>
    <s v="Current"/>
    <s v="Expired"/>
    <d v="2022-04-15T00:00:00"/>
  </r>
  <r>
    <s v="Erda"/>
    <s v="Yashaev"/>
    <s v="eyashaevkk@mail.ru"/>
    <s v="permanent"/>
    <x v="3"/>
    <x v="0"/>
    <s v="field only"/>
    <d v="2022-06-01T00:00:00"/>
    <x v="178"/>
    <x v="197"/>
    <x v="203"/>
    <x v="1"/>
    <x v="0"/>
    <s v="Current"/>
    <s v="Current"/>
    <s v="Expired"/>
    <d v="2022-04-12T00:00:00"/>
  </r>
  <r>
    <s v="Erda"/>
    <s v="Paule"/>
    <s v="epaule8t@princeton.edu"/>
    <s v="permanent"/>
    <x v="2"/>
    <x v="4"/>
    <s v="field and base"/>
    <d v="2022-06-04T00:00:00"/>
    <x v="177"/>
    <x v="51"/>
    <x v="120"/>
    <x v="1"/>
    <x v="1"/>
    <s v="Current"/>
    <s v="Current"/>
    <s v="Current"/>
    <d v="2022-04-15T00:00:00"/>
  </r>
  <r>
    <s v="Erik"/>
    <s v="Mandell"/>
    <s v="emandellms@bloomberg.com"/>
    <s v="contract"/>
    <x v="1"/>
    <x v="2"/>
    <s v="field and base"/>
    <d v="2022-05-23T00:00:00"/>
    <x v="179"/>
    <x v="198"/>
    <x v="167"/>
    <x v="0"/>
    <x v="0"/>
    <s v="Current"/>
    <s v="Current"/>
    <s v="Expired"/>
    <d v="2022-04-03T00:00:00"/>
  </r>
  <r>
    <s v="Esra"/>
    <s v="Harvie"/>
    <s v="eharvie40@usatoday.com"/>
    <s v="permanent"/>
    <x v="1"/>
    <x v="2"/>
    <s v="field and base"/>
    <d v="2022-05-31T00:00:00"/>
    <x v="180"/>
    <x v="32"/>
    <x v="204"/>
    <x v="0"/>
    <x v="1"/>
    <s v="Current"/>
    <s v="Current"/>
    <s v="Current"/>
    <d v="2022-04-11T00:00:00"/>
  </r>
  <r>
    <s v="Essie"/>
    <s v="Gierok"/>
    <s v="egierokra@house.gov"/>
    <s v="permanent"/>
    <x v="4"/>
    <x v="4"/>
    <s v="field and base"/>
    <d v="2022-05-31T00:00:00"/>
    <x v="181"/>
    <x v="199"/>
    <x v="205"/>
    <x v="0"/>
    <x v="0"/>
    <s v="Current"/>
    <s v="Expired"/>
    <s v="Current"/>
    <d v="2022-04-11T00:00:00"/>
  </r>
  <r>
    <s v="Essy"/>
    <s v="Blaes"/>
    <s v="eblaesqw@senate.gov"/>
    <s v="contract"/>
    <x v="0"/>
    <x v="4"/>
    <s v="field only"/>
    <d v="2022-06-04T00:00:00"/>
    <x v="182"/>
    <x v="200"/>
    <x v="206"/>
    <x v="1"/>
    <x v="1"/>
    <s v="Current"/>
    <s v="Current"/>
    <s v="Current"/>
    <d v="2022-04-15T00:00:00"/>
  </r>
  <r>
    <s v="Ester"/>
    <s v="Slafford"/>
    <s v="eslafford8o@vkontakte.ru"/>
    <s v="contract"/>
    <x v="2"/>
    <x v="2"/>
    <s v="field and base"/>
    <d v="2022-05-30T00:00:00"/>
    <x v="101"/>
    <x v="201"/>
    <x v="207"/>
    <x v="0"/>
    <x v="0"/>
    <s v="Expired"/>
    <s v="Current"/>
    <s v="Expired"/>
    <d v="2022-04-10T00:00:00"/>
  </r>
  <r>
    <s v="Estevan"/>
    <s v="Padgett"/>
    <s v="epadgettfg@de.vu"/>
    <s v="permanent"/>
    <x v="3"/>
    <x v="0"/>
    <s v="field only"/>
    <d v="2022-05-24T00:00:00"/>
    <x v="183"/>
    <x v="202"/>
    <x v="208"/>
    <x v="0"/>
    <x v="0"/>
    <s v="Current"/>
    <s v="Current"/>
    <s v="Expired"/>
    <d v="2022-04-04T00:00:00"/>
  </r>
  <r>
    <s v="Eudora"/>
    <s v="Pannaman"/>
    <s v="epannaman97@baidu.com"/>
    <s v="contract"/>
    <x v="5"/>
    <x v="0"/>
    <s v="field only"/>
    <d v="2022-06-02T00:00:00"/>
    <x v="5"/>
    <x v="6"/>
    <x v="209"/>
    <x v="1"/>
    <x v="0"/>
    <s v="Expired"/>
    <s v="Current"/>
    <s v="Current"/>
    <d v="2022-04-13T00:00:00"/>
  </r>
  <r>
    <s v="Eustacia"/>
    <s v="Davenall"/>
    <s v="edavenall5v@google.es"/>
    <s v="contract"/>
    <x v="2"/>
    <x v="2"/>
    <s v="field and base"/>
    <d v="2022-05-28T00:00:00"/>
    <x v="143"/>
    <x v="203"/>
    <x v="210"/>
    <x v="0"/>
    <x v="1"/>
    <s v="Current"/>
    <s v="Current"/>
    <s v="Current"/>
    <d v="2022-04-08T00:00:00"/>
  </r>
  <r>
    <s v="Eustacia"/>
    <s v="Mendenhall"/>
    <s v="emendenhall8p@indiegogo.com"/>
    <s v="contract"/>
    <x v="0"/>
    <x v="4"/>
    <s v="field and base"/>
    <d v="2022-06-01T00:00:00"/>
    <x v="184"/>
    <x v="204"/>
    <x v="211"/>
    <x v="1"/>
    <x v="0"/>
    <s v="Current"/>
    <s v="Expired"/>
    <s v="Current"/>
    <d v="2022-04-12T00:00:00"/>
  </r>
  <r>
    <s v="Eustacia"/>
    <s v="Mendenhall"/>
    <s v="emendenhall8p@indiegogo.com"/>
    <s v="contract"/>
    <x v="0"/>
    <x v="4"/>
    <s v="field and base"/>
    <d v="2022-06-01T00:00:00"/>
    <x v="143"/>
    <x v="203"/>
    <x v="210"/>
    <x v="1"/>
    <x v="1"/>
    <s v="Current"/>
    <s v="Current"/>
    <s v="Current"/>
    <d v="2022-04-12T00:00:00"/>
  </r>
  <r>
    <s v="Eustacia"/>
    <s v="Davenall"/>
    <s v="edavenall5v@google.es"/>
    <s v="contract"/>
    <x v="2"/>
    <x v="2"/>
    <s v="field and base"/>
    <d v="2022-05-28T00:00:00"/>
    <x v="184"/>
    <x v="204"/>
    <x v="211"/>
    <x v="0"/>
    <x v="0"/>
    <s v="Current"/>
    <s v="Expired"/>
    <s v="Current"/>
    <d v="2022-04-08T00:00:00"/>
  </r>
  <r>
    <s v="Evangelin"/>
    <s v="Geale"/>
    <s v="egeale31@shareasale.com"/>
    <s v="permanent"/>
    <x v="2"/>
    <x v="3"/>
    <s v="field and base"/>
    <d v="2022-05-31T00:00:00"/>
    <x v="5"/>
    <x v="173"/>
    <x v="212"/>
    <x v="0"/>
    <x v="0"/>
    <s v="Expired"/>
    <s v="Current"/>
    <s v="Expired"/>
    <d v="2022-04-11T00:00:00"/>
  </r>
  <r>
    <s v="Evelin"/>
    <s v="Forker"/>
    <s v="eforkerjp@elegantthemes.com"/>
    <s v="permanent"/>
    <x v="0"/>
    <x v="2"/>
    <s v="field only"/>
    <d v="2022-05-31T00:00:00"/>
    <x v="185"/>
    <x v="112"/>
    <x v="213"/>
    <x v="0"/>
    <x v="0"/>
    <s v="Current"/>
    <s v="Expired"/>
    <s v="Current"/>
    <d v="2022-04-11T00:00:00"/>
  </r>
  <r>
    <s v="Evie"/>
    <s v="Peaurt"/>
    <s v="epeaurtns@harvard.edu"/>
    <s v="contract"/>
    <x v="1"/>
    <x v="3"/>
    <s v="field only"/>
    <d v="2022-05-31T00:00:00"/>
    <x v="99"/>
    <x v="83"/>
    <x v="214"/>
    <x v="0"/>
    <x v="0"/>
    <s v="Current"/>
    <s v="Current"/>
    <s v="Expired"/>
    <d v="2022-04-11T00:00:00"/>
  </r>
  <r>
    <s v="Evonne"/>
    <s v="Hyndson"/>
    <s v="ehyndsonaj@hexun.com"/>
    <s v="permanent"/>
    <x v="2"/>
    <x v="0"/>
    <s v="field and base"/>
    <d v="2022-06-01T00:00:00"/>
    <x v="111"/>
    <x v="155"/>
    <x v="215"/>
    <x v="1"/>
    <x v="0"/>
    <s v="Current"/>
    <s v="Expired"/>
    <s v="Current"/>
    <d v="2022-04-12T00:00:00"/>
  </r>
  <r>
    <s v="Ewell"/>
    <s v="Kinde"/>
    <s v="ekindeiu@pinterest.com"/>
    <s v="contract"/>
    <x v="5"/>
    <x v="3"/>
    <s v="field and base"/>
    <d v="2022-05-31T00:00:00"/>
    <x v="5"/>
    <x v="5"/>
    <x v="5"/>
    <x v="0"/>
    <x v="0"/>
    <s v="Expired"/>
    <s v="Expired"/>
    <s v="Expired"/>
    <d v="2022-04-11T00:00:00"/>
  </r>
  <r>
    <s v="Fabe"/>
    <s v="Egginton"/>
    <s v="feggintong3@google.it"/>
    <s v="permanent"/>
    <x v="0"/>
    <x v="3"/>
    <s v="field and base"/>
    <d v="2022-06-03T00:00:00"/>
    <x v="123"/>
    <x v="205"/>
    <x v="216"/>
    <x v="1"/>
    <x v="1"/>
    <s v="Current"/>
    <s v="Current"/>
    <s v="Current"/>
    <d v="2022-04-14T00:00:00"/>
  </r>
  <r>
    <s v="Faber"/>
    <s v="Doumerc"/>
    <s v="fdoumercrh@github.io"/>
    <s v="contract"/>
    <x v="3"/>
    <x v="0"/>
    <s v="field only"/>
    <d v="2022-05-29T00:00:00"/>
    <x v="20"/>
    <x v="66"/>
    <x v="217"/>
    <x v="0"/>
    <x v="1"/>
    <s v="Current"/>
    <s v="Current"/>
    <s v="Current"/>
    <d v="2022-04-09T00:00:00"/>
  </r>
  <r>
    <s v="Fair"/>
    <s v="Welldrake"/>
    <s v="fwelldrake5@sciencedirect.com"/>
    <s v="contract"/>
    <x v="3"/>
    <x v="4"/>
    <s v="field only"/>
    <d v="2022-05-31T00:00:00"/>
    <x v="186"/>
    <x v="132"/>
    <x v="218"/>
    <x v="0"/>
    <x v="1"/>
    <s v="Current"/>
    <s v="Current"/>
    <s v="Current"/>
    <d v="2022-04-11T00:00:00"/>
  </r>
  <r>
    <s v="Fairfax"/>
    <s v="Boxall"/>
    <s v="fboxallbz@google.it"/>
    <s v="permanent"/>
    <x v="1"/>
    <x v="1"/>
    <s v="field and base"/>
    <d v="2022-05-27T00:00:00"/>
    <x v="187"/>
    <x v="206"/>
    <x v="219"/>
    <x v="0"/>
    <x v="0"/>
    <s v="Current"/>
    <s v="Current"/>
    <s v="Expired"/>
    <d v="2022-04-07T00:00:00"/>
  </r>
  <r>
    <s v="Faith"/>
    <s v="Cartledge"/>
    <s v="fcartledgejq@cbsnews.com"/>
    <s v="contract"/>
    <x v="5"/>
    <x v="2"/>
    <s v="field and base"/>
    <d v="2022-06-04T00:00:00"/>
    <x v="188"/>
    <x v="18"/>
    <x v="220"/>
    <x v="1"/>
    <x v="1"/>
    <s v="Current"/>
    <s v="Current"/>
    <s v="Current"/>
    <d v="2022-04-15T00:00:00"/>
  </r>
  <r>
    <s v="Fancy"/>
    <s v="Wynett"/>
    <s v="fwynetta8@hubpages.com"/>
    <s v="permanent"/>
    <x v="0"/>
    <x v="2"/>
    <s v="field and base"/>
    <d v="2022-05-30T00:00:00"/>
    <x v="189"/>
    <x v="22"/>
    <x v="221"/>
    <x v="0"/>
    <x v="1"/>
    <s v="Current"/>
    <s v="Current"/>
    <s v="Current"/>
    <d v="2022-04-10T00:00:00"/>
  </r>
  <r>
    <s v="Fanny"/>
    <s v="Mullord"/>
    <s v="fmullorde1@storify.com"/>
    <s v="permanent"/>
    <x v="3"/>
    <x v="1"/>
    <s v="field and base"/>
    <d v="2022-06-01T00:00:00"/>
    <x v="190"/>
    <x v="207"/>
    <x v="222"/>
    <x v="1"/>
    <x v="1"/>
    <s v="Current"/>
    <s v="Current"/>
    <s v="Current"/>
    <d v="2022-04-12T00:00:00"/>
  </r>
  <r>
    <s v="Far"/>
    <s v="Dive"/>
    <s v="fdiveio@slashdot.org"/>
    <s v="contract"/>
    <x v="5"/>
    <x v="4"/>
    <s v="field and base"/>
    <d v="2022-05-29T00:00:00"/>
    <x v="190"/>
    <x v="208"/>
    <x v="7"/>
    <x v="0"/>
    <x v="0"/>
    <s v="Current"/>
    <s v="Expired"/>
    <s v="Current"/>
    <d v="2022-04-09T00:00:00"/>
  </r>
  <r>
    <s v="Far"/>
    <s v="Dive"/>
    <s v="fdiveio@slashdot.org"/>
    <s v="contract"/>
    <x v="5"/>
    <x v="4"/>
    <s v="field and base"/>
    <d v="2022-05-29T00:00:00"/>
    <x v="191"/>
    <x v="209"/>
    <x v="223"/>
    <x v="0"/>
    <x v="1"/>
    <s v="Current"/>
    <s v="Current"/>
    <s v="Current"/>
    <d v="2022-04-09T00:00:00"/>
  </r>
  <r>
    <s v="Farrand"/>
    <s v="Mence"/>
    <s v="fmence7r@mac.com"/>
    <s v="permanent"/>
    <x v="3"/>
    <x v="3"/>
    <s v="field only"/>
    <d v="2022-05-28T00:00:00"/>
    <x v="192"/>
    <x v="210"/>
    <x v="224"/>
    <x v="0"/>
    <x v="1"/>
    <s v="Current"/>
    <s v="Current"/>
    <s v="Current"/>
    <d v="2022-04-08T00:00:00"/>
  </r>
  <r>
    <s v="Farrand"/>
    <s v="Wortman"/>
    <s v="fwortmanek@ca.gov"/>
    <s v="contract"/>
    <x v="0"/>
    <x v="1"/>
    <s v="field and base"/>
    <d v="2022-05-28T00:00:00"/>
    <x v="192"/>
    <x v="210"/>
    <x v="224"/>
    <x v="0"/>
    <x v="1"/>
    <s v="Current"/>
    <s v="Current"/>
    <s v="Current"/>
    <d v="2022-04-08T00:00:00"/>
  </r>
  <r>
    <s v="Farrand"/>
    <s v="Wortman"/>
    <s v="fwortmanek@ca.gov"/>
    <s v="contract"/>
    <x v="0"/>
    <x v="1"/>
    <s v="field and base"/>
    <d v="2022-05-28T00:00:00"/>
    <x v="170"/>
    <x v="211"/>
    <x v="160"/>
    <x v="0"/>
    <x v="0"/>
    <s v="Expired"/>
    <s v="Expired"/>
    <s v="Current"/>
    <d v="2022-04-08T00:00:00"/>
  </r>
  <r>
    <s v="Farrand"/>
    <s v="Mence"/>
    <s v="fmence7r@mac.com"/>
    <s v="permanent"/>
    <x v="3"/>
    <x v="3"/>
    <s v="field only"/>
    <d v="2022-05-28T00:00:00"/>
    <x v="170"/>
    <x v="211"/>
    <x v="160"/>
    <x v="0"/>
    <x v="0"/>
    <s v="Expired"/>
    <s v="Expired"/>
    <s v="Current"/>
    <d v="2022-04-08T00:00:00"/>
  </r>
  <r>
    <s v="Faunie"/>
    <s v="Lawry"/>
    <s v="flawrygz@yolasite.com"/>
    <s v="contract"/>
    <x v="2"/>
    <x v="0"/>
    <s v="field and base"/>
    <d v="2022-05-28T00:00:00"/>
    <x v="193"/>
    <x v="212"/>
    <x v="225"/>
    <x v="0"/>
    <x v="0"/>
    <s v="Expired"/>
    <s v="Expired"/>
    <s v="Current"/>
    <d v="2022-04-08T00:00:00"/>
  </r>
  <r>
    <s v="Fawne"/>
    <s v="Andrez"/>
    <s v="fandrezhw@hp.com"/>
    <s v="contract"/>
    <x v="1"/>
    <x v="2"/>
    <s v="field only"/>
    <d v="2022-05-23T00:00:00"/>
    <x v="194"/>
    <x v="44"/>
    <x v="79"/>
    <x v="0"/>
    <x v="1"/>
    <s v="Current"/>
    <s v="Current"/>
    <s v="Current"/>
    <d v="2022-04-03T00:00:00"/>
  </r>
  <r>
    <s v="Fay"/>
    <s v="Dalinder"/>
    <s v="fdalindercy@indiatimes.com"/>
    <s v="permanent"/>
    <x v="5"/>
    <x v="0"/>
    <s v="field only"/>
    <d v="2022-05-30T00:00:00"/>
    <x v="195"/>
    <x v="213"/>
    <x v="226"/>
    <x v="0"/>
    <x v="1"/>
    <s v="Current"/>
    <s v="Current"/>
    <s v="Current"/>
    <d v="2022-04-10T00:00:00"/>
  </r>
  <r>
    <s v="Fayette"/>
    <s v="Melledy"/>
    <s v="fmelledye7@reuters.com"/>
    <s v="contract"/>
    <x v="2"/>
    <x v="2"/>
    <s v="field and base"/>
    <d v="2022-05-26T00:00:00"/>
    <x v="196"/>
    <x v="169"/>
    <x v="227"/>
    <x v="0"/>
    <x v="1"/>
    <s v="Current"/>
    <s v="Current"/>
    <s v="Current"/>
    <d v="2022-04-06T00:00:00"/>
  </r>
  <r>
    <s v="Felice"/>
    <s v="Duffet"/>
    <s v="fduffet5q@printfriendly.com"/>
    <s v="permanent"/>
    <x v="4"/>
    <x v="2"/>
    <s v="field and base"/>
    <d v="2022-06-03T00:00:00"/>
    <x v="197"/>
    <x v="214"/>
    <x v="228"/>
    <x v="1"/>
    <x v="0"/>
    <s v="Current"/>
    <s v="Expired"/>
    <s v="Current"/>
    <d v="2022-04-14T00:00:00"/>
  </r>
  <r>
    <s v="Felicia"/>
    <s v="Swapp"/>
    <s v="fswapp49@skyrock.com"/>
    <s v="permanent"/>
    <x v="1"/>
    <x v="3"/>
    <s v="field only"/>
    <d v="2022-05-24T00:00:00"/>
    <x v="198"/>
    <x v="215"/>
    <x v="229"/>
    <x v="0"/>
    <x v="1"/>
    <s v="Current"/>
    <s v="Current"/>
    <s v="Current"/>
    <d v="2022-04-04T00:00:00"/>
  </r>
  <r>
    <s v="Fergus"/>
    <s v="Tupling"/>
    <s v="ftupling7l@csmonitor.com"/>
    <s v="permanent"/>
    <x v="5"/>
    <x v="4"/>
    <s v="field and base"/>
    <d v="2022-05-31T00:00:00"/>
    <x v="199"/>
    <x v="216"/>
    <x v="230"/>
    <x v="0"/>
    <x v="1"/>
    <s v="Current"/>
    <s v="Current"/>
    <s v="Current"/>
    <d v="2022-04-11T00:00:00"/>
  </r>
  <r>
    <s v="Fergus"/>
    <s v="Moakes"/>
    <s v="fmoakes3i@statcounter.com"/>
    <s v="permanent"/>
    <x v="5"/>
    <x v="0"/>
    <s v="field only"/>
    <d v="2022-06-04T00:00:00"/>
    <x v="199"/>
    <x v="216"/>
    <x v="230"/>
    <x v="1"/>
    <x v="1"/>
    <s v="Current"/>
    <s v="Current"/>
    <s v="Current"/>
    <d v="2022-04-15T00:00:00"/>
  </r>
  <r>
    <s v="Fergus"/>
    <s v="Tupling"/>
    <s v="ftupling7l@csmonitor.com"/>
    <s v="permanent"/>
    <x v="5"/>
    <x v="4"/>
    <s v="field and base"/>
    <d v="2022-05-31T00:00:00"/>
    <x v="5"/>
    <x v="158"/>
    <x v="231"/>
    <x v="0"/>
    <x v="0"/>
    <s v="Expired"/>
    <s v="Current"/>
    <s v="Current"/>
    <d v="2022-04-11T00:00:00"/>
  </r>
  <r>
    <s v="Fergus"/>
    <s v="Moakes"/>
    <s v="fmoakes3i@statcounter.com"/>
    <s v="permanent"/>
    <x v="5"/>
    <x v="0"/>
    <s v="field only"/>
    <d v="2022-06-04T00:00:00"/>
    <x v="5"/>
    <x v="158"/>
    <x v="231"/>
    <x v="1"/>
    <x v="0"/>
    <s v="Expired"/>
    <s v="Current"/>
    <s v="Current"/>
    <d v="2022-04-15T00:00:00"/>
  </r>
  <r>
    <s v="Ferne"/>
    <s v="Vaughten"/>
    <s v="fvaughtenjh@nationalgeographic.com"/>
    <s v="permanent"/>
    <x v="1"/>
    <x v="3"/>
    <s v="field and base"/>
    <d v="2022-05-27T00:00:00"/>
    <x v="200"/>
    <x v="3"/>
    <x v="232"/>
    <x v="0"/>
    <x v="1"/>
    <s v="Current"/>
    <s v="Current"/>
    <s v="Current"/>
    <d v="2022-04-07T00:00:00"/>
  </r>
  <r>
    <s v="Fianna"/>
    <s v="Moscrop"/>
    <s v="fmoscrophi@exblog.jp"/>
    <s v="permanent"/>
    <x v="0"/>
    <x v="2"/>
    <s v="field and base"/>
    <d v="2022-05-26T00:00:00"/>
    <x v="57"/>
    <x v="217"/>
    <x v="233"/>
    <x v="0"/>
    <x v="1"/>
    <s v="Current"/>
    <s v="Current"/>
    <s v="Current"/>
    <d v="2022-04-06T00:00:00"/>
  </r>
  <r>
    <s v="Fidel"/>
    <s v="Reichert"/>
    <s v="freichertof@cpanel.net"/>
    <s v="contract"/>
    <x v="0"/>
    <x v="2"/>
    <s v="field only"/>
    <d v="2022-06-01T00:00:00"/>
    <x v="201"/>
    <x v="106"/>
    <x v="161"/>
    <x v="1"/>
    <x v="1"/>
    <s v="Current"/>
    <s v="Current"/>
    <s v="Current"/>
    <d v="2022-04-12T00:00:00"/>
  </r>
  <r>
    <s v="Fidela"/>
    <s v="Conrart"/>
    <s v="fconrartqs@over-blog.com"/>
    <s v="contract"/>
    <x v="5"/>
    <x v="0"/>
    <s v="field only"/>
    <d v="2022-06-01T00:00:00"/>
    <x v="202"/>
    <x v="109"/>
    <x v="234"/>
    <x v="1"/>
    <x v="1"/>
    <s v="Current"/>
    <s v="Current"/>
    <s v="Current"/>
    <d v="2022-04-12T00:00:00"/>
  </r>
  <r>
    <s v="Fidelia"/>
    <s v="Floyd"/>
    <s v="ffloyd54@behance.net"/>
    <s v="permanent"/>
    <x v="0"/>
    <x v="3"/>
    <s v="field and base"/>
    <d v="2022-05-28T00:00:00"/>
    <x v="203"/>
    <x v="218"/>
    <x v="233"/>
    <x v="0"/>
    <x v="0"/>
    <s v="Expired"/>
    <s v="Current"/>
    <s v="Current"/>
    <d v="2022-04-08T00:00:00"/>
  </r>
  <r>
    <s v="Fidelio"/>
    <s v="Hadwick"/>
    <s v="fhadwicke@businessweek.com"/>
    <s v="contract"/>
    <x v="0"/>
    <x v="1"/>
    <s v="field only"/>
    <d v="2022-05-31T00:00:00"/>
    <x v="141"/>
    <x v="219"/>
    <x v="235"/>
    <x v="0"/>
    <x v="1"/>
    <s v="Current"/>
    <s v="Current"/>
    <s v="Current"/>
    <d v="2022-04-11T00:00:00"/>
  </r>
  <r>
    <s v="Findley"/>
    <s v="Chilcotte"/>
    <s v="fchilcotte2d@opensource.org"/>
    <s v="contract"/>
    <x v="2"/>
    <x v="3"/>
    <s v="field and base"/>
    <d v="2022-05-23T00:00:00"/>
    <x v="204"/>
    <x v="9"/>
    <x v="236"/>
    <x v="0"/>
    <x v="1"/>
    <s v="Current"/>
    <s v="Current"/>
    <s v="Current"/>
    <d v="2022-04-03T00:00:00"/>
  </r>
  <r>
    <s v="Finley"/>
    <s v="Huffer"/>
    <s v="fhufferpi@diigo.com"/>
    <s v="contract"/>
    <x v="3"/>
    <x v="3"/>
    <s v="field and base"/>
    <d v="2022-05-28T00:00:00"/>
    <x v="205"/>
    <x v="220"/>
    <x v="113"/>
    <x v="0"/>
    <x v="1"/>
    <s v="Current"/>
    <s v="Current"/>
    <s v="Current"/>
    <d v="2022-04-08T00:00:00"/>
  </r>
  <r>
    <s v="Florance"/>
    <s v="Colin"/>
    <s v="fcolinfx@phoca.cz"/>
    <s v="permanent"/>
    <x v="3"/>
    <x v="0"/>
    <s v="field only"/>
    <d v="2022-06-03T00:00:00"/>
    <x v="206"/>
    <x v="221"/>
    <x v="237"/>
    <x v="1"/>
    <x v="1"/>
    <s v="Current"/>
    <s v="Current"/>
    <s v="Current"/>
    <d v="2022-04-14T00:00:00"/>
  </r>
  <r>
    <s v="Florie"/>
    <s v="Picknett"/>
    <s v="fpicknettqc@nsw.gov.au"/>
    <s v="permanent"/>
    <x v="1"/>
    <x v="4"/>
    <s v="field and base"/>
    <d v="2022-05-25T00:00:00"/>
    <x v="207"/>
    <x v="77"/>
    <x v="238"/>
    <x v="0"/>
    <x v="1"/>
    <s v="Current"/>
    <s v="Current"/>
    <s v="Current"/>
    <d v="2022-04-05T00:00:00"/>
  </r>
  <r>
    <s v="Florina"/>
    <s v="Mea"/>
    <s v="fmeal5@pinterest.com"/>
    <s v="contract"/>
    <x v="2"/>
    <x v="3"/>
    <s v="field and base"/>
    <d v="2022-05-23T00:00:00"/>
    <x v="208"/>
    <x v="5"/>
    <x v="5"/>
    <x v="0"/>
    <x v="0"/>
    <s v="Expired"/>
    <s v="Expired"/>
    <s v="Expired"/>
    <d v="2022-04-03T00:00:00"/>
  </r>
  <r>
    <s v="Flossie"/>
    <s v="Hammill"/>
    <s v="fhammill88@theatlantic.com"/>
    <s v="permanent"/>
    <x v="4"/>
    <x v="2"/>
    <s v="field only"/>
    <d v="2022-05-30T00:00:00"/>
    <x v="209"/>
    <x v="222"/>
    <x v="239"/>
    <x v="0"/>
    <x v="1"/>
    <s v="Current"/>
    <s v="Current"/>
    <s v="Current"/>
    <d v="2022-04-10T00:00:00"/>
  </r>
  <r>
    <s v="Franchot"/>
    <s v="Birrell"/>
    <s v="fbirrellj3@slate.com"/>
    <s v="permanent"/>
    <x v="5"/>
    <x v="4"/>
    <s v="field and base"/>
    <d v="2022-06-01T00:00:00"/>
    <x v="210"/>
    <x v="152"/>
    <x v="50"/>
    <x v="1"/>
    <x v="1"/>
    <s v="Expired"/>
    <s v="Current"/>
    <s v="Current"/>
    <d v="2022-04-12T00:00:00"/>
  </r>
  <r>
    <s v="Franciska"/>
    <s v="Scain"/>
    <s v="fscainnx@printfriendly.com"/>
    <s v="permanent"/>
    <x v="5"/>
    <x v="4"/>
    <s v="field and base"/>
    <d v="2022-05-31T00:00:00"/>
    <x v="211"/>
    <x v="223"/>
    <x v="240"/>
    <x v="0"/>
    <x v="0"/>
    <s v="Current"/>
    <s v="Current"/>
    <s v="Expired"/>
    <d v="2022-04-11T00:00:00"/>
  </r>
  <r>
    <s v="Francyne"/>
    <s v="Bockler"/>
    <s v="fbocklerov@skyrock.com"/>
    <s v="contract"/>
    <x v="3"/>
    <x v="0"/>
    <s v="field only"/>
    <d v="2022-05-26T00:00:00"/>
    <x v="212"/>
    <x v="224"/>
    <x v="241"/>
    <x v="0"/>
    <x v="1"/>
    <s v="Current"/>
    <s v="Current"/>
    <s v="Current"/>
    <d v="2022-04-06T00:00:00"/>
  </r>
  <r>
    <s v="Franklyn"/>
    <s v="Kelway"/>
    <s v="fkelway7w@w3.org"/>
    <s v="contract"/>
    <x v="5"/>
    <x v="0"/>
    <s v="field and base"/>
    <d v="2022-05-25T00:00:00"/>
    <x v="190"/>
    <x v="225"/>
    <x v="242"/>
    <x v="0"/>
    <x v="0"/>
    <s v="Current"/>
    <s v="Current"/>
    <s v="Expired"/>
    <d v="2022-04-05T00:00:00"/>
  </r>
  <r>
    <s v="Frederico"/>
    <s v="Bruyns"/>
    <s v="fbruynsph@macromedia.com"/>
    <s v="contract"/>
    <x v="1"/>
    <x v="0"/>
    <s v="field only"/>
    <d v="2022-05-31T00:00:00"/>
    <x v="128"/>
    <x v="125"/>
    <x v="80"/>
    <x v="0"/>
    <x v="0"/>
    <s v="Current"/>
    <s v="Current"/>
    <s v="Expired"/>
    <d v="2022-04-11T00:00:00"/>
  </r>
  <r>
    <s v="Free"/>
    <s v="Dunge"/>
    <s v="fdungeb7@creativecommons.org"/>
    <s v="permanent"/>
    <x v="3"/>
    <x v="4"/>
    <s v="field only"/>
    <d v="2022-05-31T00:00:00"/>
    <x v="213"/>
    <x v="226"/>
    <x v="243"/>
    <x v="0"/>
    <x v="0"/>
    <s v="Current"/>
    <s v="Expired"/>
    <s v="Current"/>
    <d v="2022-04-11T00:00:00"/>
  </r>
  <r>
    <s v="Freeman"/>
    <s v="Fernihough"/>
    <s v="ffernihoughe3@apple.com"/>
    <s v="permanent"/>
    <x v="4"/>
    <x v="0"/>
    <s v="field only"/>
    <d v="2022-06-03T00:00:00"/>
    <x v="214"/>
    <x v="227"/>
    <x v="244"/>
    <x v="1"/>
    <x v="1"/>
    <s v="Notify"/>
    <s v="Current"/>
    <s v="Current"/>
    <d v="2022-04-14T00:00:00"/>
  </r>
  <r>
    <s v="Gael"/>
    <s v="Skirlin"/>
    <s v="gskirlinnw@hexun.com"/>
    <s v="contract"/>
    <x v="1"/>
    <x v="1"/>
    <s v="field and base"/>
    <d v="2022-05-29T00:00:00"/>
    <x v="215"/>
    <x v="228"/>
    <x v="245"/>
    <x v="0"/>
    <x v="1"/>
    <s v="Current"/>
    <s v="Current"/>
    <s v="Current"/>
    <d v="2022-04-09T00:00:00"/>
  </r>
  <r>
    <s v="Gael"/>
    <s v="Franssen"/>
    <s v="gfranssen6w@miibeian.gov.cn"/>
    <s v="permanent"/>
    <x v="4"/>
    <x v="0"/>
    <s v="field and base"/>
    <d v="2022-05-26T00:00:00"/>
    <x v="194"/>
    <x v="5"/>
    <x v="5"/>
    <x v="0"/>
    <x v="0"/>
    <s v="Current"/>
    <s v="Expired"/>
    <s v="Expired"/>
    <d v="2022-04-06T00:00:00"/>
  </r>
  <r>
    <s v="Gael"/>
    <s v="Skirlin"/>
    <s v="gskirlinnw@hexun.com"/>
    <s v="contract"/>
    <x v="1"/>
    <x v="1"/>
    <s v="field and base"/>
    <d v="2022-05-29T00:00:00"/>
    <x v="216"/>
    <x v="229"/>
    <x v="246"/>
    <x v="0"/>
    <x v="1"/>
    <s v="Current"/>
    <s v="Current"/>
    <s v="Current"/>
    <d v="2022-04-09T00:00:00"/>
  </r>
  <r>
    <s v="Gael"/>
    <s v="Franssen"/>
    <s v="gfranssen6w@miibeian.gov.cn"/>
    <s v="permanent"/>
    <x v="4"/>
    <x v="0"/>
    <s v="field and base"/>
    <d v="2022-05-26T00:00:00"/>
    <x v="215"/>
    <x v="228"/>
    <x v="245"/>
    <x v="0"/>
    <x v="1"/>
    <s v="Current"/>
    <s v="Current"/>
    <s v="Current"/>
    <d v="2022-04-06T00:00:00"/>
  </r>
  <r>
    <s v="Gael"/>
    <s v="Franssen"/>
    <s v="gfranssen6w@miibeian.gov.cn"/>
    <s v="permanent"/>
    <x v="4"/>
    <x v="0"/>
    <s v="field and base"/>
    <d v="2022-05-26T00:00:00"/>
    <x v="216"/>
    <x v="229"/>
    <x v="246"/>
    <x v="0"/>
    <x v="1"/>
    <s v="Current"/>
    <s v="Current"/>
    <s v="Current"/>
    <d v="2022-04-06T00:00:00"/>
  </r>
  <r>
    <s v="Gael"/>
    <s v="Skirlin"/>
    <s v="gskirlinnw@hexun.com"/>
    <s v="contract"/>
    <x v="1"/>
    <x v="1"/>
    <s v="field and base"/>
    <d v="2022-05-29T00:00:00"/>
    <x v="194"/>
    <x v="5"/>
    <x v="5"/>
    <x v="0"/>
    <x v="0"/>
    <s v="Current"/>
    <s v="Expired"/>
    <s v="Expired"/>
    <d v="2022-04-09T00:00:00"/>
  </r>
  <r>
    <s v="Gael"/>
    <s v="Afield"/>
    <s v="gafieldft@eventbrite.com"/>
    <s v="permanent"/>
    <x v="1"/>
    <x v="4"/>
    <s v="field and base"/>
    <d v="2022-05-27T00:00:00"/>
    <x v="215"/>
    <x v="228"/>
    <x v="245"/>
    <x v="0"/>
    <x v="1"/>
    <s v="Current"/>
    <s v="Current"/>
    <s v="Current"/>
    <d v="2022-04-07T00:00:00"/>
  </r>
  <r>
    <s v="Gael"/>
    <s v="Afield"/>
    <s v="gafieldft@eventbrite.com"/>
    <s v="permanent"/>
    <x v="1"/>
    <x v="4"/>
    <s v="field and base"/>
    <d v="2022-05-27T00:00:00"/>
    <x v="194"/>
    <x v="5"/>
    <x v="5"/>
    <x v="0"/>
    <x v="0"/>
    <s v="Current"/>
    <s v="Expired"/>
    <s v="Expired"/>
    <d v="2022-04-07T00:00:00"/>
  </r>
  <r>
    <s v="Gael"/>
    <s v="Afield"/>
    <s v="gafieldft@eventbrite.com"/>
    <s v="permanent"/>
    <x v="1"/>
    <x v="4"/>
    <s v="field and base"/>
    <d v="2022-05-27T00:00:00"/>
    <x v="216"/>
    <x v="229"/>
    <x v="246"/>
    <x v="0"/>
    <x v="1"/>
    <s v="Current"/>
    <s v="Current"/>
    <s v="Current"/>
    <d v="2022-04-07T00:00:00"/>
  </r>
  <r>
    <s v="Gail"/>
    <s v="Acaster"/>
    <s v="gacasterk5@posterous.com"/>
    <s v="contract"/>
    <x v="1"/>
    <x v="4"/>
    <s v="field and base"/>
    <d v="2022-05-27T00:00:00"/>
    <x v="176"/>
    <x v="83"/>
    <x v="247"/>
    <x v="0"/>
    <x v="1"/>
    <s v="Current"/>
    <s v="Current"/>
    <s v="Notify"/>
    <d v="2022-04-07T00:00:00"/>
  </r>
  <r>
    <s v="Gannie"/>
    <s v="Gildersleaves"/>
    <s v="ggildersleavesbe@sciencedaily.com"/>
    <s v="permanent"/>
    <x v="4"/>
    <x v="0"/>
    <s v="field and base"/>
    <d v="2022-06-01T00:00:00"/>
    <x v="217"/>
    <x v="182"/>
    <x v="71"/>
    <x v="1"/>
    <x v="0"/>
    <s v="Notify"/>
    <s v="Current"/>
    <s v="Expired"/>
    <d v="2022-04-12T00:00:00"/>
  </r>
  <r>
    <s v="Ganny"/>
    <s v="Dudney"/>
    <s v="gdudneyh3@i2i.jp"/>
    <s v="permanent"/>
    <x v="3"/>
    <x v="0"/>
    <s v="field and base"/>
    <d v="2022-05-25T00:00:00"/>
    <x v="96"/>
    <x v="162"/>
    <x v="89"/>
    <x v="0"/>
    <x v="1"/>
    <s v="Current"/>
    <s v="Current"/>
    <s v="Current"/>
    <d v="2022-04-05T00:00:00"/>
  </r>
  <r>
    <s v="Gare"/>
    <s v="Twigge"/>
    <s v="gtwiggenu@go.com"/>
    <s v="contract"/>
    <x v="0"/>
    <x v="3"/>
    <s v="field and base"/>
    <d v="2022-05-27T00:00:00"/>
    <x v="218"/>
    <x v="230"/>
    <x v="248"/>
    <x v="0"/>
    <x v="0"/>
    <s v="Expired"/>
    <s v="Current"/>
    <s v="Current"/>
    <d v="2022-04-07T00:00:00"/>
  </r>
  <r>
    <s v="Garek"/>
    <s v="Langhorne"/>
    <s v="glanghorne36@statcounter.com"/>
    <s v="permanent"/>
    <x v="4"/>
    <x v="4"/>
    <s v="field and base"/>
    <d v="2022-05-31T00:00:00"/>
    <x v="5"/>
    <x v="231"/>
    <x v="249"/>
    <x v="0"/>
    <x v="0"/>
    <s v="Expired"/>
    <s v="Current"/>
    <s v="Current"/>
    <d v="2022-04-11T00:00:00"/>
  </r>
  <r>
    <s v="Garik"/>
    <s v="Tarply"/>
    <s v="gtarply9j@fc2.com"/>
    <s v="contract"/>
    <x v="2"/>
    <x v="4"/>
    <s v="field and base"/>
    <d v="2022-05-25T00:00:00"/>
    <x v="195"/>
    <x v="232"/>
    <x v="250"/>
    <x v="0"/>
    <x v="1"/>
    <s v="Current"/>
    <s v="Current"/>
    <s v="Current"/>
    <d v="2022-04-05T00:00:00"/>
  </r>
  <r>
    <s v="Garland"/>
    <s v="Noblett"/>
    <s v="gnoblett9a@blog.com"/>
    <s v="contract"/>
    <x v="0"/>
    <x v="0"/>
    <s v="field only"/>
    <d v="2022-06-03T00:00:00"/>
    <x v="219"/>
    <x v="233"/>
    <x v="251"/>
    <x v="1"/>
    <x v="1"/>
    <s v="Current"/>
    <s v="Expired"/>
    <s v="Current"/>
    <d v="2022-04-14T00:00:00"/>
  </r>
  <r>
    <s v="Gasparo"/>
    <s v="Warner"/>
    <s v="gwarnern4@nature.com"/>
    <s v="permanent"/>
    <x v="5"/>
    <x v="4"/>
    <s v="field only"/>
    <d v="2022-05-24T00:00:00"/>
    <x v="220"/>
    <x v="234"/>
    <x v="252"/>
    <x v="0"/>
    <x v="1"/>
    <s v="Current"/>
    <s v="Current"/>
    <s v="Current"/>
    <d v="2022-04-04T00:00:00"/>
  </r>
  <r>
    <s v="Gaven"/>
    <s v="Waterfield"/>
    <s v="gwaterfieldix@so-net.ne.jp"/>
    <s v="permanent"/>
    <x v="5"/>
    <x v="0"/>
    <s v="field only"/>
    <d v="2022-05-29T00:00:00"/>
    <x v="221"/>
    <x v="235"/>
    <x v="253"/>
    <x v="0"/>
    <x v="1"/>
    <s v="Current"/>
    <s v="Current"/>
    <s v="Current"/>
    <d v="2022-04-09T00:00:00"/>
  </r>
  <r>
    <s v="Gayle"/>
    <s v="Janse"/>
    <s v="gjansejk@google.es"/>
    <s v="contract"/>
    <x v="3"/>
    <x v="2"/>
    <s v="field and base"/>
    <d v="2022-06-02T00:00:00"/>
    <x v="90"/>
    <x v="22"/>
    <x v="254"/>
    <x v="1"/>
    <x v="1"/>
    <s v="Current"/>
    <s v="Current"/>
    <s v="Current"/>
    <d v="2022-04-13T00:00:00"/>
  </r>
  <r>
    <s v="Gayle"/>
    <s v="Janse"/>
    <s v="gjansejk@google.es"/>
    <s v="contract"/>
    <x v="3"/>
    <x v="2"/>
    <s v="field and base"/>
    <d v="2022-06-02T00:00:00"/>
    <x v="10"/>
    <x v="9"/>
    <x v="255"/>
    <x v="1"/>
    <x v="1"/>
    <s v="Current"/>
    <s v="Current"/>
    <s v="Current"/>
    <d v="2022-04-13T00:00:00"/>
  </r>
  <r>
    <s v="Gaylord"/>
    <s v="Runnett"/>
    <s v="grunnetto5@multiply.com"/>
    <s v="permanent"/>
    <x v="2"/>
    <x v="0"/>
    <s v="field only"/>
    <d v="2022-05-26T00:00:00"/>
    <x v="5"/>
    <x v="236"/>
    <x v="256"/>
    <x v="0"/>
    <x v="0"/>
    <s v="Expired"/>
    <s v="Expired"/>
    <s v="Current"/>
    <d v="2022-04-06T00:00:00"/>
  </r>
  <r>
    <s v="Geneva"/>
    <s v="Duligal"/>
    <s v="gduligal8b@geocities.com"/>
    <s v="contract"/>
    <x v="5"/>
    <x v="4"/>
    <s v="field only"/>
    <d v="2022-05-23T00:00:00"/>
    <x v="222"/>
    <x v="5"/>
    <x v="5"/>
    <x v="0"/>
    <x v="0"/>
    <s v="Current"/>
    <s v="Expired"/>
    <s v="Expired"/>
    <d v="2022-04-03T00:00:00"/>
  </r>
  <r>
    <s v="Genvieve"/>
    <s v="Itscovitz"/>
    <s v="gitscovitz5y@comsenz.com"/>
    <s v="contract"/>
    <x v="5"/>
    <x v="3"/>
    <s v="field only"/>
    <d v="2022-06-01T00:00:00"/>
    <x v="62"/>
    <x v="237"/>
    <x v="257"/>
    <x v="1"/>
    <x v="1"/>
    <s v="Current"/>
    <s v="Current"/>
    <s v="Notify"/>
    <d v="2022-04-12T00:00:00"/>
  </r>
  <r>
    <s v="Georgie"/>
    <s v="Overthrow"/>
    <s v="goverthrow9h@hatena.ne.jp"/>
    <s v="contract"/>
    <x v="1"/>
    <x v="4"/>
    <s v="field and base"/>
    <d v="2022-05-29T00:00:00"/>
    <x v="5"/>
    <x v="48"/>
    <x v="258"/>
    <x v="0"/>
    <x v="0"/>
    <s v="Expired"/>
    <s v="Expired"/>
    <s v="Current"/>
    <d v="2022-04-09T00:00:00"/>
  </r>
  <r>
    <s v="Georgie"/>
    <s v="Ralfe"/>
    <s v="gralfebt@walmart.com"/>
    <s v="contract"/>
    <x v="0"/>
    <x v="0"/>
    <s v="field only"/>
    <d v="2022-06-01T00:00:00"/>
    <x v="223"/>
    <x v="238"/>
    <x v="259"/>
    <x v="1"/>
    <x v="0"/>
    <s v="Current"/>
    <s v="Expired"/>
    <s v="Current"/>
    <d v="2022-04-12T00:00:00"/>
  </r>
  <r>
    <s v="Georgie"/>
    <s v="Ralfe"/>
    <s v="gralfebt@walmart.com"/>
    <s v="contract"/>
    <x v="0"/>
    <x v="0"/>
    <s v="field only"/>
    <d v="2022-06-01T00:00:00"/>
    <x v="5"/>
    <x v="48"/>
    <x v="258"/>
    <x v="1"/>
    <x v="0"/>
    <s v="Expired"/>
    <s v="Expired"/>
    <s v="Current"/>
    <d v="2022-04-12T00:00:00"/>
  </r>
  <r>
    <s v="Georgie"/>
    <s v="Overthrow"/>
    <s v="goverthrow9h@hatena.ne.jp"/>
    <s v="contract"/>
    <x v="1"/>
    <x v="4"/>
    <s v="field and base"/>
    <d v="2022-05-29T00:00:00"/>
    <x v="223"/>
    <x v="238"/>
    <x v="259"/>
    <x v="0"/>
    <x v="0"/>
    <s v="Current"/>
    <s v="Expired"/>
    <s v="Current"/>
    <d v="2022-04-09T00:00:00"/>
  </r>
  <r>
    <s v="Gerardo"/>
    <s v="Kolinsky"/>
    <s v="gkolinsky1@google.ru"/>
    <s v="permanent"/>
    <x v="2"/>
    <x v="1"/>
    <s v="field only"/>
    <d v="2022-05-23T00:00:00"/>
    <x v="89"/>
    <x v="239"/>
    <x v="260"/>
    <x v="0"/>
    <x v="1"/>
    <s v="Current"/>
    <s v="Current"/>
    <s v="Current"/>
    <d v="2022-04-03T00:00:00"/>
  </r>
  <r>
    <s v="Germaine"/>
    <s v="Richardet"/>
    <s v="grichardeti4@wsj.com"/>
    <s v="contract"/>
    <x v="1"/>
    <x v="1"/>
    <s v="field and base"/>
    <d v="2022-06-01T00:00:00"/>
    <x v="224"/>
    <x v="240"/>
    <x v="261"/>
    <x v="1"/>
    <x v="1"/>
    <s v="Expired"/>
    <s v="Current"/>
    <s v="Current"/>
    <d v="2022-04-12T00:00:00"/>
  </r>
  <r>
    <s v="Gerrard"/>
    <s v="Trundell"/>
    <s v="gtrundellnk@php.net"/>
    <s v="permanent"/>
    <x v="4"/>
    <x v="4"/>
    <s v="field only"/>
    <d v="2022-05-26T00:00:00"/>
    <x v="225"/>
    <x v="241"/>
    <x v="133"/>
    <x v="0"/>
    <x v="0"/>
    <s v="Current"/>
    <s v="Current"/>
    <s v="Expired"/>
    <d v="2022-04-06T00:00:00"/>
  </r>
  <r>
    <s v="Gertrude"/>
    <s v="Potteridge"/>
    <s v="gpotteridgek8@ocn.ne.jp"/>
    <s v="contract"/>
    <x v="1"/>
    <x v="0"/>
    <s v="field and base"/>
    <d v="2022-05-26T00:00:00"/>
    <x v="226"/>
    <x v="242"/>
    <x v="262"/>
    <x v="0"/>
    <x v="1"/>
    <s v="Current"/>
    <s v="Current"/>
    <s v="Current"/>
    <d v="2022-04-06T00:00:00"/>
  </r>
  <r>
    <s v="Gherardo"/>
    <s v="Ibbott"/>
    <s v="gibbott15@bandcamp.com"/>
    <s v="contract"/>
    <x v="4"/>
    <x v="1"/>
    <s v="field only"/>
    <d v="2022-06-01T00:00:00"/>
    <x v="227"/>
    <x v="90"/>
    <x v="176"/>
    <x v="1"/>
    <x v="1"/>
    <s v="Current"/>
    <s v="Current"/>
    <s v="Current"/>
    <d v="2022-04-12T00:00:00"/>
  </r>
  <r>
    <s v="Giana"/>
    <s v="Bengochea"/>
    <s v="gbengocheacg@bandcamp.com"/>
    <s v="permanent"/>
    <x v="3"/>
    <x v="0"/>
    <s v="field only"/>
    <d v="2022-05-26T00:00:00"/>
    <x v="228"/>
    <x v="152"/>
    <x v="263"/>
    <x v="0"/>
    <x v="1"/>
    <s v="Current"/>
    <s v="Current"/>
    <s v="Current"/>
    <d v="2022-04-06T00:00:00"/>
  </r>
  <r>
    <s v="Gianina"/>
    <s v="Whilder"/>
    <s v="gwhilderlc@pinterest.com"/>
    <s v="permanent"/>
    <x v="0"/>
    <x v="0"/>
    <s v="field and base"/>
    <d v="2022-05-25T00:00:00"/>
    <x v="229"/>
    <x v="71"/>
    <x v="225"/>
    <x v="0"/>
    <x v="1"/>
    <s v="Current"/>
    <s v="Current"/>
    <s v="Current"/>
    <d v="2022-04-05T00:00:00"/>
  </r>
  <r>
    <s v="Gibbie"/>
    <s v="Folan"/>
    <s v="gfolan4l@google.es"/>
    <s v="contract"/>
    <x v="1"/>
    <x v="0"/>
    <s v="field and base"/>
    <d v="2022-06-03T00:00:00"/>
    <x v="230"/>
    <x v="143"/>
    <x v="264"/>
    <x v="1"/>
    <x v="0"/>
    <s v="Current"/>
    <s v="Current"/>
    <s v="Expired"/>
    <d v="2022-04-14T00:00:00"/>
  </r>
  <r>
    <s v="Giffer"/>
    <s v="Sarfat"/>
    <s v="gsarfatfb@furl.net"/>
    <s v="contract"/>
    <x v="3"/>
    <x v="1"/>
    <s v="field only"/>
    <d v="2022-05-30T00:00:00"/>
    <x v="64"/>
    <x v="243"/>
    <x v="265"/>
    <x v="0"/>
    <x v="0"/>
    <s v="Current"/>
    <s v="Expired"/>
    <s v="Current"/>
    <d v="2022-04-10T00:00:00"/>
  </r>
  <r>
    <s v="Gilbert"/>
    <s v="Dood"/>
    <s v="gdood5i@boston.com"/>
    <s v="permanent"/>
    <x v="2"/>
    <x v="4"/>
    <s v="field and base"/>
    <d v="2022-06-03T00:00:00"/>
    <x v="5"/>
    <x v="244"/>
    <x v="266"/>
    <x v="1"/>
    <x v="0"/>
    <s v="Expired"/>
    <s v="Current"/>
    <s v="Current"/>
    <d v="2022-04-14T00:00:00"/>
  </r>
  <r>
    <s v="Gill"/>
    <s v="Boag"/>
    <s v="gboag6l@auda.org.au"/>
    <s v="contract"/>
    <x v="2"/>
    <x v="4"/>
    <s v="field only"/>
    <d v="2022-06-04T00:00:00"/>
    <x v="231"/>
    <x v="245"/>
    <x v="267"/>
    <x v="1"/>
    <x v="0"/>
    <s v="Current"/>
    <s v="Expired"/>
    <s v="Current"/>
    <d v="2022-04-15T00:00:00"/>
  </r>
  <r>
    <s v="Ginni"/>
    <s v="Terbruggen"/>
    <s v="gterbruggenaq@china.com.cn"/>
    <s v="permanent"/>
    <x v="1"/>
    <x v="1"/>
    <s v="field and base"/>
    <d v="2022-05-31T00:00:00"/>
    <x v="7"/>
    <x v="42"/>
    <x v="268"/>
    <x v="0"/>
    <x v="0"/>
    <s v="Current"/>
    <s v="Current"/>
    <s v="Expired"/>
    <d v="2022-04-11T00:00:00"/>
  </r>
  <r>
    <s v="Ginny"/>
    <s v="Bennellick"/>
    <s v="gbennellickmk@zdnet.com"/>
    <s v="contract"/>
    <x v="5"/>
    <x v="1"/>
    <s v="field and base"/>
    <d v="2022-06-02T00:00:00"/>
    <x v="232"/>
    <x v="246"/>
    <x v="269"/>
    <x v="1"/>
    <x v="1"/>
    <s v="Current"/>
    <s v="Current"/>
    <s v="Current"/>
    <d v="2022-04-13T00:00:00"/>
  </r>
  <r>
    <s v="Gino"/>
    <s v="Minmagh"/>
    <s v="gminmagh7h@usda.gov"/>
    <s v="contract"/>
    <x v="0"/>
    <x v="2"/>
    <s v="field and base"/>
    <d v="2022-05-24T00:00:00"/>
    <x v="131"/>
    <x v="247"/>
    <x v="270"/>
    <x v="0"/>
    <x v="0"/>
    <s v="Current"/>
    <s v="Expired"/>
    <s v="Current"/>
    <d v="2022-04-04T00:00:00"/>
  </r>
  <r>
    <s v="Giusto"/>
    <s v="Hiscocks"/>
    <s v="ghiscocks47@github.io"/>
    <s v="contract"/>
    <x v="5"/>
    <x v="4"/>
    <s v="field and base"/>
    <d v="2022-05-26T00:00:00"/>
    <x v="233"/>
    <x v="104"/>
    <x v="236"/>
    <x v="0"/>
    <x v="1"/>
    <s v="Current"/>
    <s v="Current"/>
    <s v="Current"/>
    <d v="2022-04-06T00:00:00"/>
  </r>
  <r>
    <s v="Glenna"/>
    <s v="Sollett"/>
    <s v="gsollettmg@homestead.com"/>
    <s v="contract"/>
    <x v="1"/>
    <x v="4"/>
    <s v="field only"/>
    <d v="2022-06-02T00:00:00"/>
    <x v="218"/>
    <x v="190"/>
    <x v="271"/>
    <x v="1"/>
    <x v="0"/>
    <s v="Expired"/>
    <s v="Current"/>
    <s v="Current"/>
    <d v="2022-04-13T00:00:00"/>
  </r>
  <r>
    <s v="Glennie"/>
    <s v="Rapper"/>
    <s v="grapper7x@army.mil"/>
    <s v="contract"/>
    <x v="5"/>
    <x v="1"/>
    <s v="field only"/>
    <d v="2022-05-25T00:00:00"/>
    <x v="234"/>
    <x v="248"/>
    <x v="272"/>
    <x v="0"/>
    <x v="0"/>
    <s v="Current"/>
    <s v="Expired"/>
    <s v="Current"/>
    <d v="2022-04-05T00:00:00"/>
  </r>
  <r>
    <s v="Glyn"/>
    <s v="Conisbee"/>
    <s v="gconisbeer@springer.com"/>
    <s v="permanent"/>
    <x v="3"/>
    <x v="0"/>
    <s v="field and base"/>
    <d v="2022-06-03T00:00:00"/>
    <x v="5"/>
    <x v="249"/>
    <x v="273"/>
    <x v="1"/>
    <x v="0"/>
    <s v="Expired"/>
    <s v="Current"/>
    <s v="Current"/>
    <d v="2022-04-14T00:00:00"/>
  </r>
  <r>
    <s v="Godfrey"/>
    <s v="Spindler"/>
    <s v="gspindlerbk@booking.com"/>
    <s v="contract"/>
    <x v="0"/>
    <x v="1"/>
    <s v="field and base"/>
    <d v="2022-06-02T00:00:00"/>
    <x v="235"/>
    <x v="5"/>
    <x v="5"/>
    <x v="1"/>
    <x v="0"/>
    <s v="Current"/>
    <s v="Expired"/>
    <s v="Expired"/>
    <d v="2022-04-13T00:00:00"/>
  </r>
  <r>
    <s v="Golda"/>
    <s v="Buzza"/>
    <s v="gbuzzamu@skype.com"/>
    <s v="permanent"/>
    <x v="3"/>
    <x v="3"/>
    <s v="field and base"/>
    <d v="2022-05-23T00:00:00"/>
    <x v="236"/>
    <x v="250"/>
    <x v="274"/>
    <x v="0"/>
    <x v="0"/>
    <s v="Current"/>
    <s v="Expired"/>
    <s v="Current"/>
    <d v="2022-04-03T00:00:00"/>
  </r>
  <r>
    <s v="Gorden"/>
    <s v="Harpin"/>
    <s v="gharpinkh@nsw.gov.au"/>
    <s v="permanent"/>
    <x v="0"/>
    <x v="4"/>
    <s v="field and base"/>
    <d v="2022-05-28T00:00:00"/>
    <x v="237"/>
    <x v="251"/>
    <x v="275"/>
    <x v="0"/>
    <x v="0"/>
    <s v="Expired"/>
    <s v="Current"/>
    <s v="Current"/>
    <d v="2022-04-08T00:00:00"/>
  </r>
  <r>
    <s v="Grady"/>
    <s v="Hacquard"/>
    <s v="ghacquardj4@reverbnation.com"/>
    <s v="permanent"/>
    <x v="5"/>
    <x v="1"/>
    <s v="field and base"/>
    <d v="2022-05-30T00:00:00"/>
    <x v="238"/>
    <x v="252"/>
    <x v="133"/>
    <x v="0"/>
    <x v="0"/>
    <s v="Current"/>
    <s v="Current"/>
    <s v="Expired"/>
    <d v="2022-04-10T00:00:00"/>
  </r>
  <r>
    <s v="Graham"/>
    <s v="Gegg"/>
    <s v="ggegg9q@dagondesign.com"/>
    <s v="contract"/>
    <x v="5"/>
    <x v="4"/>
    <s v="field only"/>
    <d v="2022-06-02T00:00:00"/>
    <x v="239"/>
    <x v="253"/>
    <x v="77"/>
    <x v="1"/>
    <x v="1"/>
    <s v="Current"/>
    <s v="Current"/>
    <s v="Current"/>
    <d v="2022-04-13T00:00:00"/>
  </r>
  <r>
    <s v="Grantham"/>
    <s v="Biasotti"/>
    <s v="gbiasottic@biglobe.ne.jp"/>
    <s v="contract"/>
    <x v="5"/>
    <x v="3"/>
    <s v="field and base"/>
    <d v="2022-06-04T00:00:00"/>
    <x v="240"/>
    <x v="254"/>
    <x v="1"/>
    <x v="1"/>
    <x v="1"/>
    <s v="Current"/>
    <s v="Current"/>
    <s v="Current"/>
    <d v="2022-04-15T00:00:00"/>
  </r>
  <r>
    <s v="Guinevere"/>
    <s v="Drejer"/>
    <s v="gdrejerfd@taobao.com"/>
    <s v="contract"/>
    <x v="1"/>
    <x v="4"/>
    <s v="field and base"/>
    <d v="2022-05-24T00:00:00"/>
    <x v="134"/>
    <x v="211"/>
    <x v="112"/>
    <x v="0"/>
    <x v="0"/>
    <s v="Expired"/>
    <s v="Expired"/>
    <s v="Current"/>
    <d v="2022-04-04T00:00:00"/>
  </r>
  <r>
    <s v="Gunter"/>
    <s v="Pavlata"/>
    <s v="gpavlata7o@pcworld.com"/>
    <s v="permanent"/>
    <x v="3"/>
    <x v="1"/>
    <s v="field and base"/>
    <d v="2022-05-26T00:00:00"/>
    <x v="241"/>
    <x v="159"/>
    <x v="276"/>
    <x v="0"/>
    <x v="0"/>
    <s v="Current"/>
    <s v="Current"/>
    <s v="Expired"/>
    <d v="2022-04-06T00:00:00"/>
  </r>
  <r>
    <s v="Gusta"/>
    <s v="Croson"/>
    <s v="gcrosonk7@utexas.edu"/>
    <s v="permanent"/>
    <x v="1"/>
    <x v="4"/>
    <s v="field and base"/>
    <d v="2022-06-02T00:00:00"/>
    <x v="242"/>
    <x v="255"/>
    <x v="125"/>
    <x v="1"/>
    <x v="1"/>
    <s v="Current"/>
    <s v="Current"/>
    <s v="Current"/>
    <d v="2022-04-13T00:00:00"/>
  </r>
  <r>
    <s v="Gustaf"/>
    <s v="Capel"/>
    <s v="gcapelqx@infoseek.co.jp"/>
    <s v="contract"/>
    <x v="1"/>
    <x v="2"/>
    <s v="field and base"/>
    <d v="2022-05-26T00:00:00"/>
    <x v="189"/>
    <x v="256"/>
    <x v="277"/>
    <x v="0"/>
    <x v="1"/>
    <s v="Current"/>
    <s v="Current"/>
    <s v="Current"/>
    <d v="2022-04-06T00:00:00"/>
  </r>
  <r>
    <s v="Gustavo"/>
    <s v="Mitchener"/>
    <s v="gmitchener2h@examiner.com"/>
    <s v="contract"/>
    <x v="4"/>
    <x v="0"/>
    <s v="field and base"/>
    <d v="2022-05-25T00:00:00"/>
    <x v="243"/>
    <x v="5"/>
    <x v="5"/>
    <x v="0"/>
    <x v="0"/>
    <s v="Current"/>
    <s v="Expired"/>
    <s v="Expired"/>
    <d v="2022-04-05T00:00:00"/>
  </r>
  <r>
    <s v="Gusty"/>
    <s v="Kippen"/>
    <s v="gkippenu@clickbank.net"/>
    <s v="contract"/>
    <x v="5"/>
    <x v="0"/>
    <s v="field only"/>
    <d v="2022-05-23T00:00:00"/>
    <x v="244"/>
    <x v="156"/>
    <x v="278"/>
    <x v="0"/>
    <x v="0"/>
    <s v="Current"/>
    <s v="Current"/>
    <s v="Expired"/>
    <d v="2022-04-03T00:00:00"/>
  </r>
  <r>
    <s v="Gwendolen"/>
    <s v="Pedycan"/>
    <s v="gpedycanhq@phpbb.com"/>
    <s v="contract"/>
    <x v="5"/>
    <x v="0"/>
    <s v="field and base"/>
    <d v="2022-05-27T00:00:00"/>
    <x v="199"/>
    <x v="257"/>
    <x v="279"/>
    <x v="0"/>
    <x v="1"/>
    <s v="Current"/>
    <s v="Current"/>
    <s v="Current"/>
    <d v="2022-04-07T00:00:00"/>
  </r>
  <r>
    <s v="Hadrian"/>
    <s v="Puffett"/>
    <s v="hpuffettno@w3.org"/>
    <s v="contract"/>
    <x v="3"/>
    <x v="3"/>
    <s v="field and base"/>
    <d v="2022-05-23T00:00:00"/>
    <x v="245"/>
    <x v="20"/>
    <x v="280"/>
    <x v="0"/>
    <x v="0"/>
    <s v="Current"/>
    <s v="Expired"/>
    <s v="Current"/>
    <d v="2022-04-03T00:00:00"/>
  </r>
  <r>
    <s v="Hailey"/>
    <s v="Yakovich"/>
    <s v="hyakovichis@usnews.com"/>
    <s v="contract"/>
    <x v="0"/>
    <x v="0"/>
    <s v="field and base"/>
    <d v="2022-05-26T00:00:00"/>
    <x v="43"/>
    <x v="258"/>
    <x v="199"/>
    <x v="0"/>
    <x v="1"/>
    <s v="Current"/>
    <s v="Current"/>
    <s v="Current"/>
    <d v="2022-04-06T00:00:00"/>
  </r>
  <r>
    <s v="Hale"/>
    <s v="Dodgson"/>
    <s v="hdodgson8s@simplemachines.org"/>
    <s v="permanent"/>
    <x v="5"/>
    <x v="2"/>
    <s v="field and base"/>
    <d v="2022-05-25T00:00:00"/>
    <x v="34"/>
    <x v="259"/>
    <x v="281"/>
    <x v="0"/>
    <x v="1"/>
    <s v="Current"/>
    <s v="Current"/>
    <s v="Expired"/>
    <d v="2022-04-05T00:00:00"/>
  </r>
  <r>
    <s v="Halsey"/>
    <s v="Braywood"/>
    <s v="hbraywood6h@umn.edu"/>
    <s v="permanent"/>
    <x v="3"/>
    <x v="0"/>
    <s v="field and base"/>
    <d v="2022-05-29T00:00:00"/>
    <x v="246"/>
    <x v="260"/>
    <x v="282"/>
    <x v="0"/>
    <x v="1"/>
    <s v="Current"/>
    <s v="Current"/>
    <s v="Current"/>
    <d v="2022-04-09T00:00:00"/>
  </r>
  <r>
    <s v="Halsy"/>
    <s v="Kerins"/>
    <s v="hkerinsrp@biglobe.ne.jp"/>
    <s v="contract"/>
    <x v="2"/>
    <x v="2"/>
    <s v="field and base"/>
    <d v="2022-05-23T00:00:00"/>
    <x v="247"/>
    <x v="261"/>
    <x v="283"/>
    <x v="0"/>
    <x v="0"/>
    <s v="Current"/>
    <s v="Expired"/>
    <s v="Current"/>
    <d v="2022-04-03T00:00:00"/>
  </r>
  <r>
    <s v="Hamilton"/>
    <s v="Wadesworth"/>
    <s v="hwadesworth2n@google.co.jp"/>
    <s v="permanent"/>
    <x v="1"/>
    <x v="4"/>
    <s v="field only"/>
    <d v="2022-05-23T00:00:00"/>
    <x v="248"/>
    <x v="262"/>
    <x v="284"/>
    <x v="0"/>
    <x v="0"/>
    <s v="Current"/>
    <s v="Expired"/>
    <s v="Current"/>
    <d v="2022-04-03T00:00:00"/>
  </r>
  <r>
    <s v="Hanna"/>
    <s v="Ind"/>
    <s v="hindjt@oakley.com"/>
    <s v="contract"/>
    <x v="4"/>
    <x v="0"/>
    <s v="field and base"/>
    <d v="2022-05-27T00:00:00"/>
    <x v="15"/>
    <x v="263"/>
    <x v="233"/>
    <x v="0"/>
    <x v="1"/>
    <s v="Current"/>
    <s v="Current"/>
    <s v="Current"/>
    <d v="2022-04-07T00:00:00"/>
  </r>
  <r>
    <s v="Harrie"/>
    <s v="Nassey"/>
    <s v="hnasseyja@nba.com"/>
    <s v="permanent"/>
    <x v="4"/>
    <x v="0"/>
    <s v="field and base"/>
    <d v="2022-05-29T00:00:00"/>
    <x v="249"/>
    <x v="87"/>
    <x v="285"/>
    <x v="0"/>
    <x v="1"/>
    <s v="Current"/>
    <s v="Current"/>
    <s v="Current"/>
    <d v="2022-04-09T00:00:00"/>
  </r>
  <r>
    <s v="Harris"/>
    <s v="Ilott"/>
    <s v="hilotten@newyorker.com"/>
    <s v="contract"/>
    <x v="0"/>
    <x v="3"/>
    <s v="field only"/>
    <d v="2022-05-25T00:00:00"/>
    <x v="39"/>
    <x v="42"/>
    <x v="286"/>
    <x v="0"/>
    <x v="1"/>
    <s v="Current"/>
    <s v="Current"/>
    <s v="Current"/>
    <d v="2022-04-05T00:00:00"/>
  </r>
  <r>
    <s v="Harvey"/>
    <s v="Petroselli"/>
    <s v="hpetroselli4n@marketwatch.com"/>
    <s v="contract"/>
    <x v="2"/>
    <x v="2"/>
    <s v="field only"/>
    <d v="2022-05-30T00:00:00"/>
    <x v="250"/>
    <x v="264"/>
    <x v="287"/>
    <x v="0"/>
    <x v="1"/>
    <s v="Current"/>
    <s v="Current"/>
    <s v="Current"/>
    <d v="2022-04-10T00:00:00"/>
  </r>
  <r>
    <s v="Hastings"/>
    <s v="Darville"/>
    <s v="hdarville4o@rambler.ru"/>
    <s v="permanent"/>
    <x v="2"/>
    <x v="1"/>
    <s v="field only"/>
    <d v="2022-05-23T00:00:00"/>
    <x v="251"/>
    <x v="5"/>
    <x v="5"/>
    <x v="0"/>
    <x v="0"/>
    <s v="Current"/>
    <s v="Expired"/>
    <s v="Expired"/>
    <d v="2022-04-03T00:00:00"/>
  </r>
  <r>
    <s v="Hayward"/>
    <s v="Willingale"/>
    <s v="hwillingalea7@apache.org"/>
    <s v="contract"/>
    <x v="3"/>
    <x v="2"/>
    <s v="field only"/>
    <d v="2022-06-04T00:00:00"/>
    <x v="228"/>
    <x v="265"/>
    <x v="1"/>
    <x v="1"/>
    <x v="1"/>
    <s v="Current"/>
    <s v="Current"/>
    <s v="Current"/>
    <d v="2022-04-15T00:00:00"/>
  </r>
  <r>
    <s v="Hayward"/>
    <s v="Willingale"/>
    <s v="hwillingalea7@apache.org"/>
    <s v="contract"/>
    <x v="3"/>
    <x v="2"/>
    <s v="field only"/>
    <d v="2022-06-04T00:00:00"/>
    <x v="232"/>
    <x v="266"/>
    <x v="65"/>
    <x v="1"/>
    <x v="1"/>
    <s v="Current"/>
    <s v="Current"/>
    <s v="Current"/>
    <d v="2022-04-15T00:00:00"/>
  </r>
  <r>
    <s v="Hedi"/>
    <s v="Clohessy"/>
    <s v="hclohessyhe@ifeng.com"/>
    <s v="contract"/>
    <x v="1"/>
    <x v="1"/>
    <s v="field only"/>
    <d v="2022-05-30T00:00:00"/>
    <x v="27"/>
    <x v="267"/>
    <x v="288"/>
    <x v="0"/>
    <x v="1"/>
    <s v="Current"/>
    <s v="Current"/>
    <s v="Current"/>
    <d v="2022-04-10T00:00:00"/>
  </r>
  <r>
    <s v="Hermia"/>
    <s v="Poll"/>
    <s v="hpollcs@slideshare.net"/>
    <s v="permanent"/>
    <x v="5"/>
    <x v="0"/>
    <s v="field and base"/>
    <d v="2022-06-01T00:00:00"/>
    <x v="5"/>
    <x v="134"/>
    <x v="289"/>
    <x v="1"/>
    <x v="0"/>
    <s v="Expired"/>
    <s v="Expired"/>
    <s v="Current"/>
    <d v="2022-04-12T00:00:00"/>
  </r>
  <r>
    <s v="Hew"/>
    <s v="Clubbe"/>
    <s v="hclubbe8n@reuters.com"/>
    <s v="contract"/>
    <x v="3"/>
    <x v="0"/>
    <s v="field and base"/>
    <d v="2022-06-03T00:00:00"/>
    <x v="204"/>
    <x v="268"/>
    <x v="290"/>
    <x v="1"/>
    <x v="1"/>
    <s v="Current"/>
    <s v="Current"/>
    <s v="Current"/>
    <d v="2022-04-14T00:00:00"/>
  </r>
  <r>
    <s v="Hilary"/>
    <s v="Biasini"/>
    <s v="hbiasini8d@cornell.edu"/>
    <s v="permanent"/>
    <x v="4"/>
    <x v="0"/>
    <s v="field and base"/>
    <d v="2022-05-24T00:00:00"/>
    <x v="117"/>
    <x v="177"/>
    <x v="291"/>
    <x v="0"/>
    <x v="1"/>
    <s v="Current"/>
    <s v="Current"/>
    <s v="Current"/>
    <d v="2022-04-04T00:00:00"/>
  </r>
  <r>
    <s v="Hilda"/>
    <s v="Scintsbury"/>
    <s v="hscintsburykp@qq.com"/>
    <s v="contract"/>
    <x v="0"/>
    <x v="4"/>
    <s v="field only"/>
    <d v="2022-06-02T00:00:00"/>
    <x v="252"/>
    <x v="37"/>
    <x v="292"/>
    <x v="1"/>
    <x v="1"/>
    <s v="Current"/>
    <s v="Expired"/>
    <s v="Current"/>
    <d v="2022-04-13T00:00:00"/>
  </r>
  <r>
    <s v="Hildagard"/>
    <s v="Kira"/>
    <s v="hkirafi@dot.gov"/>
    <s v="permanent"/>
    <x v="3"/>
    <x v="2"/>
    <s v="field only"/>
    <d v="2022-05-30T00:00:00"/>
    <x v="253"/>
    <x v="269"/>
    <x v="293"/>
    <x v="0"/>
    <x v="1"/>
    <s v="Current"/>
    <s v="Current"/>
    <s v="Current"/>
    <d v="2022-04-10T00:00:00"/>
  </r>
  <r>
    <s v="Hill"/>
    <s v="Faulds"/>
    <s v="hfaulds9@livejournal.com"/>
    <s v="permanent"/>
    <x v="2"/>
    <x v="4"/>
    <s v="field only"/>
    <d v="2022-05-23T00:00:00"/>
    <x v="145"/>
    <x v="263"/>
    <x v="294"/>
    <x v="0"/>
    <x v="1"/>
    <s v="Current"/>
    <s v="Current"/>
    <s v="Current"/>
    <d v="2022-04-03T00:00:00"/>
  </r>
  <r>
    <s v="Holli"/>
    <s v="Kirrage"/>
    <s v="hkirraged7@behance.net"/>
    <s v="permanent"/>
    <x v="5"/>
    <x v="1"/>
    <s v="field only"/>
    <d v="2022-06-04T00:00:00"/>
    <x v="254"/>
    <x v="270"/>
    <x v="198"/>
    <x v="1"/>
    <x v="0"/>
    <s v="Expired"/>
    <s v="Current"/>
    <s v="Expired"/>
    <d v="2022-04-15T00:00:00"/>
  </r>
  <r>
    <s v="Hope"/>
    <s v="Gemnett"/>
    <s v="hgemnettaw@prlog.org"/>
    <s v="permanent"/>
    <x v="3"/>
    <x v="0"/>
    <s v="field and base"/>
    <d v="2022-06-04T00:00:00"/>
    <x v="194"/>
    <x v="5"/>
    <x v="5"/>
    <x v="1"/>
    <x v="0"/>
    <s v="Current"/>
    <s v="Expired"/>
    <s v="Expired"/>
    <d v="2022-04-15T00:00:00"/>
  </r>
  <r>
    <s v="Horst"/>
    <s v="Kleinhandler"/>
    <s v="hkleinhandler1s@uol.com.br"/>
    <s v="contract"/>
    <x v="5"/>
    <x v="0"/>
    <s v="field and base"/>
    <d v="2022-06-04T00:00:00"/>
    <x v="232"/>
    <x v="271"/>
    <x v="63"/>
    <x v="1"/>
    <x v="1"/>
    <s v="Current"/>
    <s v="Current"/>
    <s v="Current"/>
    <d v="2022-04-15T00:00:00"/>
  </r>
  <r>
    <s v="Hubert"/>
    <s v="Tripney"/>
    <s v="htripney3u@nbcnews.com"/>
    <s v="permanent"/>
    <x v="5"/>
    <x v="0"/>
    <s v="field and base"/>
    <d v="2022-06-02T00:00:00"/>
    <x v="255"/>
    <x v="107"/>
    <x v="64"/>
    <x v="1"/>
    <x v="1"/>
    <s v="Current"/>
    <s v="Current"/>
    <s v="Current"/>
    <d v="2022-04-13T00:00:00"/>
  </r>
  <r>
    <s v="Hubey"/>
    <s v="Ceely"/>
    <s v="hceelyrn@skyrock.com"/>
    <s v="contract"/>
    <x v="3"/>
    <x v="3"/>
    <s v="field and base"/>
    <d v="2022-05-28T00:00:00"/>
    <x v="236"/>
    <x v="223"/>
    <x v="295"/>
    <x v="0"/>
    <x v="1"/>
    <s v="Current"/>
    <s v="Current"/>
    <s v="Current"/>
    <d v="2022-04-08T00:00:00"/>
  </r>
  <r>
    <s v="Humbert"/>
    <s v="Warratt"/>
    <s v="hwarrattp0@nifty.com"/>
    <s v="contract"/>
    <x v="0"/>
    <x v="4"/>
    <s v="field and base"/>
    <d v="2022-05-30T00:00:00"/>
    <x v="5"/>
    <x v="5"/>
    <x v="5"/>
    <x v="0"/>
    <x v="0"/>
    <s v="Expired"/>
    <s v="Expired"/>
    <s v="Expired"/>
    <d v="2022-04-10T00:00:00"/>
  </r>
  <r>
    <s v="Humbert"/>
    <s v="Warratt"/>
    <s v="hwarrattp0@nifty.com"/>
    <s v="contract"/>
    <x v="0"/>
    <x v="4"/>
    <s v="field and base"/>
    <d v="2022-05-30T00:00:00"/>
    <x v="256"/>
    <x v="272"/>
    <x v="296"/>
    <x v="0"/>
    <x v="1"/>
    <s v="Current"/>
    <s v="Current"/>
    <s v="Current"/>
    <d v="2022-04-10T00:00:00"/>
  </r>
  <r>
    <s v="Humbert"/>
    <s v="Spong"/>
    <s v="hspong57@mashable.com"/>
    <s v="contract"/>
    <x v="3"/>
    <x v="2"/>
    <s v="field only"/>
    <d v="2022-05-27T00:00:00"/>
    <x v="5"/>
    <x v="5"/>
    <x v="5"/>
    <x v="0"/>
    <x v="0"/>
    <s v="Expired"/>
    <s v="Expired"/>
    <s v="Expired"/>
    <d v="2022-04-07T00:00:00"/>
  </r>
  <r>
    <s v="Humbert"/>
    <s v="Spong"/>
    <s v="hspong57@mashable.com"/>
    <s v="contract"/>
    <x v="3"/>
    <x v="2"/>
    <s v="field only"/>
    <d v="2022-05-27T00:00:00"/>
    <x v="256"/>
    <x v="272"/>
    <x v="296"/>
    <x v="0"/>
    <x v="1"/>
    <s v="Current"/>
    <s v="Current"/>
    <s v="Current"/>
    <d v="2022-04-07T00:00:00"/>
  </r>
  <r>
    <s v="Humberto"/>
    <s v="Crozier"/>
    <s v="hcrozierc2@infoseek.co.jp"/>
    <s v="permanent"/>
    <x v="2"/>
    <x v="2"/>
    <s v="field only"/>
    <d v="2022-05-28T00:00:00"/>
    <x v="5"/>
    <x v="222"/>
    <x v="297"/>
    <x v="0"/>
    <x v="0"/>
    <s v="Expired"/>
    <s v="Current"/>
    <s v="Current"/>
    <d v="2022-04-08T00:00:00"/>
  </r>
  <r>
    <s v="Humfrid"/>
    <s v="Emmitt"/>
    <s v="hemmittqp@mac.com"/>
    <s v="permanent"/>
    <x v="5"/>
    <x v="4"/>
    <s v="field and base"/>
    <d v="2022-05-24T00:00:00"/>
    <x v="257"/>
    <x v="38"/>
    <x v="171"/>
    <x v="0"/>
    <x v="1"/>
    <s v="Current"/>
    <s v="Current"/>
    <s v="Current"/>
    <d v="2022-04-04T00:00:00"/>
  </r>
  <r>
    <s v="Hyacinthe"/>
    <s v="Daynter"/>
    <s v="hdaynter7a@cocolog-nifty.com"/>
    <s v="contract"/>
    <x v="1"/>
    <x v="0"/>
    <s v="field only"/>
    <d v="2022-05-25T00:00:00"/>
    <x v="179"/>
    <x v="201"/>
    <x v="298"/>
    <x v="0"/>
    <x v="0"/>
    <s v="Current"/>
    <s v="Current"/>
    <s v="Expired"/>
    <d v="2022-04-05T00:00:00"/>
  </r>
  <r>
    <s v="Hyman"/>
    <s v="Alkin"/>
    <s v="halkinpr@nature.com"/>
    <s v="permanent"/>
    <x v="3"/>
    <x v="1"/>
    <s v="field and base"/>
    <d v="2022-05-25T00:00:00"/>
    <x v="13"/>
    <x v="64"/>
    <x v="299"/>
    <x v="0"/>
    <x v="1"/>
    <s v="Current"/>
    <s v="Notify"/>
    <s v="Current"/>
    <d v="2022-04-05T00:00:00"/>
  </r>
  <r>
    <s v="Ibrahim"/>
    <s v="Thorouggood"/>
    <s v="ithorouggood1b@imdb.com"/>
    <s v="contract"/>
    <x v="5"/>
    <x v="0"/>
    <s v="field and base"/>
    <d v="2022-05-23T00:00:00"/>
    <x v="108"/>
    <x v="273"/>
    <x v="132"/>
    <x v="0"/>
    <x v="0"/>
    <s v="Current"/>
    <s v="Expired"/>
    <s v="Current"/>
    <d v="2022-04-03T00:00:00"/>
  </r>
  <r>
    <s v="Idalina"/>
    <s v="Chattey"/>
    <s v="ichattey8x@ifeng.com"/>
    <s v="contract"/>
    <x v="0"/>
    <x v="2"/>
    <s v="field and base"/>
    <d v="2022-05-24T00:00:00"/>
    <x v="149"/>
    <x v="180"/>
    <x v="148"/>
    <x v="0"/>
    <x v="0"/>
    <s v="Current"/>
    <s v="Current"/>
    <s v="Expired"/>
    <d v="2022-04-04T00:00:00"/>
  </r>
  <r>
    <s v="Iggy"/>
    <s v="Aubri"/>
    <s v="iaubridw@hc360.com"/>
    <s v="contract"/>
    <x v="1"/>
    <x v="4"/>
    <s v="field only"/>
    <d v="2022-05-28T00:00:00"/>
    <x v="258"/>
    <x v="274"/>
    <x v="300"/>
    <x v="0"/>
    <x v="1"/>
    <s v="Current"/>
    <s v="Current"/>
    <s v="Current"/>
    <d v="2022-04-08T00:00:00"/>
  </r>
  <r>
    <s v="Ilise"/>
    <s v="Mendoza"/>
    <s v="imendozaf2@bbc.co.uk"/>
    <s v="permanent"/>
    <x v="1"/>
    <x v="0"/>
    <s v="field and base"/>
    <d v="2022-05-25T00:00:00"/>
    <x v="259"/>
    <x v="275"/>
    <x v="301"/>
    <x v="0"/>
    <x v="1"/>
    <s v="Current"/>
    <s v="Current"/>
    <s v="Current"/>
    <d v="2022-04-05T00:00:00"/>
  </r>
  <r>
    <s v="Ilse"/>
    <s v="Kid"/>
    <s v="ikid29@newsvine.com"/>
    <s v="contract"/>
    <x v="4"/>
    <x v="4"/>
    <s v="field only"/>
    <d v="2022-06-03T00:00:00"/>
    <x v="260"/>
    <x v="55"/>
    <x v="302"/>
    <x v="1"/>
    <x v="0"/>
    <s v="Current"/>
    <s v="Current"/>
    <s v="Expired"/>
    <d v="2022-04-14T00:00:00"/>
  </r>
  <r>
    <s v="Ilse"/>
    <s v="Kid"/>
    <s v="ikid29@newsvine.com"/>
    <s v="contract"/>
    <x v="4"/>
    <x v="4"/>
    <s v="field only"/>
    <d v="2022-06-03T00:00:00"/>
    <x v="261"/>
    <x v="25"/>
    <x v="303"/>
    <x v="1"/>
    <x v="1"/>
    <s v="Current"/>
    <s v="Current"/>
    <s v="Current"/>
    <d v="2022-04-14T00:00:00"/>
  </r>
  <r>
    <s v="Inez"/>
    <s v="Andreaccio"/>
    <s v="iandreacciof1@domainmarket.com"/>
    <s v="contract"/>
    <x v="4"/>
    <x v="4"/>
    <s v="field and base"/>
    <d v="2022-06-03T00:00:00"/>
    <x v="262"/>
    <x v="276"/>
    <x v="304"/>
    <x v="1"/>
    <x v="1"/>
    <s v="Current"/>
    <s v="Current"/>
    <s v="Current"/>
    <d v="2022-04-14T00:00:00"/>
  </r>
  <r>
    <s v="Inga"/>
    <s v="Parrott"/>
    <s v="iparrottha@sakura.ne.jp"/>
    <s v="contract"/>
    <x v="0"/>
    <x v="2"/>
    <s v="field and base"/>
    <d v="2022-05-26T00:00:00"/>
    <x v="263"/>
    <x v="49"/>
    <x v="305"/>
    <x v="0"/>
    <x v="1"/>
    <s v="Current"/>
    <s v="Current"/>
    <s v="Current"/>
    <d v="2022-04-06T00:00:00"/>
  </r>
  <r>
    <s v="Inga"/>
    <s v="Parrott"/>
    <s v="iparrottha@sakura.ne.jp"/>
    <s v="contract"/>
    <x v="0"/>
    <x v="2"/>
    <s v="field and base"/>
    <d v="2022-05-26T00:00:00"/>
    <x v="50"/>
    <x v="277"/>
    <x v="306"/>
    <x v="0"/>
    <x v="1"/>
    <s v="Current"/>
    <s v="Current"/>
    <s v="Current"/>
    <d v="2022-04-06T00:00:00"/>
  </r>
  <r>
    <s v="Inga"/>
    <s v="Dawidowitz"/>
    <s v="idawidowitzjy@intel.com"/>
    <s v="contract"/>
    <x v="5"/>
    <x v="3"/>
    <s v="field only"/>
    <d v="2022-05-27T00:00:00"/>
    <x v="263"/>
    <x v="49"/>
    <x v="305"/>
    <x v="0"/>
    <x v="1"/>
    <s v="Current"/>
    <s v="Current"/>
    <s v="Current"/>
    <d v="2022-04-07T00:00:00"/>
  </r>
  <r>
    <s v="Inga"/>
    <s v="Dawidowitz"/>
    <s v="idawidowitzjy@intel.com"/>
    <s v="contract"/>
    <x v="5"/>
    <x v="3"/>
    <s v="field only"/>
    <d v="2022-05-27T00:00:00"/>
    <x v="50"/>
    <x v="277"/>
    <x v="306"/>
    <x v="0"/>
    <x v="1"/>
    <s v="Current"/>
    <s v="Current"/>
    <s v="Current"/>
    <d v="2022-04-07T00:00:00"/>
  </r>
  <r>
    <s v="Ingram"/>
    <s v="Pressdee"/>
    <s v="ipressdeeqh@blogspot.com"/>
    <s v="contract"/>
    <x v="4"/>
    <x v="3"/>
    <s v="field and base"/>
    <d v="2022-06-01T00:00:00"/>
    <x v="264"/>
    <x v="278"/>
    <x v="307"/>
    <x v="1"/>
    <x v="0"/>
    <s v="Current"/>
    <s v="Current"/>
    <s v="Expired"/>
    <d v="2022-04-12T00:00:00"/>
  </r>
  <r>
    <s v="Ira"/>
    <s v="Kidby"/>
    <s v="ikidby61@hc360.com"/>
    <s v="contract"/>
    <x v="3"/>
    <x v="3"/>
    <s v="field and base"/>
    <d v="2022-05-30T00:00:00"/>
    <x v="117"/>
    <x v="279"/>
    <x v="308"/>
    <x v="0"/>
    <x v="1"/>
    <s v="Current"/>
    <s v="Current"/>
    <s v="Current"/>
    <d v="2022-04-10T00:00:00"/>
  </r>
  <r>
    <s v="Irving"/>
    <s v="Brobeck"/>
    <s v="ibrobeckgf@newyorker.com"/>
    <s v="permanent"/>
    <x v="5"/>
    <x v="0"/>
    <s v="field and base"/>
    <d v="2022-06-03T00:00:00"/>
    <x v="5"/>
    <x v="280"/>
    <x v="36"/>
    <x v="1"/>
    <x v="0"/>
    <s v="Expired"/>
    <s v="Current"/>
    <s v="Current"/>
    <d v="2022-04-14T00:00:00"/>
  </r>
  <r>
    <s v="Irving"/>
    <s v="Brobeck"/>
    <s v="ibrobeckgf@newyorker.com"/>
    <s v="permanent"/>
    <x v="5"/>
    <x v="0"/>
    <s v="field and base"/>
    <d v="2022-06-03T00:00:00"/>
    <x v="233"/>
    <x v="218"/>
    <x v="7"/>
    <x v="1"/>
    <x v="1"/>
    <s v="Current"/>
    <s v="Current"/>
    <s v="Current"/>
    <d v="2022-04-14T00:00:00"/>
  </r>
  <r>
    <s v="Isabelle"/>
    <s v="Skilbeck"/>
    <s v="iskilbecklr@newsvine.com"/>
    <s v="contract"/>
    <x v="5"/>
    <x v="0"/>
    <s v="field only"/>
    <d v="2022-05-23T00:00:00"/>
    <x v="113"/>
    <x v="56"/>
    <x v="309"/>
    <x v="0"/>
    <x v="0"/>
    <s v="Current"/>
    <s v="Current"/>
    <s v="Expired"/>
    <d v="2022-04-03T00:00:00"/>
  </r>
  <r>
    <s v="Isidro"/>
    <s v="Lucas"/>
    <s v="ilucas94@bloomberg.com"/>
    <s v="contract"/>
    <x v="1"/>
    <x v="3"/>
    <s v="field only"/>
    <d v="2022-05-30T00:00:00"/>
    <x v="99"/>
    <x v="249"/>
    <x v="72"/>
    <x v="0"/>
    <x v="1"/>
    <s v="Current"/>
    <s v="Current"/>
    <s v="Current"/>
    <d v="2022-04-10T00:00:00"/>
  </r>
  <r>
    <s v="Issie"/>
    <s v="Devin"/>
    <s v="idevin32@123-reg.co.uk"/>
    <s v="permanent"/>
    <x v="5"/>
    <x v="1"/>
    <s v="field only"/>
    <d v="2022-05-31T00:00:00"/>
    <x v="112"/>
    <x v="76"/>
    <x v="310"/>
    <x v="0"/>
    <x v="0"/>
    <s v="Current"/>
    <s v="Expired"/>
    <s v="Current"/>
    <d v="2022-04-11T00:00:00"/>
  </r>
  <r>
    <s v="Ives"/>
    <s v="Boyes"/>
    <s v="iboyesac@microsoft.com"/>
    <s v="permanent"/>
    <x v="5"/>
    <x v="0"/>
    <s v="field and base"/>
    <d v="2022-06-01T00:00:00"/>
    <x v="265"/>
    <x v="107"/>
    <x v="311"/>
    <x v="1"/>
    <x v="1"/>
    <s v="Current"/>
    <s v="Current"/>
    <s v="Current"/>
    <d v="2022-04-12T00:00:00"/>
  </r>
  <r>
    <s v="Jack"/>
    <s v="Aleksankov"/>
    <s v="jaleksankov28@ycombinator.com"/>
    <s v="contract"/>
    <x v="4"/>
    <x v="3"/>
    <s v="field and base"/>
    <d v="2022-05-26T00:00:00"/>
    <x v="64"/>
    <x v="151"/>
    <x v="312"/>
    <x v="0"/>
    <x v="1"/>
    <s v="Current"/>
    <s v="Current"/>
    <s v="Current"/>
    <d v="2022-04-06T00:00:00"/>
  </r>
  <r>
    <s v="Jackie"/>
    <s v="Simonaitis"/>
    <s v="jsimonaitisox@cmu.edu"/>
    <s v="contract"/>
    <x v="5"/>
    <x v="0"/>
    <s v="field and base"/>
    <d v="2022-05-30T00:00:00"/>
    <x v="121"/>
    <x v="281"/>
    <x v="313"/>
    <x v="0"/>
    <x v="0"/>
    <s v="Current"/>
    <s v="Expired"/>
    <s v="Expired"/>
    <d v="2022-04-10T00:00:00"/>
  </r>
  <r>
    <s v="Jacklyn"/>
    <s v="Geharke"/>
    <s v="jgeharkefm@eepurl.com"/>
    <s v="contract"/>
    <x v="0"/>
    <x v="0"/>
    <s v="field only"/>
    <d v="2022-05-31T00:00:00"/>
    <x v="5"/>
    <x v="5"/>
    <x v="5"/>
    <x v="0"/>
    <x v="0"/>
    <s v="Expired"/>
    <s v="Expired"/>
    <s v="Expired"/>
    <d v="2022-04-11T00:00:00"/>
  </r>
  <r>
    <s v="Jackson"/>
    <s v="Sparshutt"/>
    <s v="jsparshutt6z@1688.com"/>
    <s v="contract"/>
    <x v="4"/>
    <x v="1"/>
    <s v="field and base"/>
    <d v="2022-06-01T00:00:00"/>
    <x v="14"/>
    <x v="282"/>
    <x v="314"/>
    <x v="1"/>
    <x v="1"/>
    <s v="Current"/>
    <s v="Current"/>
    <s v="Current"/>
    <d v="2022-04-12T00:00:00"/>
  </r>
  <r>
    <s v="Jacky"/>
    <s v="Lassells"/>
    <s v="jlassellsgi@state.tx.us"/>
    <s v="permanent"/>
    <x v="2"/>
    <x v="1"/>
    <s v="field and base"/>
    <d v="2022-05-23T00:00:00"/>
    <x v="103"/>
    <x v="170"/>
    <x v="315"/>
    <x v="0"/>
    <x v="1"/>
    <s v="Current"/>
    <s v="Current"/>
    <s v="Current"/>
    <d v="2022-04-03T00:00:00"/>
  </r>
  <r>
    <s v="Jamil"/>
    <s v="Cheine"/>
    <s v="jcheinejb@nps.gov"/>
    <s v="contract"/>
    <x v="5"/>
    <x v="3"/>
    <s v="field and base"/>
    <d v="2022-05-31T00:00:00"/>
    <x v="49"/>
    <x v="229"/>
    <x v="316"/>
    <x v="0"/>
    <x v="1"/>
    <s v="Current"/>
    <s v="Current"/>
    <s v="Current"/>
    <d v="2022-04-11T00:00:00"/>
  </r>
  <r>
    <s v="Jamill"/>
    <s v="Norton"/>
    <s v="jnorton73@lycos.com"/>
    <s v="contract"/>
    <x v="5"/>
    <x v="4"/>
    <s v="field only"/>
    <d v="2022-06-03T00:00:00"/>
    <x v="266"/>
    <x v="283"/>
    <x v="317"/>
    <x v="1"/>
    <x v="0"/>
    <s v="Current"/>
    <s v="Notify"/>
    <s v="Expired"/>
    <d v="2022-04-14T00:00:00"/>
  </r>
  <r>
    <s v="Janaya"/>
    <s v="MacKinnon"/>
    <s v="jmackinnonle@toplist.cz"/>
    <s v="contract"/>
    <x v="4"/>
    <x v="1"/>
    <s v="field and base"/>
    <d v="2022-06-04T00:00:00"/>
    <x v="267"/>
    <x v="112"/>
    <x v="318"/>
    <x v="1"/>
    <x v="0"/>
    <s v="Current"/>
    <s v="Expired"/>
    <s v="Current"/>
    <d v="2022-04-15T00:00:00"/>
  </r>
  <r>
    <s v="Jarrod"/>
    <s v="Cheesworth"/>
    <s v="jcheesworth1f@stumbleupon.com"/>
    <s v="permanent"/>
    <x v="2"/>
    <x v="2"/>
    <s v="field only"/>
    <d v="2022-06-04T00:00:00"/>
    <x v="268"/>
    <x v="284"/>
    <x v="319"/>
    <x v="1"/>
    <x v="0"/>
    <s v="Expired"/>
    <s v="Current"/>
    <s v="Expired"/>
    <d v="2022-04-15T00:00:00"/>
  </r>
  <r>
    <s v="Jeane"/>
    <s v="Connold"/>
    <s v="jconnold2j@amazon.co.uk"/>
    <s v="permanent"/>
    <x v="5"/>
    <x v="1"/>
    <s v="field only"/>
    <d v="2022-05-29T00:00:00"/>
    <x v="269"/>
    <x v="285"/>
    <x v="320"/>
    <x v="0"/>
    <x v="1"/>
    <s v="Current"/>
    <s v="Current"/>
    <s v="Current"/>
    <d v="2022-04-09T00:00:00"/>
  </r>
  <r>
    <s v="Jedidiah"/>
    <s v="Doers"/>
    <s v="jdoers8v@illinois.edu"/>
    <s v="contract"/>
    <x v="5"/>
    <x v="1"/>
    <s v="field and base"/>
    <d v="2022-06-02T00:00:00"/>
    <x v="270"/>
    <x v="286"/>
    <x v="321"/>
    <x v="1"/>
    <x v="1"/>
    <s v="Current"/>
    <s v="Current"/>
    <s v="Current"/>
    <d v="2022-04-13T00:00:00"/>
  </r>
  <r>
    <s v="Jefferson"/>
    <s v="Ion"/>
    <s v="jion87@vistaprint.com"/>
    <s v="contract"/>
    <x v="0"/>
    <x v="1"/>
    <s v="field and base"/>
    <d v="2022-05-26T00:00:00"/>
    <x v="170"/>
    <x v="174"/>
    <x v="218"/>
    <x v="0"/>
    <x v="0"/>
    <s v="Expired"/>
    <s v="Current"/>
    <s v="Current"/>
    <d v="2022-04-06T00:00:00"/>
  </r>
  <r>
    <s v="Jehu"/>
    <s v="Sidebotham"/>
    <s v="jsidebothammt@i2i.jp"/>
    <s v="permanent"/>
    <x v="1"/>
    <x v="2"/>
    <s v="field only"/>
    <d v="2022-05-23T00:00:00"/>
    <x v="271"/>
    <x v="287"/>
    <x v="322"/>
    <x v="0"/>
    <x v="1"/>
    <s v="Current"/>
    <s v="Current"/>
    <s v="Current"/>
    <d v="2022-04-03T00:00:00"/>
  </r>
  <r>
    <s v="Jennica"/>
    <s v="Kindread"/>
    <s v="jkindreadce@moonfruit.com"/>
    <s v="permanent"/>
    <x v="5"/>
    <x v="0"/>
    <s v="field only"/>
    <d v="2022-05-26T00:00:00"/>
    <x v="107"/>
    <x v="129"/>
    <x v="248"/>
    <x v="0"/>
    <x v="1"/>
    <s v="Current"/>
    <s v="Current"/>
    <s v="Current"/>
    <d v="2022-04-06T00:00:00"/>
  </r>
  <r>
    <s v="Jens"/>
    <s v="Knaggs"/>
    <s v="jknaggs7@mysql.com"/>
    <s v="contract"/>
    <x v="3"/>
    <x v="0"/>
    <s v="field and base"/>
    <d v="2022-06-03T00:00:00"/>
    <x v="5"/>
    <x v="288"/>
    <x v="20"/>
    <x v="1"/>
    <x v="0"/>
    <s v="Expired"/>
    <s v="Expired"/>
    <s v="Current"/>
    <d v="2022-04-14T00:00:00"/>
  </r>
  <r>
    <s v="Jeramey"/>
    <s v="Gauch"/>
    <s v="jgauch7v@bloglines.com"/>
    <s v="contract"/>
    <x v="0"/>
    <x v="4"/>
    <s v="field only"/>
    <d v="2022-06-03T00:00:00"/>
    <x v="272"/>
    <x v="289"/>
    <x v="283"/>
    <x v="1"/>
    <x v="1"/>
    <s v="Current"/>
    <s v="Current"/>
    <s v="Current"/>
    <d v="2022-04-14T00:00:00"/>
  </r>
  <r>
    <s v="Jerrome"/>
    <s v="MacPake"/>
    <s v="jmacpakefu@sciencedirect.com"/>
    <s v="permanent"/>
    <x v="1"/>
    <x v="3"/>
    <s v="field only"/>
    <d v="2022-05-28T00:00:00"/>
    <x v="223"/>
    <x v="88"/>
    <x v="323"/>
    <x v="0"/>
    <x v="1"/>
    <s v="Current"/>
    <s v="Current"/>
    <s v="Current"/>
    <d v="2022-04-08T00:00:00"/>
  </r>
  <r>
    <s v="Jessalin"/>
    <s v="Franklyn"/>
    <s v="jfranklyn44@ox.ac.uk"/>
    <s v="permanent"/>
    <x v="5"/>
    <x v="0"/>
    <s v="field and base"/>
    <d v="2022-05-28T00:00:00"/>
    <x v="139"/>
    <x v="64"/>
    <x v="317"/>
    <x v="0"/>
    <x v="0"/>
    <s v="Current"/>
    <s v="Notify"/>
    <s v="Expired"/>
    <d v="2022-04-08T00:00:00"/>
  </r>
  <r>
    <s v="Jessika"/>
    <s v="Enga"/>
    <s v="jengamn@hhs.gov"/>
    <s v="contract"/>
    <x v="0"/>
    <x v="3"/>
    <s v="field only"/>
    <d v="2022-05-25T00:00:00"/>
    <x v="182"/>
    <x v="5"/>
    <x v="5"/>
    <x v="0"/>
    <x v="0"/>
    <s v="Current"/>
    <s v="Expired"/>
    <s v="Expired"/>
    <d v="2022-04-05T00:00:00"/>
  </r>
  <r>
    <s v="Jessy"/>
    <s v="Undrell"/>
    <s v="jundrellc8@elegantthemes.com"/>
    <s v="contract"/>
    <x v="5"/>
    <x v="2"/>
    <s v="field only"/>
    <d v="2022-06-01T00:00:00"/>
    <x v="273"/>
    <x v="152"/>
    <x v="125"/>
    <x v="1"/>
    <x v="1"/>
    <s v="Current"/>
    <s v="Current"/>
    <s v="Current"/>
    <d v="2022-04-12T00:00:00"/>
  </r>
  <r>
    <s v="Jesus"/>
    <s v="Antonucci"/>
    <s v="jantonucci20@odnoklassniki.ru"/>
    <s v="permanent"/>
    <x v="3"/>
    <x v="1"/>
    <s v="field and base"/>
    <d v="2022-05-26T00:00:00"/>
    <x v="274"/>
    <x v="5"/>
    <x v="5"/>
    <x v="0"/>
    <x v="0"/>
    <s v="Current"/>
    <s v="Expired"/>
    <s v="Expired"/>
    <d v="2022-04-06T00:00:00"/>
  </r>
  <r>
    <s v="Jillayne"/>
    <s v="Figg"/>
    <s v="jfigg19@odnoklassniki.ru"/>
    <s v="permanent"/>
    <x v="2"/>
    <x v="0"/>
    <s v="field and base"/>
    <d v="2022-05-31T00:00:00"/>
    <x v="5"/>
    <x v="290"/>
    <x v="92"/>
    <x v="0"/>
    <x v="0"/>
    <s v="Expired"/>
    <s v="Current"/>
    <s v="Expired"/>
    <d v="2022-04-11T00:00:00"/>
  </r>
  <r>
    <s v="Jilleen"/>
    <s v="Eberz"/>
    <s v="jeberz2f@virginia.edu"/>
    <s v="permanent"/>
    <x v="2"/>
    <x v="4"/>
    <s v="field and base"/>
    <d v="2022-05-24T00:00:00"/>
    <x v="90"/>
    <x v="45"/>
    <x v="324"/>
    <x v="0"/>
    <x v="0"/>
    <s v="Current"/>
    <s v="Current"/>
    <s v="Expired"/>
    <d v="2022-04-04T00:00:00"/>
  </r>
  <r>
    <s v="Jo-ann"/>
    <s v="Waterstone"/>
    <s v="jwaterstonebn@techcrunch.com"/>
    <s v="contract"/>
    <x v="3"/>
    <x v="4"/>
    <s v="field and base"/>
    <d v="2022-05-27T00:00:00"/>
    <x v="275"/>
    <x v="291"/>
    <x v="100"/>
    <x v="0"/>
    <x v="0"/>
    <s v="Current"/>
    <s v="Current"/>
    <s v="Expired"/>
    <d v="2022-04-07T00:00:00"/>
  </r>
  <r>
    <s v="Joanne"/>
    <s v="Mourton"/>
    <s v="jmourtonf9@hao123.com"/>
    <s v="contract"/>
    <x v="0"/>
    <x v="4"/>
    <s v="field and base"/>
    <d v="2022-05-29T00:00:00"/>
    <x v="217"/>
    <x v="292"/>
    <x v="185"/>
    <x v="0"/>
    <x v="0"/>
    <s v="Notify"/>
    <s v="Expired"/>
    <s v="Current"/>
    <d v="2022-04-09T00:00:00"/>
  </r>
  <r>
    <s v="Joaquin"/>
    <s v="Lightewood"/>
    <s v="jlightewood2l@sina.com.cn"/>
    <s v="contract"/>
    <x v="2"/>
    <x v="4"/>
    <s v="field and base"/>
    <d v="2022-05-24T00:00:00"/>
    <x v="146"/>
    <x v="260"/>
    <x v="325"/>
    <x v="0"/>
    <x v="1"/>
    <s v="Current"/>
    <s v="Current"/>
    <s v="Current"/>
    <d v="2022-04-04T00:00:00"/>
  </r>
  <r>
    <s v="Jobi"/>
    <s v="Radin"/>
    <s v="jradinec@php.net"/>
    <s v="permanent"/>
    <x v="1"/>
    <x v="2"/>
    <s v="field and base"/>
    <d v="2022-06-02T00:00:00"/>
    <x v="276"/>
    <x v="281"/>
    <x v="326"/>
    <x v="1"/>
    <x v="0"/>
    <s v="Current"/>
    <s v="Expired"/>
    <s v="Current"/>
    <d v="2022-04-13T00:00:00"/>
  </r>
  <r>
    <s v="Joceline"/>
    <s v="Parsons"/>
    <s v="jparsons52@imdb.com"/>
    <s v="permanent"/>
    <x v="0"/>
    <x v="3"/>
    <s v="field only"/>
    <d v="2022-05-31T00:00:00"/>
    <x v="29"/>
    <x v="5"/>
    <x v="5"/>
    <x v="0"/>
    <x v="0"/>
    <s v="Current"/>
    <s v="Expired"/>
    <s v="Expired"/>
    <d v="2022-04-11T00:00:00"/>
  </r>
  <r>
    <s v="Jocko"/>
    <s v="Wiskar"/>
    <s v="jwiskar8@tmall.com"/>
    <s v="contract"/>
    <x v="3"/>
    <x v="0"/>
    <s v="field only"/>
    <d v="2022-05-27T00:00:00"/>
    <x v="179"/>
    <x v="293"/>
    <x v="327"/>
    <x v="0"/>
    <x v="1"/>
    <s v="Current"/>
    <s v="Current"/>
    <s v="Current"/>
    <d v="2022-04-07T00:00:00"/>
  </r>
  <r>
    <s v="Jodee"/>
    <s v="O'Heneghan"/>
    <s v="joheneghanqd@about.me"/>
    <s v="permanent"/>
    <x v="5"/>
    <x v="3"/>
    <s v="field only"/>
    <d v="2022-06-04T00:00:00"/>
    <x v="37"/>
    <x v="253"/>
    <x v="328"/>
    <x v="1"/>
    <x v="0"/>
    <s v="Current"/>
    <s v="Current"/>
    <s v="Expired"/>
    <d v="2022-04-15T00:00:00"/>
  </r>
  <r>
    <s v="Joela"/>
    <s v="Frid"/>
    <s v="jfridq@gizmodo.com"/>
    <s v="permanent"/>
    <x v="1"/>
    <x v="2"/>
    <s v="field only"/>
    <d v="2022-06-01T00:00:00"/>
    <x v="277"/>
    <x v="256"/>
    <x v="329"/>
    <x v="1"/>
    <x v="1"/>
    <s v="Current"/>
    <s v="Current"/>
    <s v="Current"/>
    <d v="2022-04-12T00:00:00"/>
  </r>
  <r>
    <s v="Joela"/>
    <s v="Frid"/>
    <s v="jfridq@gizmodo.com"/>
    <s v="permanent"/>
    <x v="1"/>
    <x v="2"/>
    <s v="field only"/>
    <d v="2022-06-01T00:00:00"/>
    <x v="5"/>
    <x v="280"/>
    <x v="159"/>
    <x v="1"/>
    <x v="0"/>
    <s v="Expired"/>
    <s v="Current"/>
    <s v="Current"/>
    <d v="2022-04-12T00:00:00"/>
  </r>
  <r>
    <s v="John"/>
    <s v="Fredi"/>
    <s v="jfredia1@i2i.jp"/>
    <s v="permanent"/>
    <x v="2"/>
    <x v="3"/>
    <s v="field and base"/>
    <d v="2022-05-23T00:00:00"/>
    <x v="267"/>
    <x v="73"/>
    <x v="2"/>
    <x v="0"/>
    <x v="1"/>
    <s v="Current"/>
    <s v="Current"/>
    <s v="Current"/>
    <d v="2022-04-03T00:00:00"/>
  </r>
  <r>
    <s v="John"/>
    <s v="Fredi"/>
    <s v="jfredia1@i2i.jp"/>
    <s v="permanent"/>
    <x v="2"/>
    <x v="3"/>
    <s v="field and base"/>
    <d v="2022-05-23T00:00:00"/>
    <x v="189"/>
    <x v="144"/>
    <x v="330"/>
    <x v="0"/>
    <x v="1"/>
    <s v="Current"/>
    <s v="Current"/>
    <s v="Current"/>
    <d v="2022-04-03T00:00:00"/>
  </r>
  <r>
    <s v="Jolie"/>
    <s v="Thorlby"/>
    <s v="jthorlbye8@yahoo.com"/>
    <s v="contract"/>
    <x v="2"/>
    <x v="2"/>
    <s v="field only"/>
    <d v="2022-05-25T00:00:00"/>
    <x v="5"/>
    <x v="220"/>
    <x v="331"/>
    <x v="0"/>
    <x v="0"/>
    <s v="Expired"/>
    <s v="Current"/>
    <s v="Current"/>
    <d v="2022-04-05T00:00:00"/>
  </r>
  <r>
    <s v="Joline"/>
    <s v="Laidler"/>
    <s v="jlaidlerlu@stumbleupon.com"/>
    <s v="permanent"/>
    <x v="2"/>
    <x v="3"/>
    <s v="field only"/>
    <d v="2022-05-26T00:00:00"/>
    <x v="278"/>
    <x v="121"/>
    <x v="332"/>
    <x v="0"/>
    <x v="0"/>
    <s v="Current"/>
    <s v="Expired"/>
    <s v="Current"/>
    <d v="2022-04-06T00:00:00"/>
  </r>
  <r>
    <s v="Jordana"/>
    <s v="Brangan"/>
    <s v="jbrangan1j@themeforest.net"/>
    <s v="permanent"/>
    <x v="4"/>
    <x v="1"/>
    <s v="field only"/>
    <d v="2022-06-02T00:00:00"/>
    <x v="279"/>
    <x v="115"/>
    <x v="245"/>
    <x v="1"/>
    <x v="1"/>
    <s v="Current"/>
    <s v="Current"/>
    <s v="Current"/>
    <d v="2022-04-13T00:00:00"/>
  </r>
  <r>
    <s v="Jory"/>
    <s v="Ommundsen"/>
    <s v="jommundsen7k@imgur.com"/>
    <s v="permanent"/>
    <x v="0"/>
    <x v="4"/>
    <s v="field and base"/>
    <d v="2022-05-27T00:00:00"/>
    <x v="280"/>
    <x v="248"/>
    <x v="333"/>
    <x v="0"/>
    <x v="0"/>
    <s v="Current"/>
    <s v="Expired"/>
    <s v="Current"/>
    <d v="2022-04-07T00:00:00"/>
  </r>
  <r>
    <s v="Josee"/>
    <s v="Woolford"/>
    <s v="jwoolfordo7@weebly.com"/>
    <s v="contract"/>
    <x v="2"/>
    <x v="3"/>
    <s v="field only"/>
    <d v="2022-05-24T00:00:00"/>
    <x v="281"/>
    <x v="193"/>
    <x v="334"/>
    <x v="0"/>
    <x v="0"/>
    <s v="Current"/>
    <s v="Current"/>
    <s v="Expired"/>
    <d v="2022-04-04T00:00:00"/>
  </r>
  <r>
    <s v="Josefina"/>
    <s v="Skellion"/>
    <s v="jskellion3b@theatlantic.com"/>
    <s v="permanent"/>
    <x v="3"/>
    <x v="0"/>
    <s v="field only"/>
    <d v="2022-06-02T00:00:00"/>
    <x v="281"/>
    <x v="294"/>
    <x v="174"/>
    <x v="1"/>
    <x v="1"/>
    <s v="Current"/>
    <s v="Current"/>
    <s v="Current"/>
    <d v="2022-04-13T00:00:00"/>
  </r>
  <r>
    <s v="Joseph"/>
    <s v="Stiddard"/>
    <s v="jstiddardor@un.org"/>
    <s v="permanent"/>
    <x v="5"/>
    <x v="3"/>
    <s v="field only"/>
    <d v="2022-05-25T00:00:00"/>
    <x v="282"/>
    <x v="5"/>
    <x v="5"/>
    <x v="0"/>
    <x v="0"/>
    <s v="Current"/>
    <s v="Expired"/>
    <s v="Expired"/>
    <d v="2022-04-05T00:00:00"/>
  </r>
  <r>
    <s v="Judd"/>
    <s v="Canland"/>
    <s v="jcanlandea@exblog.jp"/>
    <s v="contract"/>
    <x v="4"/>
    <x v="4"/>
    <s v="field and base"/>
    <d v="2022-06-01T00:00:00"/>
    <x v="5"/>
    <x v="108"/>
    <x v="298"/>
    <x v="1"/>
    <x v="0"/>
    <s v="Expired"/>
    <s v="Current"/>
    <s v="Expired"/>
    <d v="2022-04-12T00:00:00"/>
  </r>
  <r>
    <s v="Judon"/>
    <s v="Gilhouley"/>
    <s v="jgilhouleymm@opera.com"/>
    <s v="permanent"/>
    <x v="3"/>
    <x v="4"/>
    <s v="field and base"/>
    <d v="2022-05-27T00:00:00"/>
    <x v="69"/>
    <x v="295"/>
    <x v="272"/>
    <x v="0"/>
    <x v="1"/>
    <s v="Current"/>
    <s v="Current"/>
    <s v="Current"/>
    <d v="2022-04-07T00:00:00"/>
  </r>
  <r>
    <s v="Julee"/>
    <s v="Stode"/>
    <s v="jstodex@blogspot.com"/>
    <s v="permanent"/>
    <x v="5"/>
    <x v="0"/>
    <s v="field and base"/>
    <d v="2022-05-24T00:00:00"/>
    <x v="267"/>
    <x v="5"/>
    <x v="5"/>
    <x v="0"/>
    <x v="0"/>
    <s v="Current"/>
    <s v="Expired"/>
    <s v="Expired"/>
    <d v="2022-04-04T00:00:00"/>
  </r>
  <r>
    <s v="Julee"/>
    <s v="Stode"/>
    <s v="jstodex@blogspot.com"/>
    <s v="permanent"/>
    <x v="5"/>
    <x v="0"/>
    <s v="field and base"/>
    <d v="2022-05-24T00:00:00"/>
    <x v="11"/>
    <x v="296"/>
    <x v="335"/>
    <x v="0"/>
    <x v="0"/>
    <s v="Expired"/>
    <s v="Current"/>
    <s v="Current"/>
    <d v="2022-04-04T00:00:00"/>
  </r>
  <r>
    <s v="Juliane"/>
    <s v="Nouch"/>
    <s v="jnouchg@wp.com"/>
    <s v="permanent"/>
    <x v="2"/>
    <x v="1"/>
    <s v="field only"/>
    <d v="2022-05-28T00:00:00"/>
    <x v="4"/>
    <x v="147"/>
    <x v="336"/>
    <x v="0"/>
    <x v="1"/>
    <s v="Current"/>
    <s v="Current"/>
    <s v="Current"/>
    <d v="2022-04-08T00:00:00"/>
  </r>
  <r>
    <s v="Justinian"/>
    <s v="Moreing"/>
    <s v="jmoreingrf@tinyurl.com"/>
    <s v="permanent"/>
    <x v="2"/>
    <x v="0"/>
    <s v="field only"/>
    <d v="2022-05-28T00:00:00"/>
    <x v="283"/>
    <x v="127"/>
    <x v="337"/>
    <x v="0"/>
    <x v="0"/>
    <s v="Expired"/>
    <s v="Expired"/>
    <s v="Current"/>
    <d v="2022-04-08T00:00:00"/>
  </r>
  <r>
    <s v="Kaela"/>
    <s v="Greenacre"/>
    <s v="kgreenacrer7@washington.edu"/>
    <s v="contract"/>
    <x v="4"/>
    <x v="3"/>
    <s v="field only"/>
    <d v="2022-06-04T00:00:00"/>
    <x v="284"/>
    <x v="279"/>
    <x v="338"/>
    <x v="1"/>
    <x v="1"/>
    <s v="Current"/>
    <s v="Current"/>
    <s v="Current"/>
    <d v="2022-04-15T00:00:00"/>
  </r>
  <r>
    <s v="Kahaleel"/>
    <s v="Bratten"/>
    <s v="kbrattenoy@statcounter.com"/>
    <s v="contract"/>
    <x v="2"/>
    <x v="2"/>
    <s v="field and base"/>
    <d v="2022-05-24T00:00:00"/>
    <x v="285"/>
    <x v="75"/>
    <x v="339"/>
    <x v="0"/>
    <x v="1"/>
    <s v="Current"/>
    <s v="Current"/>
    <s v="Current"/>
    <d v="2022-04-04T00:00:00"/>
  </r>
  <r>
    <s v="Kain"/>
    <s v="Ruller"/>
    <s v="krullerhk@1und1.de"/>
    <s v="permanent"/>
    <x v="3"/>
    <x v="3"/>
    <s v="field and base"/>
    <d v="2022-06-01T00:00:00"/>
    <x v="286"/>
    <x v="297"/>
    <x v="340"/>
    <x v="1"/>
    <x v="1"/>
    <s v="Current"/>
    <s v="Current"/>
    <s v="Current"/>
    <d v="2022-04-12T00:00:00"/>
  </r>
  <r>
    <s v="Kaiser"/>
    <s v="Fitzpayn"/>
    <s v="kfitzpaynl0@yelp.com"/>
    <s v="permanent"/>
    <x v="4"/>
    <x v="1"/>
    <s v="field only"/>
    <d v="2022-05-26T00:00:00"/>
    <x v="287"/>
    <x v="298"/>
    <x v="341"/>
    <x v="0"/>
    <x v="1"/>
    <s v="Current"/>
    <s v="Current"/>
    <s v="Current"/>
    <d v="2022-04-06T00:00:00"/>
  </r>
  <r>
    <s v="Kalila"/>
    <s v="Wallsworth"/>
    <s v="kwallswortho8@ameblo.jp"/>
    <s v="contract"/>
    <x v="4"/>
    <x v="2"/>
    <s v="field only"/>
    <d v="2022-05-25T00:00:00"/>
    <x v="288"/>
    <x v="202"/>
    <x v="342"/>
    <x v="0"/>
    <x v="0"/>
    <s v="Expired"/>
    <s v="Current"/>
    <s v="Current"/>
    <d v="2022-04-05T00:00:00"/>
  </r>
  <r>
    <s v="Karel"/>
    <s v="Ruffle"/>
    <s v="kruffle60@imgur.com"/>
    <s v="contract"/>
    <x v="2"/>
    <x v="0"/>
    <s v="field only"/>
    <d v="2022-05-24T00:00:00"/>
    <x v="289"/>
    <x v="299"/>
    <x v="343"/>
    <x v="0"/>
    <x v="0"/>
    <s v="Current"/>
    <s v="Expired"/>
    <s v="Current"/>
    <d v="2022-04-04T00:00:00"/>
  </r>
  <r>
    <s v="Kari"/>
    <s v="Possa"/>
    <s v="kpossaoq@oaic.gov.au"/>
    <s v="permanent"/>
    <x v="1"/>
    <x v="4"/>
    <s v="field only"/>
    <d v="2022-05-26T00:00:00"/>
    <x v="5"/>
    <x v="5"/>
    <x v="5"/>
    <x v="0"/>
    <x v="0"/>
    <s v="Expired"/>
    <s v="Expired"/>
    <s v="Expired"/>
    <d v="2022-04-06T00:00:00"/>
  </r>
  <r>
    <s v="Karlens"/>
    <s v="Wilce"/>
    <s v="kwilce4v@columbia.edu"/>
    <s v="contract"/>
    <x v="0"/>
    <x v="0"/>
    <s v="field and base"/>
    <d v="2022-05-27T00:00:00"/>
    <x v="290"/>
    <x v="206"/>
    <x v="344"/>
    <x v="0"/>
    <x v="1"/>
    <s v="Current"/>
    <s v="Current"/>
    <s v="Current"/>
    <d v="2022-04-07T00:00:00"/>
  </r>
  <r>
    <s v="Karlis"/>
    <s v="Newart"/>
    <s v="knewartgd@cbsnews.com"/>
    <s v="permanent"/>
    <x v="5"/>
    <x v="2"/>
    <s v="field only"/>
    <d v="2022-05-24T00:00:00"/>
    <x v="291"/>
    <x v="300"/>
    <x v="103"/>
    <x v="0"/>
    <x v="1"/>
    <s v="Current"/>
    <s v="Current"/>
    <s v="Current"/>
    <d v="2022-04-04T00:00:00"/>
  </r>
  <r>
    <s v="Karmen"/>
    <s v="Bole"/>
    <s v="kbolepw@ebay.com"/>
    <s v="permanent"/>
    <x v="2"/>
    <x v="4"/>
    <s v="field only"/>
    <d v="2022-05-30T00:00:00"/>
    <x v="231"/>
    <x v="292"/>
    <x v="345"/>
    <x v="0"/>
    <x v="0"/>
    <s v="Current"/>
    <s v="Expired"/>
    <s v="Current"/>
    <d v="2022-04-10T00:00:00"/>
  </r>
  <r>
    <s v="Karola"/>
    <s v="Hastwell"/>
    <s v="khastwellfz@biglobe.ne.jp"/>
    <s v="permanent"/>
    <x v="2"/>
    <x v="1"/>
    <s v="field only"/>
    <d v="2022-05-25T00:00:00"/>
    <x v="292"/>
    <x v="65"/>
    <x v="346"/>
    <x v="0"/>
    <x v="0"/>
    <s v="Current"/>
    <s v="Expired"/>
    <s v="Notify"/>
    <d v="2022-04-05T00:00:00"/>
  </r>
  <r>
    <s v="Karoly"/>
    <s v="Kidney"/>
    <s v="kkidneymo@bigcartel.com"/>
    <s v="contract"/>
    <x v="5"/>
    <x v="3"/>
    <s v="field only"/>
    <d v="2022-05-25T00:00:00"/>
    <x v="293"/>
    <x v="71"/>
    <x v="347"/>
    <x v="0"/>
    <x v="0"/>
    <s v="Notify"/>
    <s v="Current"/>
    <s v="Expired"/>
    <d v="2022-04-05T00:00:00"/>
  </r>
  <r>
    <s v="Karyl"/>
    <s v="Haldane"/>
    <s v="khaldanee9@redcross.org"/>
    <s v="permanent"/>
    <x v="3"/>
    <x v="3"/>
    <s v="field and base"/>
    <d v="2022-06-03T00:00:00"/>
    <x v="160"/>
    <x v="301"/>
    <x v="348"/>
    <x v="1"/>
    <x v="0"/>
    <s v="Current"/>
    <s v="Current"/>
    <s v="Expired"/>
    <d v="2022-04-14T00:00:00"/>
  </r>
  <r>
    <s v="Karyn"/>
    <s v="Horry"/>
    <s v="khorrync@mit.edu"/>
    <s v="permanent"/>
    <x v="4"/>
    <x v="3"/>
    <s v="field and base"/>
    <d v="2022-05-26T00:00:00"/>
    <x v="294"/>
    <x v="224"/>
    <x v="349"/>
    <x v="0"/>
    <x v="1"/>
    <s v="Current"/>
    <s v="Current"/>
    <s v="Current"/>
    <d v="2022-04-06T00:00:00"/>
  </r>
  <r>
    <s v="Kassia"/>
    <s v="Petronis"/>
    <s v="kpetronisp5@themeforest.net"/>
    <s v="permanent"/>
    <x v="0"/>
    <x v="1"/>
    <s v="field only"/>
    <d v="2022-05-24T00:00:00"/>
    <x v="295"/>
    <x v="215"/>
    <x v="253"/>
    <x v="0"/>
    <x v="1"/>
    <s v="Current"/>
    <s v="Current"/>
    <s v="Current"/>
    <d v="2022-04-04T00:00:00"/>
  </r>
  <r>
    <s v="Katee"/>
    <s v="Churchouse"/>
    <s v="kchurchouse1r@washingtonpost.com"/>
    <s v="permanent"/>
    <x v="3"/>
    <x v="1"/>
    <s v="field only"/>
    <d v="2022-05-23T00:00:00"/>
    <x v="296"/>
    <x v="302"/>
    <x v="350"/>
    <x v="0"/>
    <x v="0"/>
    <s v="Current"/>
    <s v="Current"/>
    <s v="Expired"/>
    <d v="2022-04-03T00:00:00"/>
  </r>
  <r>
    <s v="Katerina"/>
    <s v="Dunderdale"/>
    <s v="kdunderdale6u@ebay.co.uk"/>
    <s v="contract"/>
    <x v="3"/>
    <x v="1"/>
    <s v="field only"/>
    <d v="2022-05-25T00:00:00"/>
    <x v="63"/>
    <x v="303"/>
    <x v="351"/>
    <x v="0"/>
    <x v="1"/>
    <s v="Current"/>
    <s v="Current"/>
    <s v="Notify"/>
    <d v="2022-04-05T00:00:00"/>
  </r>
  <r>
    <s v="Kath"/>
    <s v="Fraulo"/>
    <s v="kfraulonz@infoseek.co.jp"/>
    <s v="contract"/>
    <x v="0"/>
    <x v="3"/>
    <s v="field only"/>
    <d v="2022-05-31T00:00:00"/>
    <x v="56"/>
    <x v="184"/>
    <x v="352"/>
    <x v="0"/>
    <x v="1"/>
    <s v="Current"/>
    <s v="Current"/>
    <s v="Current"/>
    <d v="2022-04-11T00:00:00"/>
  </r>
  <r>
    <s v="Kathrine"/>
    <s v="Collinge"/>
    <s v="kcollingeli@soundcloud.com"/>
    <s v="permanent"/>
    <x v="2"/>
    <x v="2"/>
    <s v="field only"/>
    <d v="2022-06-02T00:00:00"/>
    <x v="297"/>
    <x v="246"/>
    <x v="353"/>
    <x v="1"/>
    <x v="1"/>
    <s v="Current"/>
    <s v="Current"/>
    <s v="Current"/>
    <d v="2022-04-13T00:00:00"/>
  </r>
  <r>
    <s v="Kathryne"/>
    <s v="Gladstone"/>
    <s v="kgladstoneqr@nymag.com"/>
    <s v="permanent"/>
    <x v="1"/>
    <x v="0"/>
    <s v="field and base"/>
    <d v="2022-05-25T00:00:00"/>
    <x v="298"/>
    <x v="304"/>
    <x v="354"/>
    <x v="0"/>
    <x v="0"/>
    <s v="Current"/>
    <s v="Current"/>
    <s v="Expired"/>
    <d v="2022-04-05T00:00:00"/>
  </r>
  <r>
    <s v="Katinka"/>
    <s v="Blacket"/>
    <s v="kblacketat@pinterest.com"/>
    <s v="contract"/>
    <x v="3"/>
    <x v="1"/>
    <s v="field only"/>
    <d v="2022-06-04T00:00:00"/>
    <x v="193"/>
    <x v="305"/>
    <x v="355"/>
    <x v="1"/>
    <x v="0"/>
    <s v="Expired"/>
    <s v="Current"/>
    <s v="Expired"/>
    <d v="2022-04-15T00:00:00"/>
  </r>
  <r>
    <s v="Katrinka"/>
    <s v="Folliss"/>
    <s v="kfollissid@marketwatch.com"/>
    <s v="permanent"/>
    <x v="4"/>
    <x v="1"/>
    <s v="field and base"/>
    <d v="2022-06-04T00:00:00"/>
    <x v="250"/>
    <x v="161"/>
    <x v="145"/>
    <x v="1"/>
    <x v="0"/>
    <s v="Current"/>
    <s v="Current"/>
    <s v="Expired"/>
    <d v="2022-04-15T00:00:00"/>
  </r>
  <r>
    <s v="Kaylil"/>
    <s v="Maymand"/>
    <s v="kmaymandje@drupal.org"/>
    <s v="permanent"/>
    <x v="2"/>
    <x v="0"/>
    <s v="field only"/>
    <d v="2022-05-28T00:00:00"/>
    <x v="284"/>
    <x v="104"/>
    <x v="356"/>
    <x v="0"/>
    <x v="1"/>
    <s v="Current"/>
    <s v="Current"/>
    <s v="Current"/>
    <d v="2022-04-08T00:00:00"/>
  </r>
  <r>
    <s v="Kaylyn"/>
    <s v="Sleford"/>
    <s v="kslefordc6@time.com"/>
    <s v="contract"/>
    <x v="4"/>
    <x v="3"/>
    <s v="field and base"/>
    <d v="2022-05-24T00:00:00"/>
    <x v="299"/>
    <x v="306"/>
    <x v="277"/>
    <x v="0"/>
    <x v="1"/>
    <s v="Current"/>
    <s v="Current"/>
    <s v="Current"/>
    <d v="2022-04-04T00:00:00"/>
  </r>
  <r>
    <s v="Kean"/>
    <s v="Mallia"/>
    <s v="kmalliahh@moonfruit.com"/>
    <s v="contract"/>
    <x v="2"/>
    <x v="0"/>
    <s v="field only"/>
    <d v="2022-06-03T00:00:00"/>
    <x v="300"/>
    <x v="307"/>
    <x v="357"/>
    <x v="1"/>
    <x v="1"/>
    <s v="Current"/>
    <s v="Current"/>
    <s v="Current"/>
    <d v="2022-04-14T00:00:00"/>
  </r>
  <r>
    <s v="Keeley"/>
    <s v="Blazek"/>
    <s v="kblazekb3@foxnews.com"/>
    <s v="contract"/>
    <x v="0"/>
    <x v="3"/>
    <s v="field and base"/>
    <d v="2022-06-04T00:00:00"/>
    <x v="5"/>
    <x v="136"/>
    <x v="329"/>
    <x v="1"/>
    <x v="0"/>
    <s v="Expired"/>
    <s v="Current"/>
    <s v="Current"/>
    <d v="2022-04-15T00:00:00"/>
  </r>
  <r>
    <s v="Kendall"/>
    <s v="Venney"/>
    <s v="kvenneyd5@unc.edu"/>
    <s v="contract"/>
    <x v="3"/>
    <x v="4"/>
    <s v="field and base"/>
    <d v="2022-05-24T00:00:00"/>
    <x v="5"/>
    <x v="5"/>
    <x v="5"/>
    <x v="0"/>
    <x v="0"/>
    <s v="Expired"/>
    <s v="Expired"/>
    <s v="Expired"/>
    <d v="2022-04-04T00:00:00"/>
  </r>
  <r>
    <s v="Kendra"/>
    <s v="Tuminelli"/>
    <s v="ktuminelli18@icio.us"/>
    <s v="contract"/>
    <x v="5"/>
    <x v="1"/>
    <s v="field and base"/>
    <d v="2022-05-27T00:00:00"/>
    <x v="145"/>
    <x v="308"/>
    <x v="77"/>
    <x v="0"/>
    <x v="1"/>
    <s v="Current"/>
    <s v="Current"/>
    <s v="Current"/>
    <d v="2022-04-07T00:00:00"/>
  </r>
  <r>
    <s v="Kennan"/>
    <s v="Reboulet"/>
    <s v="kreboulet7s@noaa.gov"/>
    <s v="permanent"/>
    <x v="3"/>
    <x v="0"/>
    <s v="field and base"/>
    <d v="2022-06-01T00:00:00"/>
    <x v="83"/>
    <x v="309"/>
    <x v="358"/>
    <x v="1"/>
    <x v="1"/>
    <s v="Current"/>
    <s v="Current"/>
    <s v="Current"/>
    <d v="2022-04-12T00:00:00"/>
  </r>
  <r>
    <s v="Ker"/>
    <s v="Jellybrand"/>
    <s v="kjellybrandcm@last.fm"/>
    <s v="permanent"/>
    <x v="1"/>
    <x v="0"/>
    <s v="field only"/>
    <d v="2022-06-02T00:00:00"/>
    <x v="5"/>
    <x v="310"/>
    <x v="131"/>
    <x v="1"/>
    <x v="0"/>
    <s v="Expired"/>
    <s v="Current"/>
    <s v="Current"/>
    <d v="2022-04-13T00:00:00"/>
  </r>
  <r>
    <s v="Keslie"/>
    <s v="Skarin"/>
    <s v="kskarinhj@un.org"/>
    <s v="contract"/>
    <x v="4"/>
    <x v="3"/>
    <s v="field only"/>
    <d v="2022-06-02T00:00:00"/>
    <x v="5"/>
    <x v="311"/>
    <x v="359"/>
    <x v="1"/>
    <x v="0"/>
    <s v="Expired"/>
    <s v="Current"/>
    <s v="Current"/>
    <d v="2022-04-13T00:00:00"/>
  </r>
  <r>
    <s v="Kiah"/>
    <s v="Finn"/>
    <s v="kfinnfq@dion.ne.jp"/>
    <s v="contract"/>
    <x v="4"/>
    <x v="0"/>
    <s v="field and base"/>
    <d v="2022-05-26T00:00:00"/>
    <x v="301"/>
    <x v="312"/>
    <x v="360"/>
    <x v="0"/>
    <x v="0"/>
    <s v="Expired"/>
    <s v="Current"/>
    <s v="Expired"/>
    <d v="2022-04-06T00:00:00"/>
  </r>
  <r>
    <s v="Kimmy"/>
    <s v="Pridden"/>
    <s v="kpriddener@paypal.com"/>
    <s v="permanent"/>
    <x v="2"/>
    <x v="4"/>
    <s v="field only"/>
    <d v="2022-05-30T00:00:00"/>
    <x v="302"/>
    <x v="160"/>
    <x v="361"/>
    <x v="0"/>
    <x v="1"/>
    <s v="Current"/>
    <s v="Current"/>
    <s v="Current"/>
    <d v="2022-04-10T00:00:00"/>
  </r>
  <r>
    <s v="Kimmy"/>
    <s v="Pridden"/>
    <s v="kpriddener@paypal.com"/>
    <s v="permanent"/>
    <x v="2"/>
    <x v="4"/>
    <s v="field only"/>
    <d v="2022-05-30T00:00:00"/>
    <x v="207"/>
    <x v="313"/>
    <x v="362"/>
    <x v="0"/>
    <x v="1"/>
    <s v="Current"/>
    <s v="Current"/>
    <s v="Current"/>
    <d v="2022-04-10T00:00:00"/>
  </r>
  <r>
    <s v="Kinny"/>
    <s v="Ceeley"/>
    <s v="kceeleyl8@google.it"/>
    <s v="permanent"/>
    <x v="1"/>
    <x v="2"/>
    <s v="field and base"/>
    <d v="2022-05-25T00:00:00"/>
    <x v="303"/>
    <x v="314"/>
    <x v="363"/>
    <x v="0"/>
    <x v="0"/>
    <s v="Current"/>
    <s v="Current"/>
    <s v="Expired"/>
    <d v="2022-04-05T00:00:00"/>
  </r>
  <r>
    <s v="Kissiah"/>
    <s v="Chezelle"/>
    <s v="kchezelle6c@cocolog-nifty.com"/>
    <s v="contract"/>
    <x v="0"/>
    <x v="4"/>
    <s v="field and base"/>
    <d v="2022-06-02T00:00:00"/>
    <x v="264"/>
    <x v="168"/>
    <x v="364"/>
    <x v="1"/>
    <x v="1"/>
    <s v="Current"/>
    <s v="Current"/>
    <s v="Current"/>
    <d v="2022-04-13T00:00:00"/>
  </r>
  <r>
    <s v="Konstanze"/>
    <s v="Clethro"/>
    <s v="kclethro5a@cafepress.com"/>
    <s v="contract"/>
    <x v="1"/>
    <x v="2"/>
    <s v="field and base"/>
    <d v="2022-05-23T00:00:00"/>
    <x v="304"/>
    <x v="13"/>
    <x v="365"/>
    <x v="0"/>
    <x v="0"/>
    <s v="Current"/>
    <s v="Expired"/>
    <s v="Current"/>
    <d v="2022-04-03T00:00:00"/>
  </r>
  <r>
    <s v="Krista"/>
    <s v="Floyed"/>
    <s v="kfloyedkm@google.com.au"/>
    <s v="permanent"/>
    <x v="5"/>
    <x v="3"/>
    <s v="field only"/>
    <d v="2022-06-03T00:00:00"/>
    <x v="278"/>
    <x v="315"/>
    <x v="151"/>
    <x v="1"/>
    <x v="1"/>
    <s v="Current"/>
    <s v="Expired"/>
    <s v="Current"/>
    <d v="2022-04-14T00:00:00"/>
  </r>
  <r>
    <s v="Kristan"/>
    <s v="Holgan"/>
    <s v="kholgan3r@shareasale.com"/>
    <s v="permanent"/>
    <x v="3"/>
    <x v="1"/>
    <s v="field only"/>
    <d v="2022-05-24T00:00:00"/>
    <x v="305"/>
    <x v="316"/>
    <x v="110"/>
    <x v="0"/>
    <x v="0"/>
    <s v="Current"/>
    <s v="Current"/>
    <s v="Expired"/>
    <d v="2022-04-04T00:00:00"/>
  </r>
  <r>
    <s v="Kristos"/>
    <s v="Conkey"/>
    <s v="kconkeyqm@cloudflare.com"/>
    <s v="permanent"/>
    <x v="2"/>
    <x v="3"/>
    <s v="field and base"/>
    <d v="2022-06-02T00:00:00"/>
    <x v="306"/>
    <x v="317"/>
    <x v="366"/>
    <x v="1"/>
    <x v="1"/>
    <s v="Current"/>
    <s v="Current"/>
    <s v="Current"/>
    <d v="2022-04-13T00:00:00"/>
  </r>
  <r>
    <s v="Krystal"/>
    <s v="Tunnick"/>
    <s v="ktunnickhs@microsoft.com"/>
    <s v="contract"/>
    <x v="5"/>
    <x v="1"/>
    <s v="field only"/>
    <d v="2022-05-24T00:00:00"/>
    <x v="5"/>
    <x v="3"/>
    <x v="129"/>
    <x v="0"/>
    <x v="0"/>
    <s v="Expired"/>
    <s v="Current"/>
    <s v="Current"/>
    <d v="2022-04-04T00:00:00"/>
  </r>
  <r>
    <s v="Kylie"/>
    <s v="Broschke"/>
    <s v="kbroschkehz@free.fr"/>
    <s v="permanent"/>
    <x v="1"/>
    <x v="3"/>
    <s v="field and base"/>
    <d v="2022-05-28T00:00:00"/>
    <x v="307"/>
    <x v="318"/>
    <x v="367"/>
    <x v="0"/>
    <x v="1"/>
    <s v="Current"/>
    <s v="Current"/>
    <s v="Current"/>
    <d v="2022-04-08T00:00:00"/>
  </r>
  <r>
    <s v="Lacy"/>
    <s v="Blayd"/>
    <s v="lblayddt@sfgate.com"/>
    <s v="permanent"/>
    <x v="0"/>
    <x v="3"/>
    <s v="field and base"/>
    <d v="2022-05-24T00:00:00"/>
    <x v="308"/>
    <x v="319"/>
    <x v="91"/>
    <x v="0"/>
    <x v="1"/>
    <s v="Notify"/>
    <s v="Current"/>
    <s v="Current"/>
    <d v="2022-04-04T00:00:00"/>
  </r>
  <r>
    <s v="Lacy"/>
    <s v="Casseldine"/>
    <s v="lcasseldinehr@xrea.com"/>
    <s v="permanent"/>
    <x v="1"/>
    <x v="3"/>
    <s v="field only"/>
    <d v="2022-06-03T00:00:00"/>
    <x v="308"/>
    <x v="319"/>
    <x v="91"/>
    <x v="1"/>
    <x v="1"/>
    <s v="Notify"/>
    <s v="Current"/>
    <s v="Current"/>
    <d v="2022-04-14T00:00:00"/>
  </r>
  <r>
    <s v="Lacy"/>
    <s v="Blayd"/>
    <s v="lblayddt@sfgate.com"/>
    <s v="permanent"/>
    <x v="0"/>
    <x v="3"/>
    <s v="field and base"/>
    <d v="2022-05-24T00:00:00"/>
    <x v="309"/>
    <x v="24"/>
    <x v="368"/>
    <x v="0"/>
    <x v="1"/>
    <s v="Current"/>
    <s v="Current"/>
    <s v="Current"/>
    <d v="2022-04-04T00:00:00"/>
  </r>
  <r>
    <s v="Lacy"/>
    <s v="Casseldine"/>
    <s v="lcasseldinehr@xrea.com"/>
    <s v="permanent"/>
    <x v="1"/>
    <x v="3"/>
    <s v="field only"/>
    <d v="2022-06-03T00:00:00"/>
    <x v="309"/>
    <x v="24"/>
    <x v="368"/>
    <x v="1"/>
    <x v="1"/>
    <s v="Current"/>
    <s v="Current"/>
    <s v="Current"/>
    <d v="2022-04-14T00:00:00"/>
  </r>
  <r>
    <s v="Lance"/>
    <s v="Kimber"/>
    <s v="lkimbermb@scribd.com"/>
    <s v="contract"/>
    <x v="3"/>
    <x v="3"/>
    <s v="field only"/>
    <d v="2022-06-02T00:00:00"/>
    <x v="310"/>
    <x v="320"/>
    <x v="369"/>
    <x v="1"/>
    <x v="1"/>
    <s v="Current"/>
    <s v="Notify"/>
    <s v="Current"/>
    <d v="2022-04-13T00:00:00"/>
  </r>
  <r>
    <s v="Lanna"/>
    <s v="Burth"/>
    <s v="lburthw@buzzfeed.com"/>
    <s v="permanent"/>
    <x v="5"/>
    <x v="3"/>
    <s v="field and base"/>
    <d v="2022-05-26T00:00:00"/>
    <x v="3"/>
    <x v="5"/>
    <x v="5"/>
    <x v="0"/>
    <x v="0"/>
    <s v="Current"/>
    <s v="Expired"/>
    <s v="Expired"/>
    <d v="2022-04-06T00:00:00"/>
  </r>
  <r>
    <s v="Lara"/>
    <s v="Chicchelli"/>
    <s v="lchicchellic3@instagram.com"/>
    <s v="contract"/>
    <x v="0"/>
    <x v="3"/>
    <s v="field only"/>
    <d v="2022-05-25T00:00:00"/>
    <x v="5"/>
    <x v="321"/>
    <x v="370"/>
    <x v="0"/>
    <x v="0"/>
    <s v="Expired"/>
    <s v="Expired"/>
    <s v="Current"/>
    <d v="2022-04-05T00:00:00"/>
  </r>
  <r>
    <s v="Latia"/>
    <s v="Trenholm"/>
    <s v="ltrenholmeg@fema.gov"/>
    <s v="permanent"/>
    <x v="1"/>
    <x v="4"/>
    <s v="field and base"/>
    <d v="2022-05-30T00:00:00"/>
    <x v="311"/>
    <x v="322"/>
    <x v="371"/>
    <x v="0"/>
    <x v="1"/>
    <s v="Current"/>
    <s v="Current"/>
    <s v="Current"/>
    <d v="2022-04-10T00:00:00"/>
  </r>
  <r>
    <s v="Latrena"/>
    <s v="Lucks"/>
    <s v="llucksei@upenn.edu"/>
    <s v="contract"/>
    <x v="4"/>
    <x v="1"/>
    <s v="field only"/>
    <d v="2022-05-30T00:00:00"/>
    <x v="312"/>
    <x v="217"/>
    <x v="372"/>
    <x v="0"/>
    <x v="1"/>
    <s v="Current"/>
    <s v="Current"/>
    <s v="Current"/>
    <d v="2022-04-10T00:00:00"/>
  </r>
  <r>
    <s v="Launce"/>
    <s v="Tommeo"/>
    <s v="ltommeob9@jalbum.net"/>
    <s v="contract"/>
    <x v="0"/>
    <x v="4"/>
    <s v="field and base"/>
    <d v="2022-06-04T00:00:00"/>
    <x v="182"/>
    <x v="265"/>
    <x v="373"/>
    <x v="1"/>
    <x v="0"/>
    <s v="Current"/>
    <s v="Current"/>
    <s v="Expired"/>
    <d v="2022-04-15T00:00:00"/>
  </r>
  <r>
    <s v="Lauren"/>
    <s v="Kemmey"/>
    <s v="lkemmeyap@cbsnews.com"/>
    <s v="contract"/>
    <x v="1"/>
    <x v="1"/>
    <s v="field only"/>
    <d v="2022-05-27T00:00:00"/>
    <x v="313"/>
    <x v="73"/>
    <x v="374"/>
    <x v="0"/>
    <x v="1"/>
    <s v="Current"/>
    <s v="Current"/>
    <s v="Current"/>
    <d v="2022-04-07T00:00:00"/>
  </r>
  <r>
    <s v="Lauren"/>
    <s v="Kemmey"/>
    <s v="lkemmeyap@cbsnews.com"/>
    <s v="contract"/>
    <x v="1"/>
    <x v="1"/>
    <s v="field only"/>
    <d v="2022-05-27T00:00:00"/>
    <x v="314"/>
    <x v="323"/>
    <x v="375"/>
    <x v="0"/>
    <x v="0"/>
    <s v="Current"/>
    <s v="Expired"/>
    <s v="Expired"/>
    <d v="2022-04-07T00:00:00"/>
  </r>
  <r>
    <s v="Lauren"/>
    <s v="Clinning"/>
    <s v="lclinninglk@senate.gov"/>
    <s v="permanent"/>
    <x v="1"/>
    <x v="0"/>
    <s v="field only"/>
    <d v="2022-06-01T00:00:00"/>
    <x v="313"/>
    <x v="73"/>
    <x v="374"/>
    <x v="1"/>
    <x v="1"/>
    <s v="Current"/>
    <s v="Current"/>
    <s v="Current"/>
    <d v="2022-04-12T00:00:00"/>
  </r>
  <r>
    <s v="Lauren"/>
    <s v="Clinning"/>
    <s v="lclinninglk@senate.gov"/>
    <s v="permanent"/>
    <x v="1"/>
    <x v="0"/>
    <s v="field only"/>
    <d v="2022-06-01T00:00:00"/>
    <x v="314"/>
    <x v="323"/>
    <x v="375"/>
    <x v="1"/>
    <x v="0"/>
    <s v="Current"/>
    <s v="Expired"/>
    <s v="Expired"/>
    <d v="2022-04-12T00:00:00"/>
  </r>
  <r>
    <s v="Laurens"/>
    <s v="Seary"/>
    <s v="lsearyd0@arstechnica.com"/>
    <s v="permanent"/>
    <x v="2"/>
    <x v="4"/>
    <s v="field and base"/>
    <d v="2022-06-03T00:00:00"/>
    <x v="143"/>
    <x v="324"/>
    <x v="355"/>
    <x v="1"/>
    <x v="0"/>
    <s v="Current"/>
    <s v="Expired"/>
    <s v="Expired"/>
    <d v="2022-04-14T00:00:00"/>
  </r>
  <r>
    <s v="Laurice"/>
    <s v="Chark"/>
    <s v="lchark3h@trellian.com"/>
    <s v="permanent"/>
    <x v="0"/>
    <x v="1"/>
    <s v="field only"/>
    <d v="2022-06-03T00:00:00"/>
    <x v="315"/>
    <x v="5"/>
    <x v="5"/>
    <x v="1"/>
    <x v="0"/>
    <s v="Current"/>
    <s v="Expired"/>
    <s v="Expired"/>
    <d v="2022-04-14T00:00:00"/>
  </r>
  <r>
    <s v="Laverne"/>
    <s v="Reuther"/>
    <s v="lreuther6i@newsvine.com"/>
    <s v="permanent"/>
    <x v="2"/>
    <x v="4"/>
    <s v="field and base"/>
    <d v="2022-05-25T00:00:00"/>
    <x v="289"/>
    <x v="325"/>
    <x v="376"/>
    <x v="0"/>
    <x v="0"/>
    <s v="Current"/>
    <s v="Current"/>
    <s v="Expired"/>
    <d v="2022-04-05T00:00:00"/>
  </r>
  <r>
    <s v="Lazar"/>
    <s v="Pitkins"/>
    <s v="lpitkinsks@guardian.co.uk"/>
    <s v="contract"/>
    <x v="1"/>
    <x v="2"/>
    <s v="field only"/>
    <d v="2022-05-28T00:00:00"/>
    <x v="81"/>
    <x v="326"/>
    <x v="377"/>
    <x v="0"/>
    <x v="1"/>
    <s v="Current"/>
    <s v="Current"/>
    <s v="Current"/>
    <d v="2022-04-08T00:00:00"/>
  </r>
  <r>
    <s v="Lazaro"/>
    <s v="Grzeszczak"/>
    <s v="lgrzeszczakln@smugmug.com"/>
    <s v="permanent"/>
    <x v="3"/>
    <x v="1"/>
    <s v="field and base"/>
    <d v="2022-06-01T00:00:00"/>
    <x v="182"/>
    <x v="327"/>
    <x v="62"/>
    <x v="1"/>
    <x v="0"/>
    <s v="Current"/>
    <s v="Current"/>
    <s v="Expired"/>
    <d v="2022-04-12T00:00:00"/>
  </r>
  <r>
    <s v="Leandra"/>
    <s v="Diggles"/>
    <s v="ldiggleslj@forbes.com"/>
    <s v="contract"/>
    <x v="2"/>
    <x v="4"/>
    <s v="field only"/>
    <d v="2022-05-23T00:00:00"/>
    <x v="182"/>
    <x v="328"/>
    <x v="275"/>
    <x v="0"/>
    <x v="1"/>
    <s v="Current"/>
    <s v="Current"/>
    <s v="Current"/>
    <d v="2022-04-03T00:00:00"/>
  </r>
  <r>
    <s v="Leandra"/>
    <s v="Chevolleau"/>
    <s v="lchevolleaujz@icq.com"/>
    <s v="permanent"/>
    <x v="1"/>
    <x v="2"/>
    <s v="field and base"/>
    <d v="2022-06-01T00:00:00"/>
    <x v="182"/>
    <x v="328"/>
    <x v="275"/>
    <x v="1"/>
    <x v="1"/>
    <s v="Current"/>
    <s v="Current"/>
    <s v="Current"/>
    <d v="2022-04-12T00:00:00"/>
  </r>
  <r>
    <s v="Leandra"/>
    <s v="Chevolleau"/>
    <s v="lchevolleaujz@icq.com"/>
    <s v="permanent"/>
    <x v="1"/>
    <x v="2"/>
    <s v="field and base"/>
    <d v="2022-06-01T00:00:00"/>
    <x v="263"/>
    <x v="329"/>
    <x v="378"/>
    <x v="1"/>
    <x v="1"/>
    <s v="Current"/>
    <s v="Current"/>
    <s v="Current"/>
    <d v="2022-04-12T00:00:00"/>
  </r>
  <r>
    <s v="Leandra"/>
    <s v="Diggles"/>
    <s v="ldiggleslj@forbes.com"/>
    <s v="contract"/>
    <x v="2"/>
    <x v="4"/>
    <s v="field only"/>
    <d v="2022-05-23T00:00:00"/>
    <x v="263"/>
    <x v="329"/>
    <x v="378"/>
    <x v="0"/>
    <x v="1"/>
    <s v="Current"/>
    <s v="Current"/>
    <s v="Current"/>
    <d v="2022-04-03T00:00:00"/>
  </r>
  <r>
    <s v="Leighton"/>
    <s v="Ludron"/>
    <s v="lludron3o@gravatar.com"/>
    <s v="contract"/>
    <x v="1"/>
    <x v="0"/>
    <s v="field only"/>
    <d v="2022-05-28T00:00:00"/>
    <x v="287"/>
    <x v="330"/>
    <x v="202"/>
    <x v="0"/>
    <x v="1"/>
    <s v="Current"/>
    <s v="Current"/>
    <s v="Current"/>
    <d v="2022-04-08T00:00:00"/>
  </r>
  <r>
    <s v="Lelia"/>
    <s v="Ayce"/>
    <s v="laycea4@cam.ac.uk"/>
    <s v="contract"/>
    <x v="1"/>
    <x v="3"/>
    <s v="field and base"/>
    <d v="2022-05-25T00:00:00"/>
    <x v="304"/>
    <x v="130"/>
    <x v="379"/>
    <x v="0"/>
    <x v="1"/>
    <s v="Current"/>
    <s v="Current"/>
    <s v="Current"/>
    <d v="2022-04-05T00:00:00"/>
  </r>
  <r>
    <s v="Lenci"/>
    <s v="Cranny"/>
    <s v="lcrannyam@eventbrite.com"/>
    <s v="permanent"/>
    <x v="0"/>
    <x v="4"/>
    <s v="field only"/>
    <d v="2022-06-03T00:00:00"/>
    <x v="5"/>
    <x v="78"/>
    <x v="253"/>
    <x v="1"/>
    <x v="0"/>
    <s v="Expired"/>
    <s v="Current"/>
    <s v="Current"/>
    <d v="2022-04-14T00:00:00"/>
  </r>
  <r>
    <s v="Lenci"/>
    <s v="Cranny"/>
    <s v="lcrannyam@eventbrite.com"/>
    <s v="permanent"/>
    <x v="0"/>
    <x v="4"/>
    <s v="field only"/>
    <d v="2022-06-03T00:00:00"/>
    <x v="92"/>
    <x v="331"/>
    <x v="380"/>
    <x v="1"/>
    <x v="1"/>
    <s v="Current"/>
    <s v="Current"/>
    <s v="Current"/>
    <d v="2022-04-14T00:00:00"/>
  </r>
  <r>
    <s v="Lenci"/>
    <s v="Diamond"/>
    <s v="ldiamonddr@wikia.com"/>
    <s v="permanent"/>
    <x v="0"/>
    <x v="0"/>
    <s v="field only"/>
    <d v="2022-06-03T00:00:00"/>
    <x v="92"/>
    <x v="331"/>
    <x v="380"/>
    <x v="1"/>
    <x v="1"/>
    <s v="Current"/>
    <s v="Current"/>
    <s v="Current"/>
    <d v="2022-04-14T00:00:00"/>
  </r>
  <r>
    <s v="Lenci"/>
    <s v="Diamond"/>
    <s v="ldiamonddr@wikia.com"/>
    <s v="permanent"/>
    <x v="0"/>
    <x v="0"/>
    <s v="field only"/>
    <d v="2022-06-03T00:00:00"/>
    <x v="5"/>
    <x v="78"/>
    <x v="253"/>
    <x v="1"/>
    <x v="0"/>
    <s v="Expired"/>
    <s v="Current"/>
    <s v="Current"/>
    <d v="2022-04-14T00:00:00"/>
  </r>
  <r>
    <s v="Lenette"/>
    <s v="Crossgrove"/>
    <s v="lcrossgrovei9@comsenz.com"/>
    <s v="contract"/>
    <x v="0"/>
    <x v="4"/>
    <s v="field only"/>
    <d v="2022-06-01T00:00:00"/>
    <x v="34"/>
    <x v="332"/>
    <x v="381"/>
    <x v="1"/>
    <x v="1"/>
    <s v="Current"/>
    <s v="Current"/>
    <s v="Current"/>
    <d v="2022-04-12T00:00:00"/>
  </r>
  <r>
    <s v="Lenore"/>
    <s v="Ferenc"/>
    <s v="lferenc3l@naver.com"/>
    <s v="contract"/>
    <x v="0"/>
    <x v="1"/>
    <s v="field only"/>
    <d v="2022-05-24T00:00:00"/>
    <x v="124"/>
    <x v="270"/>
    <x v="382"/>
    <x v="0"/>
    <x v="1"/>
    <s v="Current"/>
    <s v="Current"/>
    <s v="Current"/>
    <d v="2022-04-04T00:00:00"/>
  </r>
  <r>
    <s v="Leoine"/>
    <s v="Pasterfield"/>
    <s v="lpasterfieldci@tinyurl.com"/>
    <s v="permanent"/>
    <x v="2"/>
    <x v="3"/>
    <s v="field and base"/>
    <d v="2022-06-04T00:00:00"/>
    <x v="5"/>
    <x v="118"/>
    <x v="189"/>
    <x v="1"/>
    <x v="0"/>
    <s v="Expired"/>
    <s v="Expired"/>
    <s v="Current"/>
    <d v="2022-04-15T00:00:00"/>
  </r>
  <r>
    <s v="Leoline"/>
    <s v="Gravet"/>
    <s v="lgravetia@surveymonkey.com"/>
    <s v="permanent"/>
    <x v="3"/>
    <x v="3"/>
    <s v="field only"/>
    <d v="2022-05-31T00:00:00"/>
    <x v="316"/>
    <x v="293"/>
    <x v="156"/>
    <x v="0"/>
    <x v="1"/>
    <s v="Current"/>
    <s v="Current"/>
    <s v="Current"/>
    <d v="2022-04-11T00:00:00"/>
  </r>
  <r>
    <s v="Leon"/>
    <s v="Billyeald"/>
    <s v="lbillyealdy@blogger.com"/>
    <s v="contract"/>
    <x v="3"/>
    <x v="2"/>
    <s v="field only"/>
    <d v="2022-05-28T00:00:00"/>
    <x v="161"/>
    <x v="333"/>
    <x v="383"/>
    <x v="0"/>
    <x v="0"/>
    <s v="Current"/>
    <s v="Notify"/>
    <s v="Expired"/>
    <d v="2022-04-08T00:00:00"/>
  </r>
  <r>
    <s v="Leroi"/>
    <s v="Whereat"/>
    <s v="lwhereat5x@google.it"/>
    <s v="contract"/>
    <x v="2"/>
    <x v="0"/>
    <s v="field and base"/>
    <d v="2022-05-24T00:00:00"/>
    <x v="164"/>
    <x v="301"/>
    <x v="384"/>
    <x v="0"/>
    <x v="0"/>
    <s v="Current"/>
    <s v="Current"/>
    <s v="Expired"/>
    <d v="2022-04-04T00:00:00"/>
  </r>
  <r>
    <s v="Lesley"/>
    <s v="Dombrell"/>
    <s v="ldombrellly@vinaora.com"/>
    <s v="contract"/>
    <x v="1"/>
    <x v="4"/>
    <s v="field only"/>
    <d v="2022-06-02T00:00:00"/>
    <x v="5"/>
    <x v="264"/>
    <x v="95"/>
    <x v="1"/>
    <x v="0"/>
    <s v="Expired"/>
    <s v="Current"/>
    <s v="Current"/>
    <d v="2022-04-13T00:00:00"/>
  </r>
  <r>
    <s v="Lesley"/>
    <s v="Dombrell"/>
    <s v="ldombrellly@vinaora.com"/>
    <s v="contract"/>
    <x v="1"/>
    <x v="4"/>
    <s v="field only"/>
    <d v="2022-06-02T00:00:00"/>
    <x v="104"/>
    <x v="41"/>
    <x v="385"/>
    <x v="1"/>
    <x v="0"/>
    <s v="Current"/>
    <s v="Expired"/>
    <s v="Current"/>
    <d v="2022-04-13T00:00:00"/>
  </r>
  <r>
    <s v="Lesley"/>
    <s v="Allso"/>
    <s v="lallso66@foxnews.com"/>
    <s v="contract"/>
    <x v="5"/>
    <x v="3"/>
    <s v="field only"/>
    <d v="2022-05-29T00:00:00"/>
    <x v="5"/>
    <x v="264"/>
    <x v="95"/>
    <x v="0"/>
    <x v="0"/>
    <s v="Expired"/>
    <s v="Current"/>
    <s v="Current"/>
    <d v="2022-04-09T00:00:00"/>
  </r>
  <r>
    <s v="Lesley"/>
    <s v="Allso"/>
    <s v="lallso66@foxnews.com"/>
    <s v="contract"/>
    <x v="5"/>
    <x v="3"/>
    <s v="field only"/>
    <d v="2022-05-29T00:00:00"/>
    <x v="104"/>
    <x v="41"/>
    <x v="385"/>
    <x v="0"/>
    <x v="0"/>
    <s v="Current"/>
    <s v="Expired"/>
    <s v="Current"/>
    <d v="2022-04-09T00:00:00"/>
  </r>
  <r>
    <s v="Lesya"/>
    <s v="Jarvie"/>
    <s v="ljarviecl@booking.com"/>
    <s v="contract"/>
    <x v="3"/>
    <x v="2"/>
    <s v="field and base"/>
    <d v="2022-06-01T00:00:00"/>
    <x v="3"/>
    <x v="128"/>
    <x v="386"/>
    <x v="1"/>
    <x v="1"/>
    <s v="Current"/>
    <s v="Current"/>
    <s v="Current"/>
    <d v="2022-04-12T00:00:00"/>
  </r>
  <r>
    <s v="Lethia"/>
    <s v="Izhaky"/>
    <s v="lizhaky2x@nyu.edu"/>
    <s v="permanent"/>
    <x v="0"/>
    <x v="0"/>
    <s v="field and base"/>
    <d v="2022-06-02T00:00:00"/>
    <x v="5"/>
    <x v="334"/>
    <x v="387"/>
    <x v="1"/>
    <x v="0"/>
    <s v="Expired"/>
    <s v="Current"/>
    <s v="Current"/>
    <d v="2022-04-13T00:00:00"/>
  </r>
  <r>
    <s v="Letisha"/>
    <s v="Gladtbach"/>
    <s v="lgladtbach9x@craigslist.org"/>
    <s v="contract"/>
    <x v="0"/>
    <x v="1"/>
    <s v="field and base"/>
    <d v="2022-05-26T00:00:00"/>
    <x v="120"/>
    <x v="38"/>
    <x v="388"/>
    <x v="0"/>
    <x v="1"/>
    <s v="Current"/>
    <s v="Current"/>
    <s v="Current"/>
    <d v="2022-04-06T00:00:00"/>
  </r>
  <r>
    <s v="Liane"/>
    <s v="Megarry"/>
    <s v="lmegarryes@wufoo.com"/>
    <s v="contract"/>
    <x v="3"/>
    <x v="0"/>
    <s v="field only"/>
    <d v="2022-05-29T00:00:00"/>
    <x v="5"/>
    <x v="177"/>
    <x v="389"/>
    <x v="0"/>
    <x v="0"/>
    <s v="Expired"/>
    <s v="Current"/>
    <s v="Current"/>
    <d v="2022-04-09T00:00:00"/>
  </r>
  <r>
    <s v="Libbie"/>
    <s v="Jeffcoat"/>
    <s v="ljeffcoat3t@smugmug.com"/>
    <s v="permanent"/>
    <x v="3"/>
    <x v="1"/>
    <s v="field and base"/>
    <d v="2022-05-24T00:00:00"/>
    <x v="5"/>
    <x v="261"/>
    <x v="390"/>
    <x v="0"/>
    <x v="0"/>
    <s v="Expired"/>
    <s v="Expired"/>
    <s v="Notify"/>
    <d v="2022-04-04T00:00:00"/>
  </r>
  <r>
    <s v="Lilias"/>
    <s v="Cheeseman"/>
    <s v="lcheeseman13@smugmug.com"/>
    <s v="contract"/>
    <x v="0"/>
    <x v="4"/>
    <s v="field only"/>
    <d v="2022-05-23T00:00:00"/>
    <x v="294"/>
    <x v="177"/>
    <x v="391"/>
    <x v="0"/>
    <x v="1"/>
    <s v="Current"/>
    <s v="Current"/>
    <s v="Current"/>
    <d v="2022-04-03T00:00:00"/>
  </r>
  <r>
    <s v="Lilyan"/>
    <s v="Fidell"/>
    <s v="lfidellc0@dropbox.com"/>
    <s v="contract"/>
    <x v="2"/>
    <x v="1"/>
    <s v="field and base"/>
    <d v="2022-05-31T00:00:00"/>
    <x v="317"/>
    <x v="335"/>
    <x v="334"/>
    <x v="0"/>
    <x v="0"/>
    <s v="Current"/>
    <s v="Current"/>
    <s v="Expired"/>
    <d v="2022-04-11T00:00:00"/>
  </r>
  <r>
    <s v="Lindsey"/>
    <s v="Beckinsale"/>
    <s v="lbeckinsalenp@delicious.com"/>
    <s v="permanent"/>
    <x v="2"/>
    <x v="1"/>
    <s v="field only"/>
    <d v="2022-05-30T00:00:00"/>
    <x v="315"/>
    <x v="5"/>
    <x v="5"/>
    <x v="0"/>
    <x v="0"/>
    <s v="Current"/>
    <s v="Expired"/>
    <s v="Expired"/>
    <d v="2022-04-10T00:00:00"/>
  </r>
  <r>
    <s v="Lindy"/>
    <s v="Vaune"/>
    <s v="lvauneeh@squidoo.com"/>
    <s v="contract"/>
    <x v="4"/>
    <x v="0"/>
    <s v="field and base"/>
    <d v="2022-05-26T00:00:00"/>
    <x v="123"/>
    <x v="5"/>
    <x v="5"/>
    <x v="0"/>
    <x v="0"/>
    <s v="Current"/>
    <s v="Expired"/>
    <s v="Expired"/>
    <d v="2022-04-06T00:00:00"/>
  </r>
  <r>
    <s v="Link"/>
    <s v="Mulmuray"/>
    <s v="lmulmurayf0@wunderground.com"/>
    <s v="permanent"/>
    <x v="5"/>
    <x v="2"/>
    <s v="field and base"/>
    <d v="2022-05-29T00:00:00"/>
    <x v="225"/>
    <x v="155"/>
    <x v="246"/>
    <x v="0"/>
    <x v="0"/>
    <s v="Current"/>
    <s v="Expired"/>
    <s v="Current"/>
    <d v="2022-04-09T00:00:00"/>
  </r>
  <r>
    <s v="Lisette"/>
    <s v="Heppner"/>
    <s v="lheppnerq0@edublogs.org"/>
    <s v="permanent"/>
    <x v="2"/>
    <x v="4"/>
    <s v="field only"/>
    <d v="2022-05-28T00:00:00"/>
    <x v="318"/>
    <x v="336"/>
    <x v="279"/>
    <x v="0"/>
    <x v="1"/>
    <s v="Current"/>
    <s v="Current"/>
    <s v="Current"/>
    <d v="2022-04-08T00:00:00"/>
  </r>
  <r>
    <s v="Lisha"/>
    <s v="Dunkerly"/>
    <s v="ldunkerly5n@discovery.com"/>
    <s v="permanent"/>
    <x v="1"/>
    <x v="4"/>
    <s v="field only"/>
    <d v="2022-06-03T00:00:00"/>
    <x v="319"/>
    <x v="273"/>
    <x v="392"/>
    <x v="1"/>
    <x v="0"/>
    <s v="Current"/>
    <s v="Expired"/>
    <s v="Current"/>
    <d v="2022-04-14T00:00:00"/>
  </r>
  <r>
    <s v="Lisle"/>
    <s v="Doughty"/>
    <s v="ldoughty2z@ameblo.jp"/>
    <s v="permanent"/>
    <x v="4"/>
    <x v="2"/>
    <s v="field and base"/>
    <d v="2022-05-26T00:00:00"/>
    <x v="320"/>
    <x v="5"/>
    <x v="5"/>
    <x v="0"/>
    <x v="0"/>
    <s v="Current"/>
    <s v="Expired"/>
    <s v="Expired"/>
    <d v="2022-04-06T00:00:00"/>
  </r>
  <r>
    <s v="Lissie"/>
    <s v="Stoffels"/>
    <s v="lstoffels3f@1und1.de"/>
    <s v="contract"/>
    <x v="0"/>
    <x v="3"/>
    <s v="field only"/>
    <d v="2022-06-02T00:00:00"/>
    <x v="159"/>
    <x v="337"/>
    <x v="143"/>
    <x v="1"/>
    <x v="1"/>
    <s v="Current"/>
    <s v="Current"/>
    <s v="Current"/>
    <d v="2022-04-13T00:00:00"/>
  </r>
  <r>
    <s v="Liva"/>
    <s v="Aitkin"/>
    <s v="laitkini6@pen.io"/>
    <s v="permanent"/>
    <x v="3"/>
    <x v="4"/>
    <s v="field and base"/>
    <d v="2022-06-02T00:00:00"/>
    <x v="5"/>
    <x v="338"/>
    <x v="393"/>
    <x v="1"/>
    <x v="0"/>
    <s v="Expired"/>
    <s v="Current"/>
    <s v="Expired"/>
    <d v="2022-04-13T00:00:00"/>
  </r>
  <r>
    <s v="Livvyy"/>
    <s v="Dowber"/>
    <s v="ldowberbf@reddit.com"/>
    <s v="contract"/>
    <x v="0"/>
    <x v="3"/>
    <s v="field only"/>
    <d v="2022-05-26T00:00:00"/>
    <x v="262"/>
    <x v="175"/>
    <x v="394"/>
    <x v="0"/>
    <x v="1"/>
    <s v="Current"/>
    <s v="Current"/>
    <s v="Current"/>
    <d v="2022-04-06T00:00:00"/>
  </r>
  <r>
    <s v="Livy"/>
    <s v="Littefair"/>
    <s v="llittefairgk@wordpress.org"/>
    <s v="contract"/>
    <x v="3"/>
    <x v="1"/>
    <s v="field only"/>
    <d v="2022-05-24T00:00:00"/>
    <x v="321"/>
    <x v="28"/>
    <x v="395"/>
    <x v="0"/>
    <x v="1"/>
    <s v="Current"/>
    <s v="Current"/>
    <s v="Current"/>
    <d v="2022-04-04T00:00:00"/>
  </r>
  <r>
    <s v="Lizabeth"/>
    <s v="Kittiman"/>
    <s v="lkittiman4f@arizona.edu"/>
    <s v="contract"/>
    <x v="1"/>
    <x v="0"/>
    <s v="field and base"/>
    <d v="2022-05-28T00:00:00"/>
    <x v="263"/>
    <x v="180"/>
    <x v="396"/>
    <x v="0"/>
    <x v="1"/>
    <s v="Current"/>
    <s v="Current"/>
    <s v="Notify"/>
    <d v="2022-04-08T00:00:00"/>
  </r>
  <r>
    <s v="Lolita"/>
    <s v="Keel"/>
    <s v="lkeel1t@businessweek.com"/>
    <s v="contract"/>
    <x v="2"/>
    <x v="0"/>
    <s v="field and base"/>
    <d v="2022-05-24T00:00:00"/>
    <x v="275"/>
    <x v="145"/>
    <x v="35"/>
    <x v="0"/>
    <x v="0"/>
    <s v="Current"/>
    <s v="Expired"/>
    <s v="Current"/>
    <d v="2022-04-04T00:00:00"/>
  </r>
  <r>
    <s v="Loren"/>
    <s v="Daulby"/>
    <s v="ldaulbyd4@smugmug.com"/>
    <s v="permanent"/>
    <x v="2"/>
    <x v="2"/>
    <s v="field and base"/>
    <d v="2022-05-23T00:00:00"/>
    <x v="322"/>
    <x v="62"/>
    <x v="397"/>
    <x v="0"/>
    <x v="1"/>
    <s v="Current"/>
    <s v="Current"/>
    <s v="Current"/>
    <d v="2022-04-03T00:00:00"/>
  </r>
  <r>
    <s v="Lorene"/>
    <s v="Berrecloth"/>
    <s v="lberreclothbb@usnews.com"/>
    <s v="contract"/>
    <x v="1"/>
    <x v="4"/>
    <s v="field and base"/>
    <d v="2022-05-30T00:00:00"/>
    <x v="302"/>
    <x v="339"/>
    <x v="13"/>
    <x v="0"/>
    <x v="1"/>
    <s v="Current"/>
    <s v="Current"/>
    <s v="Current"/>
    <d v="2022-04-10T00:00:00"/>
  </r>
  <r>
    <s v="Lorilyn"/>
    <s v="Rapinett"/>
    <s v="lrapinett9y@sbwire.com"/>
    <s v="permanent"/>
    <x v="5"/>
    <x v="4"/>
    <s v="field only"/>
    <d v="2022-05-29T00:00:00"/>
    <x v="323"/>
    <x v="99"/>
    <x v="105"/>
    <x v="0"/>
    <x v="1"/>
    <s v="Current"/>
    <s v="Notify"/>
    <s v="Current"/>
    <d v="2022-04-09T00:00:00"/>
  </r>
  <r>
    <s v="Lorinda"/>
    <s v="Gerant"/>
    <s v="lgerant7g@usda.gov"/>
    <s v="contract"/>
    <x v="5"/>
    <x v="4"/>
    <s v="field and base"/>
    <d v="2022-06-01T00:00:00"/>
    <x v="73"/>
    <x v="5"/>
    <x v="5"/>
    <x v="1"/>
    <x v="0"/>
    <s v="Current"/>
    <s v="Expired"/>
    <s v="Expired"/>
    <d v="2022-04-12T00:00:00"/>
  </r>
  <r>
    <s v="Lorrie"/>
    <s v="Danielsky"/>
    <s v="ldanielsky1w@jigsy.com"/>
    <s v="contract"/>
    <x v="0"/>
    <x v="2"/>
    <s v="field only"/>
    <d v="2022-06-03T00:00:00"/>
    <x v="239"/>
    <x v="75"/>
    <x v="398"/>
    <x v="1"/>
    <x v="1"/>
    <s v="Current"/>
    <s v="Current"/>
    <s v="Current"/>
    <d v="2022-04-14T00:00:00"/>
  </r>
  <r>
    <s v="Lorry"/>
    <s v="Maylor"/>
    <s v="lmayloras@senate.gov"/>
    <s v="contract"/>
    <x v="3"/>
    <x v="0"/>
    <s v="field and base"/>
    <d v="2022-06-03T00:00:00"/>
    <x v="5"/>
    <x v="340"/>
    <x v="97"/>
    <x v="1"/>
    <x v="0"/>
    <s v="Expired"/>
    <s v="Current"/>
    <s v="Current"/>
    <d v="2022-04-14T00:00:00"/>
  </r>
  <r>
    <s v="Louisa"/>
    <s v="Ravel"/>
    <s v="lravel9o@reddit.com"/>
    <s v="permanent"/>
    <x v="0"/>
    <x v="1"/>
    <s v="field and base"/>
    <d v="2022-05-25T00:00:00"/>
    <x v="245"/>
    <x v="341"/>
    <x v="399"/>
    <x v="0"/>
    <x v="0"/>
    <s v="Current"/>
    <s v="Expired"/>
    <s v="Current"/>
    <d v="2022-04-05T00:00:00"/>
  </r>
  <r>
    <s v="Lucho"/>
    <s v="Matzeitis"/>
    <s v="lmatzeitisjx@jalbum.net"/>
    <s v="contract"/>
    <x v="4"/>
    <x v="0"/>
    <s v="field and base"/>
    <d v="2022-06-01T00:00:00"/>
    <x v="324"/>
    <x v="45"/>
    <x v="400"/>
    <x v="1"/>
    <x v="1"/>
    <s v="Notify"/>
    <s v="Current"/>
    <s v="Current"/>
    <d v="2022-04-12T00:00:00"/>
  </r>
  <r>
    <s v="Ludovika"/>
    <s v="Mithan"/>
    <s v="lmithanrl@cdbaby.com"/>
    <s v="permanent"/>
    <x v="3"/>
    <x v="2"/>
    <s v="field and base"/>
    <d v="2022-05-28T00:00:00"/>
    <x v="188"/>
    <x v="284"/>
    <x v="399"/>
    <x v="0"/>
    <x v="1"/>
    <s v="Current"/>
    <s v="Current"/>
    <s v="Current"/>
    <d v="2022-04-08T00:00:00"/>
  </r>
  <r>
    <s v="Lydia"/>
    <s v="Mowlam"/>
    <s v="lmowlammi@gnu.org"/>
    <s v="contract"/>
    <x v="2"/>
    <x v="3"/>
    <s v="field and base"/>
    <d v="2022-05-24T00:00:00"/>
    <x v="205"/>
    <x v="279"/>
    <x v="401"/>
    <x v="0"/>
    <x v="1"/>
    <s v="Current"/>
    <s v="Current"/>
    <s v="Current"/>
    <d v="2022-04-04T00:00:00"/>
  </r>
  <r>
    <s v="Lyman"/>
    <s v="Ollie"/>
    <s v="lollie3g@usda.gov"/>
    <s v="permanent"/>
    <x v="1"/>
    <x v="1"/>
    <s v="field only"/>
    <d v="2022-06-03T00:00:00"/>
    <x v="108"/>
    <x v="325"/>
    <x v="402"/>
    <x v="1"/>
    <x v="1"/>
    <s v="Current"/>
    <s v="Current"/>
    <s v="Current"/>
    <d v="2022-04-14T00:00:00"/>
  </r>
  <r>
    <s v="Lyndel"/>
    <s v="Tindley"/>
    <s v="ltindleyj8@instagram.com"/>
    <s v="permanent"/>
    <x v="1"/>
    <x v="3"/>
    <s v="field only"/>
    <d v="2022-05-30T00:00:00"/>
    <x v="325"/>
    <x v="47"/>
    <x v="403"/>
    <x v="0"/>
    <x v="1"/>
    <s v="Current"/>
    <s v="Current"/>
    <s v="Current"/>
    <d v="2022-04-10T00:00:00"/>
  </r>
  <r>
    <s v="Lyndsie"/>
    <s v="Stiegars"/>
    <s v="lstiegarsiq@mapquest.com"/>
    <s v="contract"/>
    <x v="2"/>
    <x v="4"/>
    <s v="field only"/>
    <d v="2022-05-27T00:00:00"/>
    <x v="280"/>
    <x v="342"/>
    <x v="404"/>
    <x v="0"/>
    <x v="1"/>
    <s v="Current"/>
    <s v="Current"/>
    <s v="Current"/>
    <d v="2022-04-07T00:00:00"/>
  </r>
  <r>
    <s v="Lynea"/>
    <s v="Skirling"/>
    <s v="lskirling95@icio.us"/>
    <s v="permanent"/>
    <x v="5"/>
    <x v="4"/>
    <s v="field only"/>
    <d v="2022-05-31T00:00:00"/>
    <x v="6"/>
    <x v="259"/>
    <x v="349"/>
    <x v="0"/>
    <x v="1"/>
    <s v="Current"/>
    <s v="Current"/>
    <s v="Current"/>
    <d v="2022-04-11T00:00:00"/>
  </r>
  <r>
    <s v="Lynnell"/>
    <s v="Pavitt"/>
    <s v="lpavittn0@tiny.cc"/>
    <s v="contract"/>
    <x v="5"/>
    <x v="1"/>
    <s v="field and base"/>
    <d v="2022-05-29T00:00:00"/>
    <x v="326"/>
    <x v="185"/>
    <x v="405"/>
    <x v="0"/>
    <x v="1"/>
    <s v="Current"/>
    <s v="Current"/>
    <s v="Current"/>
    <d v="2022-04-09T00:00:00"/>
  </r>
  <r>
    <s v="Mab"/>
    <s v="Earry"/>
    <s v="mearryni@digg.com"/>
    <s v="contract"/>
    <x v="3"/>
    <x v="3"/>
    <s v="field only"/>
    <d v="2022-05-28T00:00:00"/>
    <x v="270"/>
    <x v="343"/>
    <x v="406"/>
    <x v="0"/>
    <x v="1"/>
    <s v="Current"/>
    <s v="Current"/>
    <s v="Current"/>
    <d v="2022-04-08T00:00:00"/>
  </r>
  <r>
    <s v="Madalena"/>
    <s v="Steinhammer"/>
    <s v="msteinhammernq@rediff.com"/>
    <s v="permanent"/>
    <x v="5"/>
    <x v="3"/>
    <s v="field and base"/>
    <d v="2022-06-04T00:00:00"/>
    <x v="327"/>
    <x v="344"/>
    <x v="383"/>
    <x v="1"/>
    <x v="0"/>
    <s v="Expired"/>
    <s v="Expired"/>
    <s v="Expired"/>
    <d v="2022-04-15T00:00:00"/>
  </r>
  <r>
    <s v="Maddalena"/>
    <s v="Tattersall"/>
    <s v="mtattersallnd@arstechnica.com"/>
    <s v="contract"/>
    <x v="2"/>
    <x v="4"/>
    <s v="field only"/>
    <d v="2022-05-29T00:00:00"/>
    <x v="236"/>
    <x v="190"/>
    <x v="407"/>
    <x v="0"/>
    <x v="1"/>
    <s v="Current"/>
    <s v="Current"/>
    <s v="Current"/>
    <d v="2022-04-09T00:00:00"/>
  </r>
  <r>
    <s v="Maddie"/>
    <s v="Culbert"/>
    <s v="mculbert1n@nps.gov"/>
    <s v="contract"/>
    <x v="2"/>
    <x v="2"/>
    <s v="field and base"/>
    <d v="2022-05-29T00:00:00"/>
    <x v="5"/>
    <x v="5"/>
    <x v="5"/>
    <x v="0"/>
    <x v="0"/>
    <s v="Expired"/>
    <s v="Expired"/>
    <s v="Expired"/>
    <d v="2022-04-09T00:00:00"/>
  </r>
  <r>
    <s v="Mae"/>
    <s v="Trattles"/>
    <s v="mtrattles7y@elegantthemes.com"/>
    <s v="permanent"/>
    <x v="3"/>
    <x v="4"/>
    <s v="field only"/>
    <d v="2022-05-31T00:00:00"/>
    <x v="276"/>
    <x v="202"/>
    <x v="372"/>
    <x v="0"/>
    <x v="1"/>
    <s v="Current"/>
    <s v="Current"/>
    <s v="Current"/>
    <d v="2022-04-11T00:00:00"/>
  </r>
  <r>
    <s v="Magdalene"/>
    <s v="Jorn"/>
    <s v="mjorn2b@4shared.com"/>
    <s v="permanent"/>
    <x v="2"/>
    <x v="1"/>
    <s v="field and base"/>
    <d v="2022-06-01T00:00:00"/>
    <x v="328"/>
    <x v="345"/>
    <x v="408"/>
    <x v="1"/>
    <x v="1"/>
    <s v="Current"/>
    <s v="Current"/>
    <s v="Current"/>
    <d v="2022-04-12T00:00:00"/>
  </r>
  <r>
    <s v="Maje"/>
    <s v="Capinetti"/>
    <s v="mcapinetti86@webs.com"/>
    <s v="contract"/>
    <x v="2"/>
    <x v="2"/>
    <s v="field and base"/>
    <d v="2022-05-29T00:00:00"/>
    <x v="5"/>
    <x v="323"/>
    <x v="401"/>
    <x v="0"/>
    <x v="0"/>
    <s v="Expired"/>
    <s v="Expired"/>
    <s v="Current"/>
    <d v="2022-04-09T00:00:00"/>
  </r>
  <r>
    <s v="Malina"/>
    <s v="Brigstock"/>
    <s v="mbrigstockom@google.ru"/>
    <s v="contract"/>
    <x v="0"/>
    <x v="2"/>
    <s v="field and base"/>
    <d v="2022-05-27T00:00:00"/>
    <x v="329"/>
    <x v="126"/>
    <x v="409"/>
    <x v="0"/>
    <x v="1"/>
    <s v="Current"/>
    <s v="Current"/>
    <s v="Current"/>
    <d v="2022-04-07T00:00:00"/>
  </r>
  <r>
    <s v="Mallissa"/>
    <s v="Eynald"/>
    <s v="meynaldkt@businessinsider.com"/>
    <s v="contract"/>
    <x v="5"/>
    <x v="4"/>
    <s v="field and base"/>
    <d v="2022-05-27T00:00:00"/>
    <x v="62"/>
    <x v="161"/>
    <x v="410"/>
    <x v="0"/>
    <x v="1"/>
    <s v="Current"/>
    <s v="Current"/>
    <s v="Current"/>
    <d v="2022-04-07T00:00:00"/>
  </r>
  <r>
    <s v="Mallissa"/>
    <s v="Liddell"/>
    <s v="mliddellr4@reference.com"/>
    <s v="permanent"/>
    <x v="0"/>
    <x v="3"/>
    <s v="field and base"/>
    <d v="2022-05-27T00:00:00"/>
    <x v="321"/>
    <x v="38"/>
    <x v="411"/>
    <x v="0"/>
    <x v="1"/>
    <s v="Current"/>
    <s v="Current"/>
    <s v="Current"/>
    <d v="2022-04-07T00:00:00"/>
  </r>
  <r>
    <s v="Mallissa"/>
    <s v="Eynald"/>
    <s v="meynaldkt@businessinsider.com"/>
    <s v="contract"/>
    <x v="5"/>
    <x v="4"/>
    <s v="field and base"/>
    <d v="2022-05-27T00:00:00"/>
    <x v="321"/>
    <x v="38"/>
    <x v="411"/>
    <x v="0"/>
    <x v="1"/>
    <s v="Current"/>
    <s v="Current"/>
    <s v="Current"/>
    <d v="2022-04-07T00:00:00"/>
  </r>
  <r>
    <s v="Mallissa"/>
    <s v="Liddell"/>
    <s v="mliddellr4@reference.com"/>
    <s v="permanent"/>
    <x v="0"/>
    <x v="3"/>
    <s v="field and base"/>
    <d v="2022-05-27T00:00:00"/>
    <x v="62"/>
    <x v="161"/>
    <x v="410"/>
    <x v="0"/>
    <x v="1"/>
    <s v="Current"/>
    <s v="Current"/>
    <s v="Current"/>
    <d v="2022-04-07T00:00:00"/>
  </r>
  <r>
    <s v="Mano"/>
    <s v="Hamlyn"/>
    <s v="mhamlynr8@scientificamerican.com"/>
    <s v="contract"/>
    <x v="4"/>
    <x v="1"/>
    <s v="field only"/>
    <d v="2022-06-01T00:00:00"/>
    <x v="330"/>
    <x v="172"/>
    <x v="412"/>
    <x v="1"/>
    <x v="0"/>
    <s v="Expired"/>
    <s v="Expired"/>
    <s v="Current"/>
    <d v="2022-04-12T00:00:00"/>
  </r>
  <r>
    <s v="Marcella"/>
    <s v="Volett"/>
    <s v="mvolettmh@census.gov"/>
    <s v="contract"/>
    <x v="0"/>
    <x v="1"/>
    <s v="field and base"/>
    <d v="2022-06-04T00:00:00"/>
    <x v="275"/>
    <x v="346"/>
    <x v="413"/>
    <x v="1"/>
    <x v="1"/>
    <s v="Current"/>
    <s v="Expired"/>
    <s v="Current"/>
    <d v="2022-04-15T00:00:00"/>
  </r>
  <r>
    <s v="Marcelo"/>
    <s v="Klassmann"/>
    <s v="mklassmannlv@meetup.com"/>
    <s v="contract"/>
    <x v="2"/>
    <x v="1"/>
    <s v="field only"/>
    <d v="2022-05-28T00:00:00"/>
    <x v="243"/>
    <x v="347"/>
    <x v="60"/>
    <x v="0"/>
    <x v="1"/>
    <s v="Current"/>
    <s v="Current"/>
    <s v="Expired"/>
    <d v="2022-04-08T00:00:00"/>
  </r>
  <r>
    <s v="Marcile"/>
    <s v="Casebourne"/>
    <s v="mcasebourne68@nasa.gov"/>
    <s v="permanent"/>
    <x v="3"/>
    <x v="4"/>
    <s v="field only"/>
    <d v="2022-05-25T00:00:00"/>
    <x v="167"/>
    <x v="0"/>
    <x v="414"/>
    <x v="0"/>
    <x v="0"/>
    <s v="Current"/>
    <s v="Expired"/>
    <s v="Current"/>
    <d v="2022-04-05T00:00:00"/>
  </r>
  <r>
    <s v="Maren"/>
    <s v="Bruhnicke"/>
    <s v="mbruhnickec5@moonfruit.com"/>
    <s v="contract"/>
    <x v="4"/>
    <x v="1"/>
    <s v="field and base"/>
    <d v="2022-05-24T00:00:00"/>
    <x v="31"/>
    <x v="200"/>
    <x v="415"/>
    <x v="0"/>
    <x v="1"/>
    <s v="Current"/>
    <s v="Current"/>
    <s v="Current"/>
    <d v="2022-04-04T00:00:00"/>
  </r>
  <r>
    <s v="Marga"/>
    <s v="Yacob"/>
    <s v="myacob9l@soup.io"/>
    <s v="permanent"/>
    <x v="1"/>
    <x v="3"/>
    <s v="field and base"/>
    <d v="2022-05-27T00:00:00"/>
    <x v="5"/>
    <x v="316"/>
    <x v="416"/>
    <x v="0"/>
    <x v="0"/>
    <s v="Expired"/>
    <s v="Current"/>
    <s v="Current"/>
    <d v="2022-04-07T00:00:00"/>
  </r>
  <r>
    <s v="Maribelle"/>
    <s v="Keasy"/>
    <s v="mkeasyel@slashdot.org"/>
    <s v="permanent"/>
    <x v="0"/>
    <x v="4"/>
    <s v="field and base"/>
    <d v="2022-06-04T00:00:00"/>
    <x v="5"/>
    <x v="117"/>
    <x v="44"/>
    <x v="1"/>
    <x v="0"/>
    <s v="Expired"/>
    <s v="Current"/>
    <s v="Current"/>
    <d v="2022-04-15T00:00:00"/>
  </r>
  <r>
    <s v="Marinna"/>
    <s v="Connick"/>
    <s v="mconnickpy@shinystat.com"/>
    <s v="contract"/>
    <x v="2"/>
    <x v="4"/>
    <s v="field only"/>
    <d v="2022-06-03T00:00:00"/>
    <x v="209"/>
    <x v="348"/>
    <x v="417"/>
    <x v="1"/>
    <x v="1"/>
    <s v="Current"/>
    <s v="Current"/>
    <s v="Current"/>
    <d v="2022-04-14T00:00:00"/>
  </r>
  <r>
    <s v="Marita"/>
    <s v="Trevear"/>
    <s v="mtreveareu@netlog.com"/>
    <s v="contract"/>
    <x v="3"/>
    <x v="1"/>
    <s v="field and base"/>
    <d v="2022-06-02T00:00:00"/>
    <x v="331"/>
    <x v="93"/>
    <x v="363"/>
    <x v="1"/>
    <x v="0"/>
    <s v="Current"/>
    <s v="Current"/>
    <s v="Expired"/>
    <d v="2022-04-13T00:00:00"/>
  </r>
  <r>
    <s v="Maritsa"/>
    <s v="Marcone"/>
    <s v="mmarconeko@mysql.com"/>
    <s v="permanent"/>
    <x v="1"/>
    <x v="1"/>
    <s v="field and base"/>
    <d v="2022-05-31T00:00:00"/>
    <x v="136"/>
    <x v="210"/>
    <x v="418"/>
    <x v="0"/>
    <x v="1"/>
    <s v="Current"/>
    <s v="Current"/>
    <s v="Current"/>
    <d v="2022-04-11T00:00:00"/>
  </r>
  <r>
    <s v="Marlo"/>
    <s v="Rouchy"/>
    <s v="mrouchyf7@symantec.com"/>
    <s v="permanent"/>
    <x v="4"/>
    <x v="1"/>
    <s v="field and base"/>
    <d v="2022-06-02T00:00:00"/>
    <x v="332"/>
    <x v="349"/>
    <x v="419"/>
    <x v="1"/>
    <x v="1"/>
    <s v="Current"/>
    <s v="Current"/>
    <s v="Current"/>
    <d v="2022-04-13T00:00:00"/>
  </r>
  <r>
    <s v="Marne"/>
    <s v="Spilling"/>
    <s v="mspillinge2@blogger.com"/>
    <s v="contract"/>
    <x v="3"/>
    <x v="3"/>
    <s v="field only"/>
    <d v="2022-06-04T00:00:00"/>
    <x v="333"/>
    <x v="5"/>
    <x v="5"/>
    <x v="1"/>
    <x v="0"/>
    <s v="Current"/>
    <s v="Expired"/>
    <s v="Expired"/>
    <d v="2022-04-15T00:00:00"/>
  </r>
  <r>
    <s v="Marnie"/>
    <s v="Morigan"/>
    <s v="mmoriganbj@altervista.org"/>
    <s v="permanent"/>
    <x v="5"/>
    <x v="1"/>
    <s v="field only"/>
    <d v="2022-06-03T00:00:00"/>
    <x v="334"/>
    <x v="313"/>
    <x v="420"/>
    <x v="1"/>
    <x v="1"/>
    <s v="Current"/>
    <s v="Current"/>
    <s v="Current"/>
    <d v="2022-04-14T00:00:00"/>
  </r>
  <r>
    <s v="Marquita"/>
    <s v="Taile"/>
    <s v="mtailem2@comsenz.com"/>
    <s v="permanent"/>
    <x v="5"/>
    <x v="4"/>
    <s v="field only"/>
    <d v="2022-06-02T00:00:00"/>
    <x v="79"/>
    <x v="349"/>
    <x v="228"/>
    <x v="1"/>
    <x v="0"/>
    <s v="Expired"/>
    <s v="Current"/>
    <s v="Current"/>
    <d v="2022-04-13T00:00:00"/>
  </r>
  <r>
    <s v="Martelle"/>
    <s v="Summerhayes"/>
    <s v="msummerhayesrb@weather.com"/>
    <s v="permanent"/>
    <x v="3"/>
    <x v="2"/>
    <s v="field only"/>
    <d v="2022-05-25T00:00:00"/>
    <x v="335"/>
    <x v="5"/>
    <x v="5"/>
    <x v="0"/>
    <x v="0"/>
    <s v="Expired"/>
    <s v="Expired"/>
    <s v="Expired"/>
    <d v="2022-04-05T00:00:00"/>
  </r>
  <r>
    <s v="Martguerita"/>
    <s v="Havard"/>
    <s v="mhavardir@mozilla.org"/>
    <s v="contract"/>
    <x v="4"/>
    <x v="1"/>
    <s v="field only"/>
    <d v="2022-05-30T00:00:00"/>
    <x v="218"/>
    <x v="5"/>
    <x v="5"/>
    <x v="0"/>
    <x v="0"/>
    <s v="Expired"/>
    <s v="Expired"/>
    <s v="Expired"/>
    <d v="2022-04-10T00:00:00"/>
  </r>
  <r>
    <s v="Martin"/>
    <s v="Bollini"/>
    <s v="mbollinigh@quantcast.com"/>
    <s v="permanent"/>
    <x v="4"/>
    <x v="1"/>
    <s v="field only"/>
    <d v="2022-05-24T00:00:00"/>
    <x v="330"/>
    <x v="111"/>
    <x v="421"/>
    <x v="0"/>
    <x v="0"/>
    <s v="Expired"/>
    <s v="Current"/>
    <s v="Current"/>
    <d v="2022-04-04T00:00:00"/>
  </r>
  <r>
    <s v="Marylinda"/>
    <s v="Sweatland"/>
    <s v="msweatlanddy@prlog.org"/>
    <s v="contract"/>
    <x v="4"/>
    <x v="4"/>
    <s v="field and base"/>
    <d v="2022-05-26T00:00:00"/>
    <x v="165"/>
    <x v="350"/>
    <x v="138"/>
    <x v="0"/>
    <x v="0"/>
    <s v="Current"/>
    <s v="Current"/>
    <s v="Expired"/>
    <d v="2022-04-06T00:00:00"/>
  </r>
  <r>
    <s v="Mathe"/>
    <s v="Philp"/>
    <s v="mphilpmd@deliciousdays.com"/>
    <s v="contract"/>
    <x v="3"/>
    <x v="1"/>
    <s v="field only"/>
    <d v="2022-05-26T00:00:00"/>
    <x v="189"/>
    <x v="5"/>
    <x v="5"/>
    <x v="0"/>
    <x v="0"/>
    <s v="Current"/>
    <s v="Expired"/>
    <s v="Expired"/>
    <d v="2022-04-06T00:00:00"/>
  </r>
  <r>
    <s v="Mathias"/>
    <s v="Chadwen"/>
    <s v="mchadwen3p@slashdot.org"/>
    <s v="contract"/>
    <x v="2"/>
    <x v="0"/>
    <s v="field and base"/>
    <d v="2022-05-28T00:00:00"/>
    <x v="209"/>
    <x v="5"/>
    <x v="5"/>
    <x v="0"/>
    <x v="0"/>
    <s v="Current"/>
    <s v="Expired"/>
    <s v="Expired"/>
    <d v="2022-04-08T00:00:00"/>
  </r>
  <r>
    <s v="Mattie"/>
    <s v="McLucas"/>
    <s v="mmclucasbp@fda.gov"/>
    <s v="permanent"/>
    <x v="0"/>
    <x v="1"/>
    <s v="field and base"/>
    <d v="2022-05-26T00:00:00"/>
    <x v="91"/>
    <x v="293"/>
    <x v="64"/>
    <x v="0"/>
    <x v="1"/>
    <s v="Notify"/>
    <s v="Current"/>
    <s v="Current"/>
    <d v="2022-04-06T00:00:00"/>
  </r>
  <r>
    <s v="Matty"/>
    <s v="Watson-Brown"/>
    <s v="mwatsonbrown2m@merriam-webster.com"/>
    <s v="contract"/>
    <x v="5"/>
    <x v="3"/>
    <s v="field and base"/>
    <d v="2022-06-02T00:00:00"/>
    <x v="166"/>
    <x v="295"/>
    <x v="414"/>
    <x v="1"/>
    <x v="1"/>
    <s v="Current"/>
    <s v="Current"/>
    <s v="Current"/>
    <d v="2022-04-13T00:00:00"/>
  </r>
  <r>
    <s v="Maudie"/>
    <s v="Haye"/>
    <s v="mhayepm@wikispaces.com"/>
    <s v="permanent"/>
    <x v="0"/>
    <x v="1"/>
    <s v="field and base"/>
    <d v="2022-05-25T00:00:00"/>
    <x v="18"/>
    <x v="5"/>
    <x v="5"/>
    <x v="0"/>
    <x v="0"/>
    <s v="Current"/>
    <s v="Expired"/>
    <s v="Expired"/>
    <d v="2022-04-05T00:00:00"/>
  </r>
  <r>
    <s v="Maureen"/>
    <s v="O'Hanley"/>
    <s v="mohanleye5@guardian.co.uk"/>
    <s v="permanent"/>
    <x v="4"/>
    <x v="3"/>
    <s v="field and base"/>
    <d v="2022-06-04T00:00:00"/>
    <x v="336"/>
    <x v="210"/>
    <x v="246"/>
    <x v="1"/>
    <x v="1"/>
    <s v="Current"/>
    <s v="Current"/>
    <s v="Current"/>
    <d v="2022-04-15T00:00:00"/>
  </r>
  <r>
    <s v="Maurene"/>
    <s v="Skitt"/>
    <s v="mskittpe@cornell.edu"/>
    <s v="permanent"/>
    <x v="4"/>
    <x v="3"/>
    <s v="field and base"/>
    <d v="2022-05-28T00:00:00"/>
    <x v="5"/>
    <x v="351"/>
    <x v="422"/>
    <x v="0"/>
    <x v="0"/>
    <s v="Expired"/>
    <s v="Current"/>
    <s v="Current"/>
    <d v="2022-04-08T00:00:00"/>
  </r>
  <r>
    <s v="Maxwell"/>
    <s v="Leupold"/>
    <s v="mleupoldlp@over-blog.com"/>
    <s v="permanent"/>
    <x v="0"/>
    <x v="2"/>
    <s v="field and base"/>
    <d v="2022-05-24T00:00:00"/>
    <x v="337"/>
    <x v="206"/>
    <x v="139"/>
    <x v="0"/>
    <x v="1"/>
    <s v="Current"/>
    <s v="Current"/>
    <s v="Current"/>
    <d v="2022-04-04T00:00:00"/>
  </r>
  <r>
    <s v="Maybelle"/>
    <s v="Magnus"/>
    <s v="mmagnush4@yellowpages.com"/>
    <s v="permanent"/>
    <x v="0"/>
    <x v="2"/>
    <s v="field only"/>
    <d v="2022-06-03T00:00:00"/>
    <x v="338"/>
    <x v="341"/>
    <x v="130"/>
    <x v="1"/>
    <x v="0"/>
    <s v="Current"/>
    <s v="Expired"/>
    <s v="Current"/>
    <d v="2022-04-14T00:00:00"/>
  </r>
  <r>
    <s v="Megen"/>
    <s v="Starbuck"/>
    <s v="mstarbuckrk@reuters.com"/>
    <s v="contract"/>
    <x v="5"/>
    <x v="4"/>
    <s v="field only"/>
    <d v="2022-05-24T00:00:00"/>
    <x v="5"/>
    <x v="352"/>
    <x v="423"/>
    <x v="0"/>
    <x v="0"/>
    <s v="Expired"/>
    <s v="Current"/>
    <s v="Current"/>
    <d v="2022-04-04T00:00:00"/>
  </r>
  <r>
    <s v="Meggie"/>
    <s v="Haseley"/>
    <s v="mhaseley7n@webs.com"/>
    <s v="contract"/>
    <x v="4"/>
    <x v="2"/>
    <s v="field only"/>
    <d v="2022-05-26T00:00:00"/>
    <x v="339"/>
    <x v="352"/>
    <x v="424"/>
    <x v="0"/>
    <x v="1"/>
    <s v="Current"/>
    <s v="Current"/>
    <s v="Current"/>
    <d v="2022-04-06T00:00:00"/>
  </r>
  <r>
    <s v="Mel"/>
    <s v="Nizard"/>
    <s v="mnizard82@godaddy.com"/>
    <s v="permanent"/>
    <x v="2"/>
    <x v="1"/>
    <s v="field and base"/>
    <d v="2022-06-01T00:00:00"/>
    <x v="185"/>
    <x v="316"/>
    <x v="425"/>
    <x v="1"/>
    <x v="0"/>
    <s v="Current"/>
    <s v="Current"/>
    <s v="Expired"/>
    <d v="2022-04-12T00:00:00"/>
  </r>
  <r>
    <s v="Mellicent"/>
    <s v="Perrelli"/>
    <s v="mperrelligx@discovery.com"/>
    <s v="permanent"/>
    <x v="3"/>
    <x v="0"/>
    <s v="field and base"/>
    <d v="2022-05-27T00:00:00"/>
    <x v="217"/>
    <x v="5"/>
    <x v="5"/>
    <x v="0"/>
    <x v="0"/>
    <s v="Notify"/>
    <s v="Expired"/>
    <s v="Expired"/>
    <d v="2022-04-07T00:00:00"/>
  </r>
  <r>
    <s v="Melloney"/>
    <s v="McConachie"/>
    <s v="mmcconachie4j@tinypic.com"/>
    <s v="contract"/>
    <x v="1"/>
    <x v="1"/>
    <s v="field only"/>
    <d v="2022-05-23T00:00:00"/>
    <x v="3"/>
    <x v="353"/>
    <x v="426"/>
    <x v="0"/>
    <x v="1"/>
    <s v="Current"/>
    <s v="Current"/>
    <s v="Current"/>
    <d v="2022-04-03T00:00:00"/>
  </r>
  <r>
    <s v="Melodie"/>
    <s v="Choulerton"/>
    <s v="mchoulerton8r@elegantthemes.com"/>
    <s v="contract"/>
    <x v="1"/>
    <x v="4"/>
    <s v="field and base"/>
    <d v="2022-06-01T00:00:00"/>
    <x v="188"/>
    <x v="324"/>
    <x v="399"/>
    <x v="1"/>
    <x v="0"/>
    <s v="Current"/>
    <s v="Expired"/>
    <s v="Current"/>
    <d v="2022-04-12T00:00:00"/>
  </r>
  <r>
    <s v="Melvyn"/>
    <s v="Coburn"/>
    <s v="mcoburn7m@cdbaby.com"/>
    <s v="contract"/>
    <x v="2"/>
    <x v="1"/>
    <s v="field only"/>
    <d v="2022-05-26T00:00:00"/>
    <x v="340"/>
    <x v="354"/>
    <x v="1"/>
    <x v="0"/>
    <x v="1"/>
    <s v="Current"/>
    <s v="Current"/>
    <s v="Current"/>
    <d v="2022-04-06T00:00:00"/>
  </r>
  <r>
    <s v="Meriel"/>
    <s v="Tammadge"/>
    <s v="mtammadgepj@360.cn"/>
    <s v="permanent"/>
    <x v="5"/>
    <x v="3"/>
    <s v="field only"/>
    <d v="2022-06-02T00:00:00"/>
    <x v="269"/>
    <x v="355"/>
    <x v="427"/>
    <x v="1"/>
    <x v="0"/>
    <s v="Current"/>
    <s v="Expired"/>
    <s v="Current"/>
    <d v="2022-04-13T00:00:00"/>
  </r>
  <r>
    <s v="Meriel"/>
    <s v="Tammadge"/>
    <s v="mtammadgepj@360.cn"/>
    <s v="permanent"/>
    <x v="5"/>
    <x v="3"/>
    <s v="field only"/>
    <d v="2022-06-02T00:00:00"/>
    <x v="341"/>
    <x v="12"/>
    <x v="428"/>
    <x v="1"/>
    <x v="1"/>
    <s v="Current"/>
    <s v="Current"/>
    <s v="Current"/>
    <d v="2022-04-13T00:00:00"/>
  </r>
  <r>
    <s v="Merlina"/>
    <s v="Cacacie"/>
    <s v="mcacacie26@usa.gov"/>
    <s v="contract"/>
    <x v="5"/>
    <x v="3"/>
    <s v="field only"/>
    <d v="2022-06-02T00:00:00"/>
    <x v="151"/>
    <x v="356"/>
    <x v="429"/>
    <x v="1"/>
    <x v="1"/>
    <s v="Current"/>
    <s v="Current"/>
    <s v="Current"/>
    <d v="2022-04-13T00:00:00"/>
  </r>
  <r>
    <s v="Merola"/>
    <s v="Wittke"/>
    <s v="mwittkel4@bing.com"/>
    <s v="permanent"/>
    <x v="0"/>
    <x v="2"/>
    <s v="field and base"/>
    <d v="2022-05-26T00:00:00"/>
    <x v="304"/>
    <x v="270"/>
    <x v="430"/>
    <x v="0"/>
    <x v="1"/>
    <s v="Current"/>
    <s v="Current"/>
    <s v="Current"/>
    <d v="2022-04-06T00:00:00"/>
  </r>
  <r>
    <s v="Merv"/>
    <s v="Gratrix"/>
    <s v="mgratrixmj@usa.gov"/>
    <s v="contract"/>
    <x v="5"/>
    <x v="4"/>
    <s v="field only"/>
    <d v="2022-05-31T00:00:00"/>
    <x v="5"/>
    <x v="90"/>
    <x v="431"/>
    <x v="0"/>
    <x v="0"/>
    <s v="Expired"/>
    <s v="Current"/>
    <s v="Current"/>
    <d v="2022-04-11T00:00:00"/>
  </r>
  <r>
    <s v="Meyer"/>
    <s v="Clifft"/>
    <s v="mclifftb5@so-net.ne.jp"/>
    <s v="contract"/>
    <x v="0"/>
    <x v="1"/>
    <s v="field and base"/>
    <d v="2022-05-25T00:00:00"/>
    <x v="342"/>
    <x v="161"/>
    <x v="154"/>
    <x v="0"/>
    <x v="1"/>
    <s v="Current"/>
    <s v="Current"/>
    <s v="Current"/>
    <d v="2022-04-05T00:00:00"/>
  </r>
  <r>
    <s v="Micah"/>
    <s v="Kelberer"/>
    <s v="mkelbereri3@time.com"/>
    <s v="contract"/>
    <x v="1"/>
    <x v="3"/>
    <s v="field and base"/>
    <d v="2022-06-01T00:00:00"/>
    <x v="272"/>
    <x v="357"/>
    <x v="432"/>
    <x v="1"/>
    <x v="1"/>
    <s v="Current"/>
    <s v="Current"/>
    <s v="Current"/>
    <d v="2022-04-12T00:00:00"/>
  </r>
  <r>
    <s v="Micah"/>
    <s v="Duiged"/>
    <s v="mduiged79@parallels.com"/>
    <s v="contract"/>
    <x v="0"/>
    <x v="0"/>
    <s v="field and base"/>
    <d v="2022-05-26T00:00:00"/>
    <x v="343"/>
    <x v="103"/>
    <x v="390"/>
    <x v="0"/>
    <x v="1"/>
    <s v="Current"/>
    <s v="Current"/>
    <s v="Notify"/>
    <d v="2022-04-06T00:00:00"/>
  </r>
  <r>
    <s v="Micah"/>
    <s v="Kelberer"/>
    <s v="mkelbereri3@time.com"/>
    <s v="contract"/>
    <x v="1"/>
    <x v="3"/>
    <s v="field and base"/>
    <d v="2022-06-01T00:00:00"/>
    <x v="343"/>
    <x v="103"/>
    <x v="390"/>
    <x v="1"/>
    <x v="1"/>
    <s v="Current"/>
    <s v="Current"/>
    <s v="Notify"/>
    <d v="2022-04-12T00:00:00"/>
  </r>
  <r>
    <s v="Micah"/>
    <s v="Duiged"/>
    <s v="mduiged79@parallels.com"/>
    <s v="contract"/>
    <x v="0"/>
    <x v="0"/>
    <s v="field and base"/>
    <d v="2022-05-26T00:00:00"/>
    <x v="272"/>
    <x v="357"/>
    <x v="432"/>
    <x v="0"/>
    <x v="1"/>
    <s v="Current"/>
    <s v="Current"/>
    <s v="Current"/>
    <d v="2022-04-06T00:00:00"/>
  </r>
  <r>
    <s v="Millard"/>
    <s v="Gosforth"/>
    <s v="mgosforthbx@gravatar.com"/>
    <s v="contract"/>
    <x v="2"/>
    <x v="4"/>
    <s v="field and base"/>
    <d v="2022-06-01T00:00:00"/>
    <x v="344"/>
    <x v="358"/>
    <x v="293"/>
    <x v="1"/>
    <x v="0"/>
    <s v="Expired"/>
    <s v="Current"/>
    <s v="Current"/>
    <d v="2022-04-12T00:00:00"/>
  </r>
  <r>
    <s v="Minne"/>
    <s v="Mathieu"/>
    <s v="mmathieul9@wiley.com"/>
    <s v="permanent"/>
    <x v="2"/>
    <x v="1"/>
    <s v="field only"/>
    <d v="2022-05-25T00:00:00"/>
    <x v="345"/>
    <x v="359"/>
    <x v="402"/>
    <x v="0"/>
    <x v="0"/>
    <s v="Expired"/>
    <s v="Expired"/>
    <s v="Current"/>
    <d v="2022-04-05T00:00:00"/>
  </r>
  <r>
    <s v="Mirabella"/>
    <s v="Buchett"/>
    <s v="mbuchettqg@yandex.ru"/>
    <s v="contract"/>
    <x v="1"/>
    <x v="2"/>
    <s v="field and base"/>
    <d v="2022-05-27T00:00:00"/>
    <x v="74"/>
    <x v="176"/>
    <x v="433"/>
    <x v="0"/>
    <x v="1"/>
    <s v="Current"/>
    <s v="Current"/>
    <s v="Current"/>
    <d v="2022-04-07T00:00:00"/>
  </r>
  <r>
    <s v="Miranda"/>
    <s v="Caress"/>
    <s v="mcaressd2@meetup.com"/>
    <s v="contract"/>
    <x v="2"/>
    <x v="4"/>
    <s v="field and base"/>
    <d v="2022-05-26T00:00:00"/>
    <x v="124"/>
    <x v="360"/>
    <x v="434"/>
    <x v="0"/>
    <x v="0"/>
    <s v="Current"/>
    <s v="Expired"/>
    <s v="Current"/>
    <d v="2022-04-06T00:00:00"/>
  </r>
  <r>
    <s v="Mireielle"/>
    <s v="Fontell"/>
    <s v="mfontell8k@cnbc.com"/>
    <s v="contract"/>
    <x v="4"/>
    <x v="1"/>
    <s v="field only"/>
    <d v="2022-05-23T00:00:00"/>
    <x v="190"/>
    <x v="66"/>
    <x v="240"/>
    <x v="0"/>
    <x v="0"/>
    <s v="Current"/>
    <s v="Current"/>
    <s v="Expired"/>
    <d v="2022-04-03T00:00:00"/>
  </r>
  <r>
    <s v="Modestia"/>
    <s v="Morales"/>
    <s v="mmoralesmv@linkedin.com"/>
    <s v="permanent"/>
    <x v="2"/>
    <x v="4"/>
    <s v="field and base"/>
    <d v="2022-05-26T00:00:00"/>
    <x v="346"/>
    <x v="138"/>
    <x v="435"/>
    <x v="0"/>
    <x v="1"/>
    <s v="Current"/>
    <s v="Current"/>
    <s v="Current"/>
    <d v="2022-04-06T00:00:00"/>
  </r>
  <r>
    <s v="Morgan"/>
    <s v="Airdrie"/>
    <s v="mairdriejl@symantec.com"/>
    <s v="permanent"/>
    <x v="2"/>
    <x v="1"/>
    <s v="field only"/>
    <d v="2022-05-23T00:00:00"/>
    <x v="347"/>
    <x v="207"/>
    <x v="196"/>
    <x v="0"/>
    <x v="1"/>
    <s v="Current"/>
    <s v="Current"/>
    <s v="Current"/>
    <d v="2022-04-03T00:00:00"/>
  </r>
  <r>
    <s v="Moyna"/>
    <s v="Furmedge"/>
    <s v="mfurmedge8m@shinystat.com"/>
    <s v="contract"/>
    <x v="5"/>
    <x v="4"/>
    <s v="field and base"/>
    <d v="2022-06-03T00:00:00"/>
    <x v="299"/>
    <x v="5"/>
    <x v="5"/>
    <x v="1"/>
    <x v="0"/>
    <s v="Current"/>
    <s v="Expired"/>
    <s v="Expired"/>
    <d v="2022-04-14T00:00:00"/>
  </r>
  <r>
    <s v="Munroe"/>
    <s v="Halling"/>
    <s v="mhalling1x@theguardian.com"/>
    <s v="contract"/>
    <x v="1"/>
    <x v="4"/>
    <s v="field only"/>
    <d v="2022-05-25T00:00:00"/>
    <x v="133"/>
    <x v="115"/>
    <x v="436"/>
    <x v="0"/>
    <x v="1"/>
    <s v="Expired"/>
    <s v="Current"/>
    <s v="Current"/>
    <d v="2022-04-05T00:00:00"/>
  </r>
  <r>
    <s v="Murvyn"/>
    <s v="Killingbeck"/>
    <s v="mkillingbeck59@sourceforge.net"/>
    <s v="permanent"/>
    <x v="1"/>
    <x v="3"/>
    <s v="field and base"/>
    <d v="2022-06-03T00:00:00"/>
    <x v="5"/>
    <x v="139"/>
    <x v="437"/>
    <x v="1"/>
    <x v="0"/>
    <s v="Expired"/>
    <s v="Current"/>
    <s v="Current"/>
    <d v="2022-04-14T00:00:00"/>
  </r>
  <r>
    <s v="Myrah"/>
    <s v="Blinerman"/>
    <s v="mblinerman4q@posterous.com"/>
    <s v="permanent"/>
    <x v="4"/>
    <x v="1"/>
    <s v="field only"/>
    <d v="2022-05-24T00:00:00"/>
    <x v="155"/>
    <x v="318"/>
    <x v="438"/>
    <x v="0"/>
    <x v="1"/>
    <s v="Current"/>
    <s v="Current"/>
    <s v="Current"/>
    <d v="2022-04-04T00:00:00"/>
  </r>
  <r>
    <s v="Myrna"/>
    <s v="Cobelli"/>
    <s v="mcobellif5@cafepress.com"/>
    <s v="permanent"/>
    <x v="5"/>
    <x v="0"/>
    <s v="field and base"/>
    <d v="2022-05-27T00:00:00"/>
    <x v="348"/>
    <x v="252"/>
    <x v="439"/>
    <x v="0"/>
    <x v="1"/>
    <s v="Current"/>
    <s v="Current"/>
    <s v="Current"/>
    <d v="2022-04-07T00:00:00"/>
  </r>
  <r>
    <s v="Myrtie"/>
    <s v="Rennard"/>
    <s v="mrennard7e@mozilla.org"/>
    <s v="contract"/>
    <x v="0"/>
    <x v="0"/>
    <s v="field and base"/>
    <d v="2022-05-28T00:00:00"/>
    <x v="107"/>
    <x v="108"/>
    <x v="126"/>
    <x v="0"/>
    <x v="1"/>
    <s v="Current"/>
    <s v="Current"/>
    <s v="Current"/>
    <d v="2022-04-08T00:00:00"/>
  </r>
  <r>
    <s v="Nadiya"/>
    <s v="Brian"/>
    <s v="nbriang5@elegantthemes.com"/>
    <s v="permanent"/>
    <x v="5"/>
    <x v="1"/>
    <s v="field only"/>
    <d v="2022-05-24T00:00:00"/>
    <x v="234"/>
    <x v="361"/>
    <x v="175"/>
    <x v="0"/>
    <x v="1"/>
    <s v="Current"/>
    <s v="Current"/>
    <s v="Current"/>
    <d v="2022-04-04T00:00:00"/>
  </r>
  <r>
    <s v="Nata"/>
    <s v="Berthomieu"/>
    <s v="nberthomieudj@gizmodo.com"/>
    <s v="permanent"/>
    <x v="5"/>
    <x v="0"/>
    <s v="field and base"/>
    <d v="2022-05-28T00:00:00"/>
    <x v="252"/>
    <x v="362"/>
    <x v="231"/>
    <x v="0"/>
    <x v="1"/>
    <s v="Current"/>
    <s v="Current"/>
    <s v="Current"/>
    <d v="2022-04-08T00:00:00"/>
  </r>
  <r>
    <s v="Neal"/>
    <s v="Delea"/>
    <s v="ndeleaki@tinypic.com"/>
    <s v="permanent"/>
    <x v="3"/>
    <x v="0"/>
    <s v="field and base"/>
    <d v="2022-05-23T00:00:00"/>
    <x v="217"/>
    <x v="5"/>
    <x v="5"/>
    <x v="0"/>
    <x v="0"/>
    <s v="Notify"/>
    <s v="Expired"/>
    <s v="Expired"/>
    <d v="2022-04-03T00:00:00"/>
  </r>
  <r>
    <s v="Neile"/>
    <s v="Killich"/>
    <s v="nkillich9d@gmpg.org"/>
    <s v="contract"/>
    <x v="5"/>
    <x v="4"/>
    <s v="field only"/>
    <d v="2022-05-24T00:00:00"/>
    <x v="349"/>
    <x v="363"/>
    <x v="1"/>
    <x v="0"/>
    <x v="1"/>
    <s v="Current"/>
    <s v="Current"/>
    <s v="Current"/>
    <d v="2022-04-04T00:00:00"/>
  </r>
  <r>
    <s v="Nels"/>
    <s v="Elesander"/>
    <s v="nelesanderq2@uiuc.edu"/>
    <s v="contract"/>
    <x v="5"/>
    <x v="4"/>
    <s v="field and base"/>
    <d v="2022-05-31T00:00:00"/>
    <x v="205"/>
    <x v="32"/>
    <x v="273"/>
    <x v="0"/>
    <x v="1"/>
    <s v="Current"/>
    <s v="Current"/>
    <s v="Current"/>
    <d v="2022-04-11T00:00:00"/>
  </r>
  <r>
    <s v="Nertie"/>
    <s v="Folland"/>
    <s v="nfolland1m@devhub.com"/>
    <s v="contract"/>
    <x v="4"/>
    <x v="2"/>
    <s v="field and base"/>
    <d v="2022-05-26T00:00:00"/>
    <x v="194"/>
    <x v="257"/>
    <x v="33"/>
    <x v="0"/>
    <x v="0"/>
    <s v="Current"/>
    <s v="Current"/>
    <s v="Expired"/>
    <d v="2022-04-06T00:00:00"/>
  </r>
  <r>
    <s v="Nessy"/>
    <s v="Richings"/>
    <s v="nrichingsqe@google.cn"/>
    <s v="permanent"/>
    <x v="0"/>
    <x v="2"/>
    <s v="field and base"/>
    <d v="2022-06-04T00:00:00"/>
    <x v="350"/>
    <x v="153"/>
    <x v="215"/>
    <x v="1"/>
    <x v="1"/>
    <s v="Current"/>
    <s v="Current"/>
    <s v="Current"/>
    <d v="2022-04-15T00:00:00"/>
  </r>
  <r>
    <s v="Nesta"/>
    <s v="Boerderman"/>
    <s v="nboerdermanjn@china.com.cn"/>
    <s v="contract"/>
    <x v="1"/>
    <x v="0"/>
    <s v="field and base"/>
    <d v="2022-05-30T00:00:00"/>
    <x v="247"/>
    <x v="65"/>
    <x v="282"/>
    <x v="0"/>
    <x v="0"/>
    <s v="Current"/>
    <s v="Expired"/>
    <s v="Current"/>
    <d v="2022-04-10T00:00:00"/>
  </r>
  <r>
    <s v="Nester"/>
    <s v="Insall"/>
    <s v="ninsallfs@flavors.me"/>
    <s v="permanent"/>
    <x v="5"/>
    <x v="1"/>
    <s v="field only"/>
    <d v="2022-05-25T00:00:00"/>
    <x v="165"/>
    <x v="303"/>
    <x v="263"/>
    <x v="0"/>
    <x v="1"/>
    <s v="Current"/>
    <s v="Current"/>
    <s v="Current"/>
    <d v="2022-04-05T00:00:00"/>
  </r>
  <r>
    <s v="Nev"/>
    <s v="Pennycuick"/>
    <s v="npennycuickgm@china.com.cn"/>
    <s v="contract"/>
    <x v="0"/>
    <x v="3"/>
    <s v="field only"/>
    <d v="2022-06-04T00:00:00"/>
    <x v="5"/>
    <x v="218"/>
    <x v="361"/>
    <x v="1"/>
    <x v="0"/>
    <s v="Expired"/>
    <s v="Current"/>
    <s v="Current"/>
    <d v="2022-04-15T00:00:00"/>
  </r>
  <r>
    <s v="Nickey"/>
    <s v="Ivers"/>
    <s v="niversk9@ovh.net"/>
    <s v="contract"/>
    <x v="4"/>
    <x v="1"/>
    <s v="field and base"/>
    <d v="2022-05-27T00:00:00"/>
    <x v="351"/>
    <x v="214"/>
    <x v="339"/>
    <x v="0"/>
    <x v="0"/>
    <s v="Current"/>
    <s v="Expired"/>
    <s v="Current"/>
    <d v="2022-04-07T00:00:00"/>
  </r>
  <r>
    <s v="Nickie"/>
    <s v="Bartkiewicz"/>
    <s v="nbartkiewicz1g@seesaa.net"/>
    <s v="contract"/>
    <x v="3"/>
    <x v="4"/>
    <s v="field only"/>
    <d v="2022-05-30T00:00:00"/>
    <x v="27"/>
    <x v="223"/>
    <x v="440"/>
    <x v="0"/>
    <x v="0"/>
    <s v="Current"/>
    <s v="Current"/>
    <s v="Expired"/>
    <d v="2022-04-10T00:00:00"/>
  </r>
  <r>
    <s v="Nickolai"/>
    <s v="Lempenny"/>
    <s v="nlempennyok@stanford.edu"/>
    <s v="permanent"/>
    <x v="4"/>
    <x v="4"/>
    <s v="field and base"/>
    <d v="2022-05-27T00:00:00"/>
    <x v="94"/>
    <x v="364"/>
    <x v="135"/>
    <x v="0"/>
    <x v="1"/>
    <s v="Current"/>
    <s v="Current"/>
    <s v="Current"/>
    <d v="2022-04-07T00:00:00"/>
  </r>
  <r>
    <s v="Nicolea"/>
    <s v="Dodell"/>
    <s v="ndodell4h@dailymotion.com"/>
    <s v="contract"/>
    <x v="5"/>
    <x v="0"/>
    <s v="field and base"/>
    <d v="2022-05-23T00:00:00"/>
    <x v="352"/>
    <x v="365"/>
    <x v="246"/>
    <x v="0"/>
    <x v="1"/>
    <s v="Current"/>
    <s v="Current"/>
    <s v="Current"/>
    <d v="2022-04-03T00:00:00"/>
  </r>
  <r>
    <s v="Nicolea"/>
    <s v="Wauchope"/>
    <s v="nwauchopeik@xrea.com"/>
    <s v="contract"/>
    <x v="3"/>
    <x v="3"/>
    <s v="field only"/>
    <d v="2022-06-03T00:00:00"/>
    <x v="67"/>
    <x v="171"/>
    <x v="441"/>
    <x v="1"/>
    <x v="1"/>
    <s v="Current"/>
    <s v="Notify"/>
    <s v="Current"/>
    <d v="2022-04-14T00:00:00"/>
  </r>
  <r>
    <s v="Nicolea"/>
    <s v="Dodell"/>
    <s v="ndodell4h@dailymotion.com"/>
    <s v="contract"/>
    <x v="5"/>
    <x v="0"/>
    <s v="field and base"/>
    <d v="2022-05-23T00:00:00"/>
    <x v="67"/>
    <x v="171"/>
    <x v="441"/>
    <x v="0"/>
    <x v="1"/>
    <s v="Current"/>
    <s v="Notify"/>
    <s v="Current"/>
    <d v="2022-04-03T00:00:00"/>
  </r>
  <r>
    <s v="Nicolea"/>
    <s v="Wauchope"/>
    <s v="nwauchopeik@xrea.com"/>
    <s v="contract"/>
    <x v="3"/>
    <x v="3"/>
    <s v="field only"/>
    <d v="2022-06-03T00:00:00"/>
    <x v="352"/>
    <x v="365"/>
    <x v="246"/>
    <x v="1"/>
    <x v="1"/>
    <s v="Current"/>
    <s v="Current"/>
    <s v="Current"/>
    <d v="2022-04-14T00:00:00"/>
  </r>
  <r>
    <s v="Nicoline"/>
    <s v="Marishenko"/>
    <s v="nmarishenko3c@goodreads.com"/>
    <s v="contract"/>
    <x v="2"/>
    <x v="0"/>
    <s v="field and base"/>
    <d v="2022-05-25T00:00:00"/>
    <x v="149"/>
    <x v="366"/>
    <x v="150"/>
    <x v="0"/>
    <x v="1"/>
    <s v="Current"/>
    <s v="Current"/>
    <s v="Current"/>
    <d v="2022-04-05T00:00:00"/>
  </r>
  <r>
    <s v="Nikaniki"/>
    <s v="Massey"/>
    <s v="nmasseypc@go.com"/>
    <s v="contract"/>
    <x v="2"/>
    <x v="2"/>
    <s v="field only"/>
    <d v="2022-06-03T00:00:00"/>
    <x v="10"/>
    <x v="248"/>
    <x v="269"/>
    <x v="1"/>
    <x v="0"/>
    <s v="Current"/>
    <s v="Expired"/>
    <s v="Current"/>
    <d v="2022-04-14T00:00:00"/>
  </r>
  <r>
    <s v="Nixie"/>
    <s v="Aucott"/>
    <s v="naucott99@amazon.co.jp"/>
    <s v="permanent"/>
    <x v="2"/>
    <x v="1"/>
    <s v="field and base"/>
    <d v="2022-05-24T00:00:00"/>
    <x v="353"/>
    <x v="367"/>
    <x v="442"/>
    <x v="0"/>
    <x v="0"/>
    <s v="Notify"/>
    <s v="Current"/>
    <s v="Expired"/>
    <d v="2022-04-04T00:00:00"/>
  </r>
  <r>
    <s v="Noellyn"/>
    <s v="Doers"/>
    <s v="ndoerspo@drupal.org"/>
    <s v="contract"/>
    <x v="4"/>
    <x v="3"/>
    <s v="field only"/>
    <d v="2022-05-29T00:00:00"/>
    <x v="354"/>
    <x v="368"/>
    <x v="213"/>
    <x v="0"/>
    <x v="0"/>
    <s v="Expired"/>
    <s v="Current"/>
    <s v="Current"/>
    <d v="2022-04-09T00:00:00"/>
  </r>
  <r>
    <s v="Nonie"/>
    <s v="Vannacci"/>
    <s v="nvannaccio9@guardian.co.uk"/>
    <s v="contract"/>
    <x v="3"/>
    <x v="1"/>
    <s v="field only"/>
    <d v="2022-05-29T00:00:00"/>
    <x v="118"/>
    <x v="325"/>
    <x v="240"/>
    <x v="0"/>
    <x v="0"/>
    <s v="Current"/>
    <s v="Current"/>
    <s v="Expired"/>
    <d v="2022-04-09T00:00:00"/>
  </r>
  <r>
    <s v="Norbie"/>
    <s v="Lascell"/>
    <s v="nlascell2r@geocities.com"/>
    <s v="permanent"/>
    <x v="0"/>
    <x v="3"/>
    <s v="field and base"/>
    <d v="2022-05-26T00:00:00"/>
    <x v="338"/>
    <x v="163"/>
    <x v="443"/>
    <x v="0"/>
    <x v="1"/>
    <s v="Current"/>
    <s v="Current"/>
    <s v="Current"/>
    <d v="2022-04-06T00:00:00"/>
  </r>
  <r>
    <s v="Norean"/>
    <s v="Durie"/>
    <s v="ndurieqo@biglobe.ne.jp"/>
    <s v="permanent"/>
    <x v="3"/>
    <x v="3"/>
    <s v="field and base"/>
    <d v="2022-05-23T00:00:00"/>
    <x v="48"/>
    <x v="369"/>
    <x v="444"/>
    <x v="0"/>
    <x v="0"/>
    <s v="Current"/>
    <s v="Expired"/>
    <s v="Current"/>
    <d v="2022-04-03T00:00:00"/>
  </r>
  <r>
    <s v="Noreen"/>
    <s v="Jacobsen"/>
    <s v="njacobsengg@digg.com"/>
    <s v="contract"/>
    <x v="1"/>
    <x v="1"/>
    <s v="field only"/>
    <d v="2022-05-29T00:00:00"/>
    <x v="300"/>
    <x v="370"/>
    <x v="445"/>
    <x v="0"/>
    <x v="1"/>
    <s v="Current"/>
    <s v="Current"/>
    <s v="Current"/>
    <d v="2022-04-09T00:00:00"/>
  </r>
  <r>
    <s v="North"/>
    <s v="McCorley"/>
    <s v="nmccorley70@miibeian.gov.cn"/>
    <s v="permanent"/>
    <x v="1"/>
    <x v="4"/>
    <s v="field and base"/>
    <d v="2022-05-29T00:00:00"/>
    <x v="5"/>
    <x v="350"/>
    <x v="446"/>
    <x v="0"/>
    <x v="0"/>
    <s v="Expired"/>
    <s v="Current"/>
    <s v="Current"/>
    <d v="2022-04-09T00:00:00"/>
  </r>
  <r>
    <s v="Nowell"/>
    <s v="Lambe"/>
    <s v="nlambeoe@statcounter.com"/>
    <s v="permanent"/>
    <x v="4"/>
    <x v="1"/>
    <s v="field only"/>
    <d v="2022-05-23T00:00:00"/>
    <x v="256"/>
    <x v="87"/>
    <x v="360"/>
    <x v="0"/>
    <x v="0"/>
    <s v="Current"/>
    <s v="Current"/>
    <s v="Expired"/>
    <d v="2022-04-03T00:00:00"/>
  </r>
  <r>
    <s v="Nowell"/>
    <s v="Moorman"/>
    <s v="nmoorman7p@wikimedia.org"/>
    <s v="permanent"/>
    <x v="2"/>
    <x v="0"/>
    <s v="field only"/>
    <d v="2022-05-27T00:00:00"/>
    <x v="355"/>
    <x v="23"/>
    <x v="447"/>
    <x v="0"/>
    <x v="1"/>
    <s v="Current"/>
    <s v="Current"/>
    <s v="Current"/>
    <d v="2022-04-07T00:00:00"/>
  </r>
  <r>
    <s v="Nowell"/>
    <s v="Moorman"/>
    <s v="nmoorman7p@wikimedia.org"/>
    <s v="permanent"/>
    <x v="2"/>
    <x v="0"/>
    <s v="field only"/>
    <d v="2022-05-27T00:00:00"/>
    <x v="256"/>
    <x v="87"/>
    <x v="360"/>
    <x v="0"/>
    <x v="0"/>
    <s v="Current"/>
    <s v="Current"/>
    <s v="Expired"/>
    <d v="2022-04-07T00:00:00"/>
  </r>
  <r>
    <s v="Nowell"/>
    <s v="Lambe"/>
    <s v="nlambeoe@statcounter.com"/>
    <s v="permanent"/>
    <x v="4"/>
    <x v="1"/>
    <s v="field only"/>
    <d v="2022-05-23T00:00:00"/>
    <x v="355"/>
    <x v="23"/>
    <x v="447"/>
    <x v="0"/>
    <x v="1"/>
    <s v="Current"/>
    <s v="Current"/>
    <s v="Current"/>
    <d v="2022-04-03T00:00:00"/>
  </r>
  <r>
    <s v="Odele"/>
    <s v="Matijasevic"/>
    <s v="omatijasevicdm@un.org"/>
    <s v="permanent"/>
    <x v="2"/>
    <x v="1"/>
    <s v="field only"/>
    <d v="2022-05-29T00:00:00"/>
    <x v="267"/>
    <x v="228"/>
    <x v="448"/>
    <x v="0"/>
    <x v="1"/>
    <s v="Current"/>
    <s v="Current"/>
    <s v="Current"/>
    <d v="2022-04-09T00:00:00"/>
  </r>
  <r>
    <s v="Ofella"/>
    <s v="Cain"/>
    <s v="ocainnb@ucoz.ru"/>
    <s v="contract"/>
    <x v="2"/>
    <x v="0"/>
    <s v="field only"/>
    <d v="2022-05-30T00:00:00"/>
    <x v="153"/>
    <x v="5"/>
    <x v="5"/>
    <x v="0"/>
    <x v="0"/>
    <s v="Current"/>
    <s v="Expired"/>
    <s v="Expired"/>
    <d v="2022-04-10T00:00:00"/>
  </r>
  <r>
    <s v="Olag"/>
    <s v="Cavanaugh"/>
    <s v="ocavanaughpt@blog.com"/>
    <s v="permanent"/>
    <x v="5"/>
    <x v="2"/>
    <s v="field only"/>
    <d v="2022-05-27T00:00:00"/>
    <x v="229"/>
    <x v="371"/>
    <x v="264"/>
    <x v="0"/>
    <x v="0"/>
    <s v="Current"/>
    <s v="Current"/>
    <s v="Expired"/>
    <d v="2022-04-07T00:00:00"/>
  </r>
  <r>
    <s v="Oliviero"/>
    <s v="Percifull"/>
    <s v="opercifullg7@fc2.com"/>
    <s v="permanent"/>
    <x v="1"/>
    <x v="4"/>
    <s v="field and base"/>
    <d v="2022-05-28T00:00:00"/>
    <x v="278"/>
    <x v="284"/>
    <x v="449"/>
    <x v="0"/>
    <x v="1"/>
    <s v="Current"/>
    <s v="Current"/>
    <s v="Current"/>
    <d v="2022-04-08T00:00:00"/>
  </r>
  <r>
    <s v="Opalina"/>
    <s v="Bohlin"/>
    <s v="obohlinku@jiathis.com"/>
    <s v="contract"/>
    <x v="3"/>
    <x v="0"/>
    <s v="field and base"/>
    <d v="2022-06-04T00:00:00"/>
    <x v="59"/>
    <x v="372"/>
    <x v="99"/>
    <x v="1"/>
    <x v="1"/>
    <s v="Current"/>
    <s v="Current"/>
    <s v="Current"/>
    <d v="2022-04-15T00:00:00"/>
  </r>
  <r>
    <s v="Ora"/>
    <s v="Detoile"/>
    <s v="odetoile2w@theglobeandmail.com"/>
    <s v="contract"/>
    <x v="2"/>
    <x v="3"/>
    <s v="field and base"/>
    <d v="2022-05-27T00:00:00"/>
    <x v="356"/>
    <x v="184"/>
    <x v="450"/>
    <x v="0"/>
    <x v="1"/>
    <s v="Current"/>
    <s v="Current"/>
    <s v="Current"/>
    <d v="2022-04-07T00:00:00"/>
  </r>
  <r>
    <s v="Ora"/>
    <s v="Gert"/>
    <s v="ogertkn@virginia.edu"/>
    <s v="contract"/>
    <x v="3"/>
    <x v="4"/>
    <s v="field and base"/>
    <d v="2022-05-28T00:00:00"/>
    <x v="136"/>
    <x v="373"/>
    <x v="3"/>
    <x v="0"/>
    <x v="1"/>
    <s v="Current"/>
    <s v="Current"/>
    <s v="Current"/>
    <d v="2022-04-08T00:00:00"/>
  </r>
  <r>
    <s v="Ora"/>
    <s v="Gert"/>
    <s v="ogertkn@virginia.edu"/>
    <s v="contract"/>
    <x v="3"/>
    <x v="4"/>
    <s v="field and base"/>
    <d v="2022-05-28T00:00:00"/>
    <x v="356"/>
    <x v="184"/>
    <x v="450"/>
    <x v="0"/>
    <x v="1"/>
    <s v="Current"/>
    <s v="Current"/>
    <s v="Current"/>
    <d v="2022-04-08T00:00:00"/>
  </r>
  <r>
    <s v="Ora"/>
    <s v="Detoile"/>
    <s v="odetoile2w@theglobeandmail.com"/>
    <s v="contract"/>
    <x v="2"/>
    <x v="3"/>
    <s v="field and base"/>
    <d v="2022-05-27T00:00:00"/>
    <x v="136"/>
    <x v="373"/>
    <x v="3"/>
    <x v="0"/>
    <x v="1"/>
    <s v="Current"/>
    <s v="Current"/>
    <s v="Current"/>
    <d v="2022-04-07T00:00:00"/>
  </r>
  <r>
    <s v="Oralia"/>
    <s v="Klemmt"/>
    <s v="oklemmtaf@infoseek.co.jp"/>
    <s v="contract"/>
    <x v="1"/>
    <x v="4"/>
    <s v="field and base"/>
    <d v="2022-06-01T00:00:00"/>
    <x v="266"/>
    <x v="84"/>
    <x v="451"/>
    <x v="1"/>
    <x v="1"/>
    <s v="Current"/>
    <s v="Current"/>
    <s v="Current"/>
    <d v="2022-04-12T00:00:00"/>
  </r>
  <r>
    <s v="Oralia"/>
    <s v="Klemmt"/>
    <s v="oklemmtaf@infoseek.co.jp"/>
    <s v="contract"/>
    <x v="1"/>
    <x v="4"/>
    <s v="field and base"/>
    <d v="2022-06-01T00:00:00"/>
    <x v="170"/>
    <x v="263"/>
    <x v="452"/>
    <x v="1"/>
    <x v="0"/>
    <s v="Expired"/>
    <s v="Current"/>
    <s v="Current"/>
    <d v="2022-04-12T00:00:00"/>
  </r>
  <r>
    <s v="Oralia"/>
    <s v="Stair"/>
    <s v="ostair53@cpanel.net"/>
    <s v="contract"/>
    <x v="0"/>
    <x v="1"/>
    <s v="field only"/>
    <d v="2022-06-01T00:00:00"/>
    <x v="170"/>
    <x v="263"/>
    <x v="452"/>
    <x v="1"/>
    <x v="0"/>
    <s v="Expired"/>
    <s v="Current"/>
    <s v="Current"/>
    <d v="2022-04-12T00:00:00"/>
  </r>
  <r>
    <s v="Oralia"/>
    <s v="Stair"/>
    <s v="ostair53@cpanel.net"/>
    <s v="contract"/>
    <x v="0"/>
    <x v="1"/>
    <s v="field only"/>
    <d v="2022-06-01T00:00:00"/>
    <x v="266"/>
    <x v="84"/>
    <x v="451"/>
    <x v="1"/>
    <x v="1"/>
    <s v="Current"/>
    <s v="Current"/>
    <s v="Current"/>
    <d v="2022-04-12T00:00:00"/>
  </r>
  <r>
    <s v="Oralie"/>
    <s v="Ollive"/>
    <s v="oollive5k@craigslist.org"/>
    <s v="contract"/>
    <x v="1"/>
    <x v="0"/>
    <s v="field and base"/>
    <d v="2022-06-02T00:00:00"/>
    <x v="5"/>
    <x v="374"/>
    <x v="308"/>
    <x v="1"/>
    <x v="0"/>
    <s v="Expired"/>
    <s v="Current"/>
    <s v="Current"/>
    <d v="2022-04-13T00:00:00"/>
  </r>
  <r>
    <s v="Orelee"/>
    <s v="Vallentin"/>
    <s v="ovallentinal@redcross.org"/>
    <s v="permanent"/>
    <x v="5"/>
    <x v="4"/>
    <s v="field and base"/>
    <d v="2022-05-31T00:00:00"/>
    <x v="5"/>
    <x v="375"/>
    <x v="126"/>
    <x v="0"/>
    <x v="0"/>
    <s v="Expired"/>
    <s v="Expired"/>
    <s v="Current"/>
    <d v="2022-04-11T00:00:00"/>
  </r>
  <r>
    <s v="Osborne"/>
    <s v="Swate"/>
    <s v="oswatepk@mlb.com"/>
    <s v="permanent"/>
    <x v="4"/>
    <x v="4"/>
    <s v="field and base"/>
    <d v="2022-05-29T00:00:00"/>
    <x v="157"/>
    <x v="26"/>
    <x v="453"/>
    <x v="0"/>
    <x v="1"/>
    <s v="Current"/>
    <s v="Current"/>
    <s v="Current"/>
    <d v="2022-04-09T00:00:00"/>
  </r>
  <r>
    <s v="Otha"/>
    <s v="Runnalls"/>
    <s v="orunnallsff@spiegel.de"/>
    <s v="contract"/>
    <x v="4"/>
    <x v="0"/>
    <s v="field and base"/>
    <d v="2022-05-24T00:00:00"/>
    <x v="61"/>
    <x v="376"/>
    <x v="454"/>
    <x v="0"/>
    <x v="1"/>
    <s v="Current"/>
    <s v="Current"/>
    <s v="Current"/>
    <d v="2022-04-04T00:00:00"/>
  </r>
  <r>
    <s v="Pablo"/>
    <s v="Casajuana"/>
    <s v="pcasajuana5z@wordpress.com"/>
    <s v="contract"/>
    <x v="5"/>
    <x v="2"/>
    <s v="field only"/>
    <d v="2022-05-24T00:00:00"/>
    <x v="327"/>
    <x v="153"/>
    <x v="288"/>
    <x v="0"/>
    <x v="0"/>
    <s v="Expired"/>
    <s v="Current"/>
    <s v="Current"/>
    <d v="2022-04-04T00:00:00"/>
  </r>
  <r>
    <s v="Pablo"/>
    <s v="Massot"/>
    <s v="pmassotk2@blinklist.com"/>
    <s v="contract"/>
    <x v="1"/>
    <x v="1"/>
    <s v="field only"/>
    <d v="2022-05-30T00:00:00"/>
    <x v="135"/>
    <x v="377"/>
    <x v="455"/>
    <x v="0"/>
    <x v="0"/>
    <s v="Expired"/>
    <s v="Current"/>
    <s v="Current"/>
    <d v="2022-04-10T00:00:00"/>
  </r>
  <r>
    <s v="Pablo"/>
    <s v="Massot"/>
    <s v="pmassotk2@blinklist.com"/>
    <s v="contract"/>
    <x v="1"/>
    <x v="1"/>
    <s v="field only"/>
    <d v="2022-05-30T00:00:00"/>
    <x v="327"/>
    <x v="153"/>
    <x v="288"/>
    <x v="0"/>
    <x v="0"/>
    <s v="Expired"/>
    <s v="Current"/>
    <s v="Current"/>
    <d v="2022-04-10T00:00:00"/>
  </r>
  <r>
    <s v="Pablo"/>
    <s v="Casajuana"/>
    <s v="pcasajuana5z@wordpress.com"/>
    <s v="contract"/>
    <x v="5"/>
    <x v="2"/>
    <s v="field only"/>
    <d v="2022-05-24T00:00:00"/>
    <x v="135"/>
    <x v="377"/>
    <x v="455"/>
    <x v="0"/>
    <x v="0"/>
    <s v="Expired"/>
    <s v="Current"/>
    <s v="Current"/>
    <d v="2022-04-04T00:00:00"/>
  </r>
  <r>
    <s v="Pamella"/>
    <s v="Iverson"/>
    <s v="piversonex@about.me"/>
    <s v="permanent"/>
    <x v="5"/>
    <x v="4"/>
    <s v="field only"/>
    <d v="2022-05-23T00:00:00"/>
    <x v="296"/>
    <x v="368"/>
    <x v="403"/>
    <x v="0"/>
    <x v="1"/>
    <s v="Current"/>
    <s v="Current"/>
    <s v="Current"/>
    <d v="2022-04-03T00:00:00"/>
  </r>
  <r>
    <s v="Parry"/>
    <s v="Rouke"/>
    <s v="proukeck@statcounter.com"/>
    <s v="permanent"/>
    <x v="3"/>
    <x v="2"/>
    <s v="field only"/>
    <d v="2022-05-31T00:00:00"/>
    <x v="357"/>
    <x v="5"/>
    <x v="5"/>
    <x v="0"/>
    <x v="0"/>
    <s v="Expired"/>
    <s v="Expired"/>
    <s v="Expired"/>
    <d v="2022-04-11T00:00:00"/>
  </r>
  <r>
    <s v="Parry"/>
    <s v="Bavridge"/>
    <s v="pbavridge6g@networkadvertising.org"/>
    <s v="permanent"/>
    <x v="1"/>
    <x v="2"/>
    <s v="field and base"/>
    <d v="2022-06-01T00:00:00"/>
    <x v="358"/>
    <x v="5"/>
    <x v="5"/>
    <x v="1"/>
    <x v="0"/>
    <s v="Current"/>
    <s v="Expired"/>
    <s v="Expired"/>
    <d v="2022-04-12T00:00:00"/>
  </r>
  <r>
    <s v="Parry"/>
    <s v="Bavridge"/>
    <s v="pbavridge6g@networkadvertising.org"/>
    <s v="permanent"/>
    <x v="1"/>
    <x v="2"/>
    <s v="field and base"/>
    <d v="2022-06-01T00:00:00"/>
    <x v="357"/>
    <x v="5"/>
    <x v="5"/>
    <x v="1"/>
    <x v="0"/>
    <s v="Expired"/>
    <s v="Expired"/>
    <s v="Expired"/>
    <d v="2022-04-12T00:00:00"/>
  </r>
  <r>
    <s v="Parry"/>
    <s v="Rouke"/>
    <s v="proukeck@statcounter.com"/>
    <s v="permanent"/>
    <x v="3"/>
    <x v="2"/>
    <s v="field only"/>
    <d v="2022-05-31T00:00:00"/>
    <x v="358"/>
    <x v="5"/>
    <x v="5"/>
    <x v="0"/>
    <x v="0"/>
    <s v="Current"/>
    <s v="Expired"/>
    <s v="Expired"/>
    <d v="2022-04-11T00:00:00"/>
  </r>
  <r>
    <s v="Patience"/>
    <s v="Worvell"/>
    <s v="pworvell5l@yellowpages.com"/>
    <s v="contract"/>
    <x v="2"/>
    <x v="3"/>
    <s v="field only"/>
    <d v="2022-06-03T00:00:00"/>
    <x v="359"/>
    <x v="378"/>
    <x v="456"/>
    <x v="1"/>
    <x v="0"/>
    <s v="Current"/>
    <s v="Current"/>
    <s v="Expired"/>
    <d v="2022-04-14T00:00:00"/>
  </r>
  <r>
    <s v="Patience"/>
    <s v="Gambell"/>
    <s v="pgambellla@goo.ne.jp"/>
    <s v="contract"/>
    <x v="2"/>
    <x v="1"/>
    <s v="field only"/>
    <d v="2022-06-01T00:00:00"/>
    <x v="19"/>
    <x v="5"/>
    <x v="5"/>
    <x v="1"/>
    <x v="0"/>
    <s v="Current"/>
    <s v="Expired"/>
    <s v="Expired"/>
    <d v="2022-04-12T00:00:00"/>
  </r>
  <r>
    <s v="Patience"/>
    <s v="Gambell"/>
    <s v="pgambellla@goo.ne.jp"/>
    <s v="contract"/>
    <x v="2"/>
    <x v="1"/>
    <s v="field only"/>
    <d v="2022-06-01T00:00:00"/>
    <x v="359"/>
    <x v="378"/>
    <x v="456"/>
    <x v="1"/>
    <x v="0"/>
    <s v="Current"/>
    <s v="Current"/>
    <s v="Expired"/>
    <d v="2022-04-12T00:00:00"/>
  </r>
  <r>
    <s v="Patience"/>
    <s v="Worvell"/>
    <s v="pworvell5l@yellowpages.com"/>
    <s v="contract"/>
    <x v="2"/>
    <x v="3"/>
    <s v="field only"/>
    <d v="2022-06-03T00:00:00"/>
    <x v="19"/>
    <x v="5"/>
    <x v="5"/>
    <x v="1"/>
    <x v="0"/>
    <s v="Current"/>
    <s v="Expired"/>
    <s v="Expired"/>
    <d v="2022-04-14T00:00:00"/>
  </r>
  <r>
    <s v="Patrice"/>
    <s v="Vasnetsov"/>
    <s v="pvasnetsovl6@csmonitor.com"/>
    <s v="contract"/>
    <x v="3"/>
    <x v="0"/>
    <s v="field and base"/>
    <d v="2022-06-01T00:00:00"/>
    <x v="7"/>
    <x v="110"/>
    <x v="457"/>
    <x v="1"/>
    <x v="0"/>
    <s v="Current"/>
    <s v="Current"/>
    <s v="Expired"/>
    <d v="2022-04-12T00:00:00"/>
  </r>
  <r>
    <s v="Patrice"/>
    <s v="Vasnetsov"/>
    <s v="pvasnetsovl6@csmonitor.com"/>
    <s v="contract"/>
    <x v="3"/>
    <x v="0"/>
    <s v="field and base"/>
    <d v="2022-06-01T00:00:00"/>
    <x v="360"/>
    <x v="225"/>
    <x v="94"/>
    <x v="1"/>
    <x v="0"/>
    <s v="Expired"/>
    <s v="Current"/>
    <s v="Current"/>
    <d v="2022-04-12T00:00:00"/>
  </r>
  <r>
    <s v="Patrice"/>
    <s v="Cullrford"/>
    <s v="pcullrford3m@omniture.com"/>
    <s v="contract"/>
    <x v="4"/>
    <x v="4"/>
    <s v="field only"/>
    <d v="2022-05-24T00:00:00"/>
    <x v="360"/>
    <x v="225"/>
    <x v="94"/>
    <x v="0"/>
    <x v="0"/>
    <s v="Expired"/>
    <s v="Current"/>
    <s v="Current"/>
    <d v="2022-04-04T00:00:00"/>
  </r>
  <r>
    <s v="Patrice"/>
    <s v="Curado"/>
    <s v="pcurado5j@home.pl"/>
    <s v="contract"/>
    <x v="2"/>
    <x v="0"/>
    <s v="field and base"/>
    <d v="2022-05-30T00:00:00"/>
    <x v="7"/>
    <x v="110"/>
    <x v="457"/>
    <x v="0"/>
    <x v="0"/>
    <s v="Current"/>
    <s v="Current"/>
    <s v="Expired"/>
    <d v="2022-04-10T00:00:00"/>
  </r>
  <r>
    <s v="Patrice"/>
    <s v="Curado"/>
    <s v="pcurado5j@home.pl"/>
    <s v="contract"/>
    <x v="2"/>
    <x v="0"/>
    <s v="field and base"/>
    <d v="2022-05-30T00:00:00"/>
    <x v="360"/>
    <x v="225"/>
    <x v="94"/>
    <x v="0"/>
    <x v="0"/>
    <s v="Expired"/>
    <s v="Current"/>
    <s v="Current"/>
    <d v="2022-04-10T00:00:00"/>
  </r>
  <r>
    <s v="Patrice"/>
    <s v="Cullrford"/>
    <s v="pcullrford3m@omniture.com"/>
    <s v="contract"/>
    <x v="4"/>
    <x v="4"/>
    <s v="field only"/>
    <d v="2022-05-24T00:00:00"/>
    <x v="5"/>
    <x v="379"/>
    <x v="458"/>
    <x v="0"/>
    <x v="0"/>
    <s v="Expired"/>
    <s v="Current"/>
    <s v="Current"/>
    <d v="2022-04-04T00:00:00"/>
  </r>
  <r>
    <s v="Patrice"/>
    <s v="Curado"/>
    <s v="pcurado5j@home.pl"/>
    <s v="contract"/>
    <x v="2"/>
    <x v="0"/>
    <s v="field and base"/>
    <d v="2022-05-30T00:00:00"/>
    <x v="5"/>
    <x v="379"/>
    <x v="458"/>
    <x v="0"/>
    <x v="0"/>
    <s v="Expired"/>
    <s v="Current"/>
    <s v="Current"/>
    <d v="2022-04-10T00:00:00"/>
  </r>
  <r>
    <s v="Patrice"/>
    <s v="Cullrford"/>
    <s v="pcullrford3m@omniture.com"/>
    <s v="contract"/>
    <x v="4"/>
    <x v="4"/>
    <s v="field only"/>
    <d v="2022-05-24T00:00:00"/>
    <x v="7"/>
    <x v="110"/>
    <x v="457"/>
    <x v="0"/>
    <x v="0"/>
    <s v="Current"/>
    <s v="Current"/>
    <s v="Expired"/>
    <d v="2022-04-04T00:00:00"/>
  </r>
  <r>
    <s v="Patrice"/>
    <s v="Vasnetsov"/>
    <s v="pvasnetsovl6@csmonitor.com"/>
    <s v="contract"/>
    <x v="3"/>
    <x v="0"/>
    <s v="field and base"/>
    <d v="2022-06-01T00:00:00"/>
    <x v="5"/>
    <x v="379"/>
    <x v="458"/>
    <x v="1"/>
    <x v="0"/>
    <s v="Expired"/>
    <s v="Current"/>
    <s v="Current"/>
    <d v="2022-04-12T00:00:00"/>
  </r>
  <r>
    <s v="Patrizio"/>
    <s v="Stuther"/>
    <s v="pstuthergw@seesaa.net"/>
    <s v="contract"/>
    <x v="2"/>
    <x v="0"/>
    <s v="field only"/>
    <d v="2022-05-25T00:00:00"/>
    <x v="185"/>
    <x v="184"/>
    <x v="459"/>
    <x v="0"/>
    <x v="1"/>
    <s v="Current"/>
    <s v="Current"/>
    <s v="Current"/>
    <d v="2022-04-05T00:00:00"/>
  </r>
  <r>
    <s v="Patty"/>
    <s v="Birchill"/>
    <s v="pbirchillim@discuz.net"/>
    <s v="permanent"/>
    <x v="0"/>
    <x v="2"/>
    <s v="field only"/>
    <d v="2022-06-01T00:00:00"/>
    <x v="5"/>
    <x v="319"/>
    <x v="405"/>
    <x v="1"/>
    <x v="0"/>
    <s v="Expired"/>
    <s v="Current"/>
    <s v="Current"/>
    <d v="2022-04-12T00:00:00"/>
  </r>
  <r>
    <s v="Patty"/>
    <s v="Birchill"/>
    <s v="pbirchillim@discuz.net"/>
    <s v="permanent"/>
    <x v="0"/>
    <x v="2"/>
    <s v="field only"/>
    <d v="2022-06-01T00:00:00"/>
    <x v="318"/>
    <x v="380"/>
    <x v="460"/>
    <x v="1"/>
    <x v="1"/>
    <s v="Current"/>
    <s v="Current"/>
    <s v="Current"/>
    <d v="2022-04-12T00:00:00"/>
  </r>
  <r>
    <s v="Pavla"/>
    <s v="Laux"/>
    <s v="plauxb8@trellian.com"/>
    <s v="permanent"/>
    <x v="1"/>
    <x v="4"/>
    <s v="field only"/>
    <d v="2022-05-31T00:00:00"/>
    <x v="361"/>
    <x v="334"/>
    <x v="64"/>
    <x v="0"/>
    <x v="1"/>
    <s v="Current"/>
    <s v="Current"/>
    <s v="Current"/>
    <d v="2022-04-11T00:00:00"/>
  </r>
  <r>
    <s v="Pearce"/>
    <s v="Willgrass"/>
    <s v="pwillgrass6t@angelfire.com"/>
    <s v="contract"/>
    <x v="1"/>
    <x v="2"/>
    <s v="field only"/>
    <d v="2022-05-23T00:00:00"/>
    <x v="362"/>
    <x v="93"/>
    <x v="461"/>
    <x v="0"/>
    <x v="1"/>
    <s v="Current"/>
    <s v="Current"/>
    <s v="Current"/>
    <d v="2022-04-03T00:00:00"/>
  </r>
  <r>
    <s v="Pebrook"/>
    <s v="Farnsworth"/>
    <s v="pfarnsworth8z@wunderground.com"/>
    <s v="contract"/>
    <x v="2"/>
    <x v="0"/>
    <s v="field and base"/>
    <d v="2022-05-31T00:00:00"/>
    <x v="363"/>
    <x v="67"/>
    <x v="248"/>
    <x v="0"/>
    <x v="1"/>
    <s v="Current"/>
    <s v="Current"/>
    <s v="Current"/>
    <d v="2022-04-11T00:00:00"/>
  </r>
  <r>
    <s v="Petra"/>
    <s v="Gorling"/>
    <s v="pgorling3x@godaddy.com"/>
    <s v="permanent"/>
    <x v="4"/>
    <x v="2"/>
    <s v="field only"/>
    <d v="2022-05-30T00:00:00"/>
    <x v="151"/>
    <x v="5"/>
    <x v="5"/>
    <x v="0"/>
    <x v="0"/>
    <s v="Current"/>
    <s v="Expired"/>
    <s v="Expired"/>
    <d v="2022-04-10T00:00:00"/>
  </r>
  <r>
    <s v="Philip"/>
    <s v="Kuhlen"/>
    <s v="pkuhlendk@state.tx.us"/>
    <s v="contract"/>
    <x v="0"/>
    <x v="0"/>
    <s v="field and base"/>
    <d v="2022-05-23T00:00:00"/>
    <x v="364"/>
    <x v="381"/>
    <x v="462"/>
    <x v="0"/>
    <x v="1"/>
    <s v="Current"/>
    <s v="Current"/>
    <s v="Current"/>
    <d v="2022-04-03T00:00:00"/>
  </r>
  <r>
    <s v="Philip"/>
    <s v="Kuhlen"/>
    <s v="pkuhlendk@state.tx.us"/>
    <s v="contract"/>
    <x v="0"/>
    <x v="0"/>
    <s v="field and base"/>
    <d v="2022-05-23T00:00:00"/>
    <x v="211"/>
    <x v="43"/>
    <x v="49"/>
    <x v="0"/>
    <x v="0"/>
    <s v="Current"/>
    <s v="Expired"/>
    <s v="Current"/>
    <d v="2022-04-03T00:00:00"/>
  </r>
  <r>
    <s v="Phyllida"/>
    <s v="Simenot"/>
    <s v="psimenotv@salon.com"/>
    <s v="contract"/>
    <x v="0"/>
    <x v="3"/>
    <s v="field and base"/>
    <d v="2022-05-29T00:00:00"/>
    <x v="179"/>
    <x v="5"/>
    <x v="5"/>
    <x v="0"/>
    <x v="0"/>
    <s v="Current"/>
    <s v="Expired"/>
    <s v="Expired"/>
    <d v="2022-04-09T00:00:00"/>
  </r>
  <r>
    <s v="Porty"/>
    <s v="Markova"/>
    <s v="pmarkova9n@mit.edu"/>
    <s v="permanent"/>
    <x v="3"/>
    <x v="0"/>
    <s v="field only"/>
    <d v="2022-05-24T00:00:00"/>
    <x v="5"/>
    <x v="48"/>
    <x v="463"/>
    <x v="0"/>
    <x v="0"/>
    <s v="Expired"/>
    <s v="Expired"/>
    <s v="Current"/>
    <d v="2022-04-04T00:00:00"/>
  </r>
  <r>
    <s v="Preston"/>
    <s v="Tumayan"/>
    <s v="ptumayanf4@dion.ne.jp"/>
    <s v="contract"/>
    <x v="0"/>
    <x v="0"/>
    <s v="field and base"/>
    <d v="2022-06-02T00:00:00"/>
    <x v="37"/>
    <x v="27"/>
    <x v="8"/>
    <x v="1"/>
    <x v="1"/>
    <s v="Current"/>
    <s v="Current"/>
    <s v="Current"/>
    <d v="2022-04-13T00:00:00"/>
  </r>
  <r>
    <s v="Pris"/>
    <s v="Maud"/>
    <s v="pmaudah@123-reg.co.uk"/>
    <s v="permanent"/>
    <x v="1"/>
    <x v="3"/>
    <s v="field and base"/>
    <d v="2022-05-28T00:00:00"/>
    <x v="67"/>
    <x v="17"/>
    <x v="464"/>
    <x v="0"/>
    <x v="1"/>
    <s v="Current"/>
    <s v="Current"/>
    <s v="Notify"/>
    <d v="2022-04-08T00:00:00"/>
  </r>
  <r>
    <s v="Priscilla"/>
    <s v="Lawly"/>
    <s v="plawly71@w3.org"/>
    <s v="permanent"/>
    <x v="2"/>
    <x v="2"/>
    <s v="field only"/>
    <d v="2022-05-29T00:00:00"/>
    <x v="344"/>
    <x v="382"/>
    <x v="465"/>
    <x v="0"/>
    <x v="0"/>
    <s v="Expired"/>
    <s v="Current"/>
    <s v="Expired"/>
    <d v="2022-04-09T00:00:00"/>
  </r>
  <r>
    <s v="Quintin"/>
    <s v="Colecrough"/>
    <s v="qcolecroughj7@macromedia.com"/>
    <s v="contract"/>
    <x v="4"/>
    <x v="4"/>
    <s v="field only"/>
    <d v="2022-05-30T00:00:00"/>
    <x v="5"/>
    <x v="42"/>
    <x v="113"/>
    <x v="0"/>
    <x v="0"/>
    <s v="Expired"/>
    <s v="Current"/>
    <s v="Current"/>
    <d v="2022-04-10T00:00:00"/>
  </r>
  <r>
    <s v="Raff"/>
    <s v="Thomasen"/>
    <s v="rthomasenri@dagondesign.com"/>
    <s v="permanent"/>
    <x v="2"/>
    <x v="4"/>
    <s v="field and base"/>
    <d v="2022-05-28T00:00:00"/>
    <x v="338"/>
    <x v="60"/>
    <x v="466"/>
    <x v="0"/>
    <x v="1"/>
    <s v="Current"/>
    <s v="Current"/>
    <s v="Current"/>
    <d v="2022-04-08T00:00:00"/>
  </r>
  <r>
    <s v="Raimund"/>
    <s v="Bootman"/>
    <s v="rbootman1q@seesaa.net"/>
    <s v="permanent"/>
    <x v="2"/>
    <x v="4"/>
    <s v="field and base"/>
    <d v="2022-05-28T00:00:00"/>
    <x v="365"/>
    <x v="383"/>
    <x v="119"/>
    <x v="0"/>
    <x v="0"/>
    <s v="Current"/>
    <s v="Current"/>
    <s v="Expired"/>
    <d v="2022-04-08T00:00:00"/>
  </r>
  <r>
    <s v="Rakel"/>
    <s v="Chezelle"/>
    <s v="rchezellen6@nba.com"/>
    <s v="contract"/>
    <x v="2"/>
    <x v="4"/>
    <s v="field and base"/>
    <d v="2022-05-29T00:00:00"/>
    <x v="366"/>
    <x v="207"/>
    <x v="302"/>
    <x v="0"/>
    <x v="0"/>
    <s v="Current"/>
    <s v="Current"/>
    <s v="Expired"/>
    <d v="2022-04-09T00:00:00"/>
  </r>
  <r>
    <s v="Ramsay"/>
    <s v="Wessing"/>
    <s v="rwessingon@flickr.com"/>
    <s v="contract"/>
    <x v="3"/>
    <x v="4"/>
    <s v="field and base"/>
    <d v="2022-06-04T00:00:00"/>
    <x v="365"/>
    <x v="384"/>
    <x v="180"/>
    <x v="1"/>
    <x v="0"/>
    <s v="Current"/>
    <s v="Current"/>
    <s v="Expired"/>
    <d v="2022-04-15T00:00:00"/>
  </r>
  <r>
    <s v="Ramsey"/>
    <s v="Witham"/>
    <s v="rwithamil@seesaa.net"/>
    <s v="permanent"/>
    <x v="3"/>
    <x v="4"/>
    <s v="field and base"/>
    <d v="2022-05-23T00:00:00"/>
    <x v="15"/>
    <x v="385"/>
    <x v="395"/>
    <x v="0"/>
    <x v="1"/>
    <s v="Current"/>
    <s v="Current"/>
    <s v="Current"/>
    <d v="2022-04-03T00:00:00"/>
  </r>
  <r>
    <s v="Raquel"/>
    <s v="Midson"/>
    <s v="rmidsonig@biglobe.ne.jp"/>
    <s v="permanent"/>
    <x v="4"/>
    <x v="4"/>
    <s v="field only"/>
    <d v="2022-06-02T00:00:00"/>
    <x v="367"/>
    <x v="386"/>
    <x v="467"/>
    <x v="1"/>
    <x v="1"/>
    <s v="Current"/>
    <s v="Current"/>
    <s v="Current"/>
    <d v="2022-04-13T00:00:00"/>
  </r>
  <r>
    <s v="Rasia"/>
    <s v="Philbrick"/>
    <s v="rphilbrick76@hao123.com"/>
    <s v="permanent"/>
    <x v="4"/>
    <x v="0"/>
    <s v="field only"/>
    <d v="2022-05-23T00:00:00"/>
    <x v="209"/>
    <x v="387"/>
    <x v="468"/>
    <x v="0"/>
    <x v="1"/>
    <s v="Current"/>
    <s v="Current"/>
    <s v="Current"/>
    <d v="2022-04-03T00:00:00"/>
  </r>
  <r>
    <s v="Raven"/>
    <s v="Makinson"/>
    <s v="rmakinson85@youtube.com"/>
    <s v="contract"/>
    <x v="4"/>
    <x v="0"/>
    <s v="field and base"/>
    <d v="2022-05-28T00:00:00"/>
    <x v="56"/>
    <x v="23"/>
    <x v="167"/>
    <x v="0"/>
    <x v="0"/>
    <s v="Current"/>
    <s v="Current"/>
    <s v="Expired"/>
    <d v="2022-04-08T00:00:00"/>
  </r>
  <r>
    <s v="Ray"/>
    <s v="Brewer"/>
    <s v="rbrewer9m@ebay.co.uk"/>
    <s v="permanent"/>
    <x v="3"/>
    <x v="0"/>
    <s v="field only"/>
    <d v="2022-05-29T00:00:00"/>
    <x v="224"/>
    <x v="388"/>
    <x v="469"/>
    <x v="0"/>
    <x v="0"/>
    <s v="Expired"/>
    <s v="Expired"/>
    <s v="Expired"/>
    <d v="2022-04-09T00:00:00"/>
  </r>
  <r>
    <s v="Raychel"/>
    <s v="Blunkett"/>
    <s v="rblunkettc4@springer.com"/>
    <s v="contract"/>
    <x v="2"/>
    <x v="2"/>
    <s v="field and base"/>
    <d v="2022-05-24T00:00:00"/>
    <x v="5"/>
    <x v="222"/>
    <x v="470"/>
    <x v="0"/>
    <x v="0"/>
    <s v="Expired"/>
    <s v="Current"/>
    <s v="Current"/>
    <d v="2022-04-04T00:00:00"/>
  </r>
  <r>
    <s v="Rebekkah"/>
    <s v="Boadby"/>
    <s v="rboadby7q@army.mil"/>
    <s v="permanent"/>
    <x v="2"/>
    <x v="2"/>
    <s v="field only"/>
    <d v="2022-06-02T00:00:00"/>
    <x v="368"/>
    <x v="5"/>
    <x v="5"/>
    <x v="1"/>
    <x v="0"/>
    <s v="Current"/>
    <s v="Expired"/>
    <s v="Expired"/>
    <d v="2022-04-13T00:00:00"/>
  </r>
  <r>
    <s v="Reeta"/>
    <s v="Pirkis"/>
    <s v="rpirkiskf@newsvine.com"/>
    <s v="contract"/>
    <x v="1"/>
    <x v="1"/>
    <s v="field and base"/>
    <d v="2022-06-04T00:00:00"/>
    <x v="280"/>
    <x v="5"/>
    <x v="5"/>
    <x v="1"/>
    <x v="0"/>
    <s v="Current"/>
    <s v="Expired"/>
    <s v="Expired"/>
    <d v="2022-04-15T00:00:00"/>
  </r>
  <r>
    <s v="Reggy"/>
    <s v="Follitt"/>
    <s v="rfollitt38@t-online.de"/>
    <s v="permanent"/>
    <x v="3"/>
    <x v="4"/>
    <s v="field only"/>
    <d v="2022-06-01T00:00:00"/>
    <x v="369"/>
    <x v="260"/>
    <x v="471"/>
    <x v="1"/>
    <x v="0"/>
    <s v="Current"/>
    <s v="Current"/>
    <s v="Expired"/>
    <d v="2022-04-12T00:00:00"/>
  </r>
  <r>
    <s v="Reinold"/>
    <s v="Goatman"/>
    <s v="rgoatmank0@un.org"/>
    <s v="contract"/>
    <x v="0"/>
    <x v="1"/>
    <s v="field and base"/>
    <d v="2022-06-04T00:00:00"/>
    <x v="370"/>
    <x v="389"/>
    <x v="472"/>
    <x v="1"/>
    <x v="0"/>
    <s v="Expired"/>
    <s v="Current"/>
    <s v="Current"/>
    <d v="2022-04-15T00:00:00"/>
  </r>
  <r>
    <s v="Renard"/>
    <s v="Coryndon"/>
    <s v="rcoryndonai@rambler.ru"/>
    <s v="contract"/>
    <x v="5"/>
    <x v="4"/>
    <s v="field and base"/>
    <d v="2022-05-28T00:00:00"/>
    <x v="236"/>
    <x v="390"/>
    <x v="473"/>
    <x v="0"/>
    <x v="1"/>
    <s v="Current"/>
    <s v="Current"/>
    <s v="Current"/>
    <d v="2022-04-08T00:00:00"/>
  </r>
  <r>
    <s v="Renard"/>
    <s v="Sherburn"/>
    <s v="rsherburn65@google.com.br"/>
    <s v="contract"/>
    <x v="4"/>
    <x v="4"/>
    <s v="field and base"/>
    <d v="2022-06-04T00:00:00"/>
    <x v="236"/>
    <x v="390"/>
    <x v="473"/>
    <x v="1"/>
    <x v="1"/>
    <s v="Current"/>
    <s v="Current"/>
    <s v="Current"/>
    <d v="2022-04-15T00:00:00"/>
  </r>
  <r>
    <s v="Renard"/>
    <s v="Sherburn"/>
    <s v="rsherburn65@google.com.br"/>
    <s v="contract"/>
    <x v="4"/>
    <x v="4"/>
    <s v="field and base"/>
    <d v="2022-06-04T00:00:00"/>
    <x v="111"/>
    <x v="5"/>
    <x v="5"/>
    <x v="1"/>
    <x v="0"/>
    <s v="Current"/>
    <s v="Expired"/>
    <s v="Expired"/>
    <d v="2022-04-15T00:00:00"/>
  </r>
  <r>
    <s v="Renard"/>
    <s v="Coryndon"/>
    <s v="rcoryndonai@rambler.ru"/>
    <s v="contract"/>
    <x v="5"/>
    <x v="4"/>
    <s v="field and base"/>
    <d v="2022-05-28T00:00:00"/>
    <x v="111"/>
    <x v="5"/>
    <x v="5"/>
    <x v="0"/>
    <x v="0"/>
    <s v="Current"/>
    <s v="Expired"/>
    <s v="Expired"/>
    <d v="2022-04-08T00:00:00"/>
  </r>
  <r>
    <s v="Renault"/>
    <s v="Wayper"/>
    <s v="rwayper8i@yale.edu"/>
    <s v="permanent"/>
    <x v="0"/>
    <x v="2"/>
    <s v="field and base"/>
    <d v="2022-05-23T00:00:00"/>
    <x v="371"/>
    <x v="391"/>
    <x v="445"/>
    <x v="0"/>
    <x v="1"/>
    <s v="Current"/>
    <s v="Current"/>
    <s v="Current"/>
    <d v="2022-04-03T00:00:00"/>
  </r>
  <r>
    <s v="Rhys"/>
    <s v="Loughney"/>
    <s v="rloughneyi7@unesco.org"/>
    <s v="contract"/>
    <x v="2"/>
    <x v="3"/>
    <s v="field only"/>
    <d v="2022-05-29T00:00:00"/>
    <x v="372"/>
    <x v="5"/>
    <x v="5"/>
    <x v="0"/>
    <x v="0"/>
    <s v="Expired"/>
    <s v="Expired"/>
    <s v="Expired"/>
    <d v="2022-04-09T00:00:00"/>
  </r>
  <r>
    <s v="Ricard"/>
    <s v="Coggings"/>
    <s v="rcoggingsfe@washingtonpost.com"/>
    <s v="contract"/>
    <x v="2"/>
    <x v="1"/>
    <s v="field and base"/>
    <d v="2022-06-01T00:00:00"/>
    <x v="190"/>
    <x v="334"/>
    <x v="474"/>
    <x v="1"/>
    <x v="0"/>
    <s v="Current"/>
    <s v="Current"/>
    <s v="Expired"/>
    <d v="2022-04-12T00:00:00"/>
  </r>
  <r>
    <s v="Richard"/>
    <s v="Pactat"/>
    <s v="rpactat81@elegantthemes.com"/>
    <s v="contract"/>
    <x v="4"/>
    <x v="4"/>
    <s v="field and base"/>
    <d v="2022-05-25T00:00:00"/>
    <x v="5"/>
    <x v="19"/>
    <x v="475"/>
    <x v="0"/>
    <x v="0"/>
    <s v="Expired"/>
    <s v="Current"/>
    <s v="Expired"/>
    <d v="2022-04-05T00:00:00"/>
  </r>
  <r>
    <s v="Richmound"/>
    <s v="Dundon"/>
    <s v="rdundonkv@scientificamerican.com"/>
    <s v="permanent"/>
    <x v="0"/>
    <x v="3"/>
    <s v="field and base"/>
    <d v="2022-06-01T00:00:00"/>
    <x v="373"/>
    <x v="392"/>
    <x v="476"/>
    <x v="1"/>
    <x v="1"/>
    <s v="Current"/>
    <s v="Current"/>
    <s v="Current"/>
    <d v="2022-04-12T00:00:00"/>
  </r>
  <r>
    <s v="Riley"/>
    <s v="Milverton"/>
    <s v="rmilvertonqu@dot.gov"/>
    <s v="permanent"/>
    <x v="4"/>
    <x v="1"/>
    <s v="field and base"/>
    <d v="2022-06-01T00:00:00"/>
    <x v="292"/>
    <x v="225"/>
    <x v="143"/>
    <x v="1"/>
    <x v="1"/>
    <s v="Current"/>
    <s v="Current"/>
    <s v="Current"/>
    <d v="2022-04-12T00:00:00"/>
  </r>
  <r>
    <s v="Rinaldo"/>
    <s v="Jakolevitch"/>
    <s v="rjakolevitchag@weibo.com"/>
    <s v="permanent"/>
    <x v="3"/>
    <x v="4"/>
    <s v="field and base"/>
    <d v="2022-05-27T00:00:00"/>
    <x v="113"/>
    <x v="90"/>
    <x v="180"/>
    <x v="0"/>
    <x v="0"/>
    <s v="Current"/>
    <s v="Current"/>
    <s v="Expired"/>
    <d v="2022-04-07T00:00:00"/>
  </r>
  <r>
    <s v="Riordan"/>
    <s v="Bosma"/>
    <s v="rbosmalg@dion.ne.jp"/>
    <s v="contract"/>
    <x v="3"/>
    <x v="4"/>
    <s v="field and base"/>
    <d v="2022-05-29T00:00:00"/>
    <x v="40"/>
    <x v="393"/>
    <x v="477"/>
    <x v="0"/>
    <x v="1"/>
    <s v="Current"/>
    <s v="Current"/>
    <s v="Current"/>
    <d v="2022-04-09T00:00:00"/>
  </r>
  <r>
    <s v="Riva"/>
    <s v="Wellings"/>
    <s v="rwellings1l@smugmug.com"/>
    <s v="permanent"/>
    <x v="1"/>
    <x v="2"/>
    <s v="field only"/>
    <d v="2022-06-03T00:00:00"/>
    <x v="313"/>
    <x v="176"/>
    <x v="478"/>
    <x v="1"/>
    <x v="1"/>
    <s v="Current"/>
    <s v="Current"/>
    <s v="Current"/>
    <d v="2022-04-14T00:00:00"/>
  </r>
  <r>
    <s v="Robers"/>
    <s v="Backshill"/>
    <s v="rbackshillds@naver.com"/>
    <s v="contract"/>
    <x v="3"/>
    <x v="3"/>
    <s v="field only"/>
    <d v="2022-05-31T00:00:00"/>
    <x v="5"/>
    <x v="279"/>
    <x v="479"/>
    <x v="0"/>
    <x v="0"/>
    <s v="Expired"/>
    <s v="Current"/>
    <s v="Current"/>
    <d v="2022-04-11T00:00:00"/>
  </r>
  <r>
    <s v="Rochelle"/>
    <s v="Packington"/>
    <s v="rpackington1h@tumblr.com"/>
    <s v="contract"/>
    <x v="4"/>
    <x v="0"/>
    <s v="field only"/>
    <d v="2022-06-04T00:00:00"/>
    <x v="39"/>
    <x v="358"/>
    <x v="480"/>
    <x v="1"/>
    <x v="0"/>
    <s v="Current"/>
    <s v="Current"/>
    <s v="Expired"/>
    <d v="2022-04-15T00:00:00"/>
  </r>
  <r>
    <s v="Rock"/>
    <s v="Marty"/>
    <s v="rmartynr@godaddy.com"/>
    <s v="permanent"/>
    <x v="5"/>
    <x v="0"/>
    <s v="field only"/>
    <d v="2022-05-31T00:00:00"/>
    <x v="202"/>
    <x v="394"/>
    <x v="444"/>
    <x v="0"/>
    <x v="1"/>
    <s v="Current"/>
    <s v="Current"/>
    <s v="Current"/>
    <d v="2022-04-11T00:00:00"/>
  </r>
  <r>
    <s v="Rodie"/>
    <s v="Soggee"/>
    <s v="rsoggee24@census.gov"/>
    <s v="contract"/>
    <x v="0"/>
    <x v="1"/>
    <s v="field only"/>
    <d v="2022-05-30T00:00:00"/>
    <x v="253"/>
    <x v="345"/>
    <x v="414"/>
    <x v="0"/>
    <x v="1"/>
    <s v="Current"/>
    <s v="Current"/>
    <s v="Current"/>
    <d v="2022-04-10T00:00:00"/>
  </r>
  <r>
    <s v="Roley"/>
    <s v="Waghorne"/>
    <s v="rwaghornejj@webnode.com"/>
    <s v="permanent"/>
    <x v="0"/>
    <x v="3"/>
    <s v="field and base"/>
    <d v="2022-05-31T00:00:00"/>
    <x v="69"/>
    <x v="84"/>
    <x v="353"/>
    <x v="0"/>
    <x v="1"/>
    <s v="Current"/>
    <s v="Current"/>
    <s v="Current"/>
    <d v="2022-04-11T00:00:00"/>
  </r>
  <r>
    <s v="Rory"/>
    <s v="Keiling"/>
    <s v="rkeiling1a@buzzfeed.com"/>
    <s v="permanent"/>
    <x v="2"/>
    <x v="2"/>
    <s v="field and base"/>
    <d v="2022-05-28T00:00:00"/>
    <x v="374"/>
    <x v="166"/>
    <x v="481"/>
    <x v="0"/>
    <x v="0"/>
    <s v="Expired"/>
    <s v="Expired"/>
    <s v="Current"/>
    <d v="2022-04-08T00:00:00"/>
  </r>
  <r>
    <s v="Rosalinda"/>
    <s v="Durgan"/>
    <s v="rdurgan4i@tinyurl.com"/>
    <s v="permanent"/>
    <x v="1"/>
    <x v="2"/>
    <s v="field only"/>
    <d v="2022-06-02T00:00:00"/>
    <x v="351"/>
    <x v="317"/>
    <x v="482"/>
    <x v="1"/>
    <x v="1"/>
    <s v="Current"/>
    <s v="Current"/>
    <s v="Current"/>
    <d v="2022-04-13T00:00:00"/>
  </r>
  <r>
    <s v="Rosie"/>
    <s v="Solman"/>
    <s v="rsolmanaz@narod.ru"/>
    <s v="contract"/>
    <x v="1"/>
    <x v="2"/>
    <s v="field only"/>
    <d v="2022-05-24T00:00:00"/>
    <x v="161"/>
    <x v="58"/>
    <x v="230"/>
    <x v="0"/>
    <x v="1"/>
    <s v="Current"/>
    <s v="Current"/>
    <s v="Current"/>
    <d v="2022-04-04T00:00:00"/>
  </r>
  <r>
    <s v="Rosita"/>
    <s v="Alvis"/>
    <s v="ralvis6p@dailymotion.com"/>
    <s v="permanent"/>
    <x v="4"/>
    <x v="3"/>
    <s v="field only"/>
    <d v="2022-05-26T00:00:00"/>
    <x v="5"/>
    <x v="395"/>
    <x v="483"/>
    <x v="0"/>
    <x v="0"/>
    <s v="Expired"/>
    <s v="Current"/>
    <s v="Current"/>
    <d v="2022-04-06T00:00:00"/>
  </r>
  <r>
    <s v="Roxana"/>
    <s v="Onn"/>
    <s v="ronngr@reddit.com"/>
    <s v="permanent"/>
    <x v="3"/>
    <x v="3"/>
    <s v="field and base"/>
    <d v="2022-05-23T00:00:00"/>
    <x v="375"/>
    <x v="5"/>
    <x v="5"/>
    <x v="0"/>
    <x v="0"/>
    <s v="Current"/>
    <s v="Expired"/>
    <s v="Expired"/>
    <d v="2022-04-03T00:00:00"/>
  </r>
  <r>
    <s v="Rubia"/>
    <s v="Beardsdale"/>
    <s v="rbeardsdaleed@apache.org"/>
    <s v="contract"/>
    <x v="0"/>
    <x v="1"/>
    <s v="field and base"/>
    <d v="2022-05-31T00:00:00"/>
    <x v="42"/>
    <x v="78"/>
    <x v="484"/>
    <x v="0"/>
    <x v="1"/>
    <s v="Current"/>
    <s v="Current"/>
    <s v="Current"/>
    <d v="2022-04-11T00:00:00"/>
  </r>
  <r>
    <s v="Rubie"/>
    <s v="Rawlings"/>
    <s v="rrawlingsoi@prlog.org"/>
    <s v="permanent"/>
    <x v="2"/>
    <x v="0"/>
    <s v="field and base"/>
    <d v="2022-06-03T00:00:00"/>
    <x v="195"/>
    <x v="146"/>
    <x v="485"/>
    <x v="1"/>
    <x v="0"/>
    <s v="Current"/>
    <s v="Expired"/>
    <s v="Current"/>
    <d v="2022-04-14T00:00:00"/>
  </r>
  <r>
    <s v="Salli"/>
    <s v="Stanford"/>
    <s v="sstanfordd@deviantart.com"/>
    <s v="permanent"/>
    <x v="5"/>
    <x v="3"/>
    <s v="field and base"/>
    <d v="2022-05-26T00:00:00"/>
    <x v="0"/>
    <x v="337"/>
    <x v="486"/>
    <x v="0"/>
    <x v="1"/>
    <s v="Current"/>
    <s v="Current"/>
    <s v="Current"/>
    <d v="2022-04-06T00:00:00"/>
  </r>
  <r>
    <s v="Sallyann"/>
    <s v="Perryman"/>
    <s v="sperrymaneo@va.gov"/>
    <s v="contract"/>
    <x v="2"/>
    <x v="4"/>
    <s v="field only"/>
    <d v="2022-05-28T00:00:00"/>
    <x v="112"/>
    <x v="396"/>
    <x v="12"/>
    <x v="0"/>
    <x v="1"/>
    <s v="Current"/>
    <s v="Current"/>
    <s v="Current"/>
    <d v="2022-04-08T00:00:00"/>
  </r>
  <r>
    <s v="Sampson"/>
    <s v="Haldenby"/>
    <s v="shaldenbyhd@prweb.com"/>
    <s v="contract"/>
    <x v="5"/>
    <x v="0"/>
    <s v="field and base"/>
    <d v="2022-05-29T00:00:00"/>
    <x v="376"/>
    <x v="80"/>
    <x v="462"/>
    <x v="0"/>
    <x v="1"/>
    <s v="Current"/>
    <s v="Current"/>
    <s v="Current"/>
    <d v="2022-04-09T00:00:00"/>
  </r>
  <r>
    <s v="Scarface"/>
    <s v="McAvey"/>
    <s v="smcaveykw@google.es"/>
    <s v="contract"/>
    <x v="1"/>
    <x v="4"/>
    <s v="field only"/>
    <d v="2022-05-31T00:00:00"/>
    <x v="97"/>
    <x v="397"/>
    <x v="487"/>
    <x v="0"/>
    <x v="1"/>
    <s v="Current"/>
    <s v="Current"/>
    <s v="Current"/>
    <d v="2022-04-11T00:00:00"/>
  </r>
  <r>
    <s v="Scarlet"/>
    <s v="Gibbonson"/>
    <s v="sgibbonsong4@columbia.edu"/>
    <s v="permanent"/>
    <x v="0"/>
    <x v="3"/>
    <s v="field only"/>
    <d v="2022-05-28T00:00:00"/>
    <x v="257"/>
    <x v="267"/>
    <x v="488"/>
    <x v="0"/>
    <x v="0"/>
    <s v="Current"/>
    <s v="Current"/>
    <s v="Expired"/>
    <d v="2022-04-08T00:00:00"/>
  </r>
  <r>
    <s v="Serene"/>
    <s v="Burgne"/>
    <s v="sburgneqy@storify.com"/>
    <s v="contract"/>
    <x v="0"/>
    <x v="0"/>
    <s v="field only"/>
    <d v="2022-05-24T00:00:00"/>
    <x v="5"/>
    <x v="398"/>
    <x v="489"/>
    <x v="0"/>
    <x v="0"/>
    <s v="Expired"/>
    <s v="Current"/>
    <s v="Current"/>
    <d v="2022-04-04T00:00:00"/>
  </r>
  <r>
    <s v="Sergent"/>
    <s v="Stotherfield"/>
    <s v="sstotherfield3j@hud.gov"/>
    <s v="permanent"/>
    <x v="3"/>
    <x v="3"/>
    <s v="field and base"/>
    <d v="2022-05-26T00:00:00"/>
    <x v="361"/>
    <x v="4"/>
    <x v="490"/>
    <x v="0"/>
    <x v="1"/>
    <s v="Current"/>
    <s v="Current"/>
    <s v="Current"/>
    <d v="2022-04-06T00:00:00"/>
  </r>
  <r>
    <s v="Shae"/>
    <s v="Henken"/>
    <s v="shenkenav@surveymonkey.com"/>
    <s v="permanent"/>
    <x v="3"/>
    <x v="0"/>
    <s v="field and base"/>
    <d v="2022-05-24T00:00:00"/>
    <x v="377"/>
    <x v="399"/>
    <x v="458"/>
    <x v="0"/>
    <x v="0"/>
    <s v="Current"/>
    <s v="Expired"/>
    <s v="Current"/>
    <d v="2022-04-04T00:00:00"/>
  </r>
  <r>
    <s v="Shaine"/>
    <s v="Reeveley"/>
    <s v="sreeveleyho@pinterest.com"/>
    <s v="contract"/>
    <x v="3"/>
    <x v="2"/>
    <s v="field only"/>
    <d v="2022-05-25T00:00:00"/>
    <x v="378"/>
    <x v="400"/>
    <x v="176"/>
    <x v="0"/>
    <x v="1"/>
    <s v="Current"/>
    <s v="Current"/>
    <s v="Current"/>
    <d v="2022-04-05T00:00:00"/>
  </r>
  <r>
    <s v="Shalne"/>
    <s v="Clemence"/>
    <s v="sclemence4k@miitbeian.gov.cn"/>
    <s v="permanent"/>
    <x v="1"/>
    <x v="0"/>
    <s v="field and base"/>
    <d v="2022-05-26T00:00:00"/>
    <x v="379"/>
    <x v="87"/>
    <x v="491"/>
    <x v="0"/>
    <x v="1"/>
    <s v="Current"/>
    <s v="Current"/>
    <s v="Current"/>
    <d v="2022-04-06T00:00:00"/>
  </r>
  <r>
    <s v="Shani"/>
    <s v="Grimsditch"/>
    <s v="sgrimsditchbg@prlog.org"/>
    <s v="permanent"/>
    <x v="3"/>
    <x v="3"/>
    <s v="field and base"/>
    <d v="2022-06-03T00:00:00"/>
    <x v="380"/>
    <x v="201"/>
    <x v="492"/>
    <x v="1"/>
    <x v="1"/>
    <s v="Current"/>
    <s v="Current"/>
    <s v="Current"/>
    <d v="2022-04-14T00:00:00"/>
  </r>
  <r>
    <s v="Shay"/>
    <s v="Brownscombe"/>
    <s v="sbrownscombei1@imgur.com"/>
    <s v="contract"/>
    <x v="3"/>
    <x v="4"/>
    <s v="field and base"/>
    <d v="2022-05-24T00:00:00"/>
    <x v="175"/>
    <x v="401"/>
    <x v="468"/>
    <x v="0"/>
    <x v="1"/>
    <s v="Current"/>
    <s v="Current"/>
    <s v="Current"/>
    <d v="2022-04-04T00:00:00"/>
  </r>
  <r>
    <s v="Shay"/>
    <s v="Brownscombe"/>
    <s v="sbrownscombei1@imgur.com"/>
    <s v="contract"/>
    <x v="3"/>
    <x v="4"/>
    <s v="field and base"/>
    <d v="2022-05-24T00:00:00"/>
    <x v="63"/>
    <x v="402"/>
    <x v="117"/>
    <x v="0"/>
    <x v="1"/>
    <s v="Current"/>
    <s v="Current"/>
    <s v="Current"/>
    <d v="2022-04-04T00:00:00"/>
  </r>
  <r>
    <s v="Shay"/>
    <s v="Vint"/>
    <s v="svint6f@loc.gov"/>
    <s v="permanent"/>
    <x v="3"/>
    <x v="1"/>
    <s v="field and base"/>
    <d v="2022-06-03T00:00:00"/>
    <x v="175"/>
    <x v="401"/>
    <x v="468"/>
    <x v="1"/>
    <x v="1"/>
    <s v="Current"/>
    <s v="Current"/>
    <s v="Current"/>
    <d v="2022-04-14T00:00:00"/>
  </r>
  <r>
    <s v="Shay"/>
    <s v="Vint"/>
    <s v="svint6f@loc.gov"/>
    <s v="permanent"/>
    <x v="3"/>
    <x v="1"/>
    <s v="field and base"/>
    <d v="2022-06-03T00:00:00"/>
    <x v="63"/>
    <x v="402"/>
    <x v="117"/>
    <x v="1"/>
    <x v="1"/>
    <s v="Current"/>
    <s v="Current"/>
    <s v="Current"/>
    <d v="2022-04-14T00:00:00"/>
  </r>
  <r>
    <s v="Sheena"/>
    <s v="Glison"/>
    <s v="sglisonc1@state.gov"/>
    <s v="contract"/>
    <x v="5"/>
    <x v="2"/>
    <s v="field and base"/>
    <d v="2022-05-25T00:00:00"/>
    <x v="239"/>
    <x v="403"/>
    <x v="380"/>
    <x v="0"/>
    <x v="1"/>
    <s v="Current"/>
    <s v="Current"/>
    <s v="Current"/>
    <d v="2022-04-05T00:00:00"/>
  </r>
  <r>
    <s v="Sheffield"/>
    <s v="Berndsen"/>
    <s v="sberndsen5e@ucsd.edu"/>
    <s v="permanent"/>
    <x v="0"/>
    <x v="0"/>
    <s v="field only"/>
    <d v="2022-06-02T00:00:00"/>
    <x v="381"/>
    <x v="48"/>
    <x v="493"/>
    <x v="1"/>
    <x v="1"/>
    <s v="Current"/>
    <s v="Expired"/>
    <s v="Current"/>
    <d v="2022-04-13T00:00:00"/>
  </r>
  <r>
    <s v="Sheila"/>
    <s v="Tofanelli"/>
    <s v="stofanellidc@chron.com"/>
    <s v="contract"/>
    <x v="5"/>
    <x v="0"/>
    <s v="field only"/>
    <d v="2022-06-01T00:00:00"/>
    <x v="382"/>
    <x v="404"/>
    <x v="494"/>
    <x v="1"/>
    <x v="0"/>
    <s v="Current"/>
    <s v="Current"/>
    <s v="Expired"/>
    <d v="2022-04-12T00:00:00"/>
  </r>
  <r>
    <s v="Shem"/>
    <s v="Abrahamowitcz"/>
    <s v="sabrahamowitczhv@hatena.ne.jp"/>
    <s v="permanent"/>
    <x v="5"/>
    <x v="0"/>
    <s v="field only"/>
    <d v="2022-05-24T00:00:00"/>
    <x v="89"/>
    <x v="361"/>
    <x v="224"/>
    <x v="0"/>
    <x v="1"/>
    <s v="Current"/>
    <s v="Current"/>
    <s v="Current"/>
    <d v="2022-04-04T00:00:00"/>
  </r>
  <r>
    <s v="Sheree"/>
    <s v="Goggin"/>
    <s v="sgogginj0@sina.com.cn"/>
    <s v="contract"/>
    <x v="1"/>
    <x v="0"/>
    <s v="field only"/>
    <d v="2022-05-26T00:00:00"/>
    <x v="383"/>
    <x v="105"/>
    <x v="21"/>
    <x v="0"/>
    <x v="0"/>
    <s v="Current"/>
    <s v="Current"/>
    <s v="Expired"/>
    <d v="2022-04-06T00:00:00"/>
  </r>
  <r>
    <s v="Sherline"/>
    <s v="Carnegy"/>
    <s v="scarnegy89@livejournal.com"/>
    <s v="permanent"/>
    <x v="3"/>
    <x v="3"/>
    <s v="field and base"/>
    <d v="2022-05-31T00:00:00"/>
    <x v="342"/>
    <x v="137"/>
    <x v="495"/>
    <x v="0"/>
    <x v="1"/>
    <s v="Current"/>
    <s v="Current"/>
    <s v="Current"/>
    <d v="2022-04-11T00:00:00"/>
  </r>
  <r>
    <s v="Shirlee"/>
    <s v="Chasteney"/>
    <s v="schasteney3q@nature.com"/>
    <s v="permanent"/>
    <x v="1"/>
    <x v="3"/>
    <s v="field and base"/>
    <d v="2022-05-30T00:00:00"/>
    <x v="5"/>
    <x v="199"/>
    <x v="200"/>
    <x v="0"/>
    <x v="0"/>
    <s v="Expired"/>
    <s v="Expired"/>
    <s v="Current"/>
    <d v="2022-04-10T00:00:00"/>
  </r>
  <r>
    <s v="Sig"/>
    <s v="Stafford"/>
    <s v="sstafford6x@archive.org"/>
    <s v="contract"/>
    <x v="4"/>
    <x v="1"/>
    <s v="field only"/>
    <d v="2022-05-29T00:00:00"/>
    <x v="380"/>
    <x v="405"/>
    <x v="48"/>
    <x v="0"/>
    <x v="0"/>
    <s v="Current"/>
    <s v="Expired"/>
    <s v="Current"/>
    <d v="2022-04-09T00:00:00"/>
  </r>
  <r>
    <s v="Silva"/>
    <s v="Legging"/>
    <s v="slegging23@list-manage.com"/>
    <s v="contract"/>
    <x v="5"/>
    <x v="4"/>
    <s v="field and base"/>
    <d v="2022-05-26T00:00:00"/>
    <x v="93"/>
    <x v="406"/>
    <x v="328"/>
    <x v="0"/>
    <x v="0"/>
    <s v="Current"/>
    <s v="Current"/>
    <s v="Expired"/>
    <d v="2022-04-06T00:00:00"/>
  </r>
  <r>
    <s v="Silvana"/>
    <s v="Tineman"/>
    <s v="stinemaniz@example.com"/>
    <s v="contract"/>
    <x v="0"/>
    <x v="1"/>
    <s v="field only"/>
    <d v="2022-06-04T00:00:00"/>
    <x v="101"/>
    <x v="63"/>
    <x v="496"/>
    <x v="1"/>
    <x v="0"/>
    <s v="Expired"/>
    <s v="Expired"/>
    <s v="Expired"/>
    <d v="2022-04-15T00:00:00"/>
  </r>
  <r>
    <s v="Skippie"/>
    <s v="Threlfall"/>
    <s v="sthrelfallaa@ifeng.com"/>
    <s v="contract"/>
    <x v="2"/>
    <x v="3"/>
    <s v="field only"/>
    <d v="2022-06-03T00:00:00"/>
    <x v="330"/>
    <x v="92"/>
    <x v="305"/>
    <x v="1"/>
    <x v="0"/>
    <s v="Expired"/>
    <s v="Current"/>
    <s v="Current"/>
    <d v="2022-04-14T00:00:00"/>
  </r>
  <r>
    <s v="Sonnie"/>
    <s v="Woodyear"/>
    <s v="swoodyear7u@usa.gov"/>
    <s v="contract"/>
    <x v="2"/>
    <x v="2"/>
    <s v="field and base"/>
    <d v="2022-06-04T00:00:00"/>
    <x v="384"/>
    <x v="378"/>
    <x v="497"/>
    <x v="1"/>
    <x v="1"/>
    <s v="Current"/>
    <s v="Current"/>
    <s v="Current"/>
    <d v="2022-04-15T00:00:00"/>
  </r>
  <r>
    <s v="Sonya"/>
    <s v="Pocklington"/>
    <s v="spocklingtoncu@usatoday.com"/>
    <s v="permanent"/>
    <x v="2"/>
    <x v="1"/>
    <s v="field only"/>
    <d v="2022-05-25T00:00:00"/>
    <x v="385"/>
    <x v="281"/>
    <x v="312"/>
    <x v="0"/>
    <x v="0"/>
    <s v="Current"/>
    <s v="Expired"/>
    <s v="Current"/>
    <d v="2022-04-05T00:00:00"/>
  </r>
  <r>
    <s v="Sorcha"/>
    <s v="Carsberg"/>
    <s v="scarsbergcw@shinystat.com"/>
    <s v="permanent"/>
    <x v="2"/>
    <x v="3"/>
    <s v="field and base"/>
    <d v="2022-05-27T00:00:00"/>
    <x v="264"/>
    <x v="95"/>
    <x v="498"/>
    <x v="0"/>
    <x v="1"/>
    <s v="Current"/>
    <s v="Current"/>
    <s v="Current"/>
    <d v="2022-04-07T00:00:00"/>
  </r>
  <r>
    <s v="Standford"/>
    <s v="Souttar"/>
    <s v="ssouttaroz@walmart.com"/>
    <s v="contract"/>
    <x v="1"/>
    <x v="0"/>
    <s v="field only"/>
    <d v="2022-05-24T00:00:00"/>
    <x v="151"/>
    <x v="384"/>
    <x v="499"/>
    <x v="0"/>
    <x v="1"/>
    <s v="Current"/>
    <s v="Current"/>
    <s v="Current"/>
    <d v="2022-04-04T00:00:00"/>
  </r>
  <r>
    <s v="Stanfield"/>
    <s v="Rowett"/>
    <s v="srowettcz@ebay.co.uk"/>
    <s v="permanent"/>
    <x v="4"/>
    <x v="2"/>
    <s v="field and base"/>
    <d v="2022-05-23T00:00:00"/>
    <x v="335"/>
    <x v="81"/>
    <x v="500"/>
    <x v="0"/>
    <x v="0"/>
    <s v="Expired"/>
    <s v="Current"/>
    <s v="Expired"/>
    <d v="2022-04-03T00:00:00"/>
  </r>
  <r>
    <s v="Stanton"/>
    <s v="Pellington"/>
    <s v="spellington9w@example.com"/>
    <s v="permanent"/>
    <x v="3"/>
    <x v="1"/>
    <s v="field and base"/>
    <d v="2022-05-28T00:00:00"/>
    <x v="84"/>
    <x v="283"/>
    <x v="501"/>
    <x v="0"/>
    <x v="1"/>
    <s v="Current"/>
    <s v="Notify"/>
    <s v="Current"/>
    <d v="2022-04-08T00:00:00"/>
  </r>
  <r>
    <s v="Stefa"/>
    <s v="Happer"/>
    <s v="shapperlm@slashdot.org"/>
    <s v="contract"/>
    <x v="5"/>
    <x v="0"/>
    <s v="field and base"/>
    <d v="2022-06-04T00:00:00"/>
    <x v="5"/>
    <x v="407"/>
    <x v="458"/>
    <x v="1"/>
    <x v="0"/>
    <s v="Expired"/>
    <s v="Notify"/>
    <s v="Current"/>
    <d v="2022-04-15T00:00:00"/>
  </r>
  <r>
    <s v="Stephan"/>
    <s v="Colecrough"/>
    <s v="scolecrough5w@hugedomains.com"/>
    <s v="contract"/>
    <x v="5"/>
    <x v="1"/>
    <s v="field and base"/>
    <d v="2022-06-04T00:00:00"/>
    <x v="253"/>
    <x v="387"/>
    <x v="169"/>
    <x v="1"/>
    <x v="1"/>
    <s v="Current"/>
    <s v="Current"/>
    <s v="Current"/>
    <d v="2022-04-15T00:00:00"/>
  </r>
  <r>
    <s v="Stephani"/>
    <s v="Whytock"/>
    <s v="swhytockkq@opensource.org"/>
    <s v="permanent"/>
    <x v="0"/>
    <x v="4"/>
    <s v="field and base"/>
    <d v="2022-06-01T00:00:00"/>
    <x v="327"/>
    <x v="55"/>
    <x v="502"/>
    <x v="1"/>
    <x v="0"/>
    <s v="Expired"/>
    <s v="Current"/>
    <s v="Current"/>
    <d v="2022-04-12T00:00:00"/>
  </r>
  <r>
    <s v="Stevy"/>
    <s v="Hinz"/>
    <s v="shinzp4@twitpic.com"/>
    <s v="contract"/>
    <x v="4"/>
    <x v="1"/>
    <s v="field only"/>
    <d v="2022-05-30T00:00:00"/>
    <x v="348"/>
    <x v="112"/>
    <x v="362"/>
    <x v="0"/>
    <x v="0"/>
    <s v="Current"/>
    <s v="Expired"/>
    <s v="Current"/>
    <d v="2022-04-10T00:00:00"/>
  </r>
  <r>
    <s v="Stirling"/>
    <s v="Maddicks"/>
    <s v="smaddicksk@t-online.de"/>
    <s v="permanent"/>
    <x v="3"/>
    <x v="2"/>
    <s v="field and base"/>
    <d v="2022-05-25T00:00:00"/>
    <x v="386"/>
    <x v="351"/>
    <x v="503"/>
    <x v="0"/>
    <x v="1"/>
    <s v="Current"/>
    <s v="Current"/>
    <s v="Current"/>
    <d v="2022-04-05T00:00:00"/>
  </r>
  <r>
    <s v="Stuart"/>
    <s v="Deboy"/>
    <s v="sdeboyrq@bbb.org"/>
    <s v="permanent"/>
    <x v="2"/>
    <x v="2"/>
    <s v="field only"/>
    <d v="2022-05-29T00:00:00"/>
    <x v="387"/>
    <x v="371"/>
    <x v="504"/>
    <x v="0"/>
    <x v="0"/>
    <s v="Current"/>
    <s v="Current"/>
    <s v="Expired"/>
    <d v="2022-04-09T00:00:00"/>
  </r>
  <r>
    <s v="Susanetta"/>
    <s v="Doll"/>
    <s v="sdollkc@washingtonpost.com"/>
    <s v="contract"/>
    <x v="3"/>
    <x v="4"/>
    <s v="field and base"/>
    <d v="2022-06-03T00:00:00"/>
    <x v="5"/>
    <x v="222"/>
    <x v="471"/>
    <x v="1"/>
    <x v="0"/>
    <s v="Expired"/>
    <s v="Current"/>
    <s v="Expired"/>
    <d v="2022-04-14T00:00:00"/>
  </r>
  <r>
    <s v="Suzette"/>
    <s v="Pitford"/>
    <s v="spitford7t@delicious.com"/>
    <s v="permanent"/>
    <x v="3"/>
    <x v="2"/>
    <s v="field and base"/>
    <d v="2022-06-04T00:00:00"/>
    <x v="363"/>
    <x v="408"/>
    <x v="505"/>
    <x v="1"/>
    <x v="0"/>
    <s v="Current"/>
    <s v="Current"/>
    <s v="Expired"/>
    <d v="2022-04-15T00:00:00"/>
  </r>
  <r>
    <s v="Tabbatha"/>
    <s v="Wardhaugh"/>
    <s v="twardhaugh98@skyrock.com"/>
    <s v="permanent"/>
    <x v="1"/>
    <x v="3"/>
    <s v="field and base"/>
    <d v="2022-05-28T00:00:00"/>
    <x v="388"/>
    <x v="409"/>
    <x v="132"/>
    <x v="0"/>
    <x v="1"/>
    <s v="Current"/>
    <s v="Current"/>
    <s v="Current"/>
    <d v="2022-04-08T00:00:00"/>
  </r>
  <r>
    <s v="Tabby"/>
    <s v="Markussen"/>
    <s v="tmarkussenml@baidu.com"/>
    <s v="permanent"/>
    <x v="3"/>
    <x v="0"/>
    <s v="field and base"/>
    <d v="2022-05-31T00:00:00"/>
    <x v="275"/>
    <x v="410"/>
    <x v="371"/>
    <x v="0"/>
    <x v="0"/>
    <s v="Current"/>
    <s v="Expired"/>
    <s v="Current"/>
    <d v="2022-04-11T00:00:00"/>
  </r>
  <r>
    <s v="Tallie"/>
    <s v="O'Carran"/>
    <s v="tocarranm@google.ru"/>
    <s v="contract"/>
    <x v="3"/>
    <x v="2"/>
    <s v="field only"/>
    <d v="2022-05-28T00:00:00"/>
    <x v="104"/>
    <x v="5"/>
    <x v="5"/>
    <x v="0"/>
    <x v="0"/>
    <s v="Current"/>
    <s v="Expired"/>
    <s v="Expired"/>
    <d v="2022-04-08T00:00:00"/>
  </r>
  <r>
    <s v="Tallulah"/>
    <s v="Jaycock"/>
    <s v="tjaycockbc@nationalgeographic.com"/>
    <s v="permanent"/>
    <x v="3"/>
    <x v="3"/>
    <s v="field only"/>
    <d v="2022-05-27T00:00:00"/>
    <x v="45"/>
    <x v="94"/>
    <x v="200"/>
    <x v="0"/>
    <x v="1"/>
    <s v="Current"/>
    <s v="Current"/>
    <s v="Current"/>
    <d v="2022-04-07T00:00:00"/>
  </r>
  <r>
    <s v="Tamar"/>
    <s v="Gilliland"/>
    <s v="tgillilandhl@jiathis.com"/>
    <s v="permanent"/>
    <x v="4"/>
    <x v="0"/>
    <s v="field only"/>
    <d v="2022-05-24T00:00:00"/>
    <x v="5"/>
    <x v="38"/>
    <x v="506"/>
    <x v="0"/>
    <x v="0"/>
    <s v="Expired"/>
    <s v="Current"/>
    <s v="Current"/>
    <d v="2022-04-04T00:00:00"/>
  </r>
  <r>
    <s v="Tamiko"/>
    <s v="Spores"/>
    <s v="tspores8y@nydailynews.com"/>
    <s v="contract"/>
    <x v="2"/>
    <x v="4"/>
    <s v="field and base"/>
    <d v="2022-06-03T00:00:00"/>
    <x v="29"/>
    <x v="411"/>
    <x v="409"/>
    <x v="1"/>
    <x v="1"/>
    <s v="Current"/>
    <s v="Current"/>
    <s v="Current"/>
    <d v="2022-04-14T00:00:00"/>
  </r>
  <r>
    <s v="Tann"/>
    <s v="Broadbent"/>
    <s v="tbroadbentij@gravatar.com"/>
    <s v="contract"/>
    <x v="0"/>
    <x v="1"/>
    <s v="field only"/>
    <d v="2022-06-02T00:00:00"/>
    <x v="370"/>
    <x v="381"/>
    <x v="440"/>
    <x v="1"/>
    <x v="0"/>
    <s v="Expired"/>
    <s v="Current"/>
    <s v="Expired"/>
    <d v="2022-04-13T00:00:00"/>
  </r>
  <r>
    <s v="Ted"/>
    <s v="Louw"/>
    <s v="tlouwbd@google.es"/>
    <s v="contract"/>
    <x v="3"/>
    <x v="3"/>
    <s v="field and base"/>
    <d v="2022-05-26T00:00:00"/>
    <x v="27"/>
    <x v="375"/>
    <x v="469"/>
    <x v="0"/>
    <x v="0"/>
    <s v="Current"/>
    <s v="Expired"/>
    <s v="Expired"/>
    <d v="2022-04-06T00:00:00"/>
  </r>
  <r>
    <s v="Teddie"/>
    <s v="O'Doghesty"/>
    <s v="todoghesty3v@virginia.edu"/>
    <s v="contract"/>
    <x v="3"/>
    <x v="4"/>
    <s v="field and base"/>
    <d v="2022-06-01T00:00:00"/>
    <x v="107"/>
    <x v="412"/>
    <x v="354"/>
    <x v="1"/>
    <x v="0"/>
    <s v="Current"/>
    <s v="Current"/>
    <s v="Expired"/>
    <d v="2022-04-12T00:00:00"/>
  </r>
  <r>
    <s v="Tedi"/>
    <s v="Scrivens"/>
    <s v="tscrivensa2@about.me"/>
    <s v="contract"/>
    <x v="2"/>
    <x v="4"/>
    <s v="field only"/>
    <d v="2022-05-25T00:00:00"/>
    <x v="5"/>
    <x v="83"/>
    <x v="507"/>
    <x v="0"/>
    <x v="0"/>
    <s v="Expired"/>
    <s v="Current"/>
    <s v="Current"/>
    <d v="2022-04-05T00:00:00"/>
  </r>
  <r>
    <s v="Tedmund"/>
    <s v="Hulson"/>
    <s v="thulsonp9@globo.com"/>
    <s v="permanent"/>
    <x v="1"/>
    <x v="3"/>
    <s v="field only"/>
    <d v="2022-06-01T00:00:00"/>
    <x v="389"/>
    <x v="395"/>
    <x v="492"/>
    <x v="1"/>
    <x v="1"/>
    <s v="Current"/>
    <s v="Current"/>
    <s v="Current"/>
    <d v="2022-04-12T00:00:00"/>
  </r>
  <r>
    <s v="Teresa"/>
    <s v="Capp"/>
    <s v="tcappqi@msu.edu"/>
    <s v="contract"/>
    <x v="5"/>
    <x v="2"/>
    <s v="field and base"/>
    <d v="2022-06-03T00:00:00"/>
    <x v="9"/>
    <x v="141"/>
    <x v="287"/>
    <x v="1"/>
    <x v="0"/>
    <s v="Expired"/>
    <s v="Current"/>
    <s v="Current"/>
    <d v="2022-04-14T00:00:00"/>
  </r>
  <r>
    <s v="Terrie"/>
    <s v="Berston"/>
    <s v="tberston91@ycombinator.com"/>
    <s v="contract"/>
    <x v="0"/>
    <x v="3"/>
    <s v="field and base"/>
    <d v="2022-05-31T00:00:00"/>
    <x v="347"/>
    <x v="240"/>
    <x v="508"/>
    <x v="0"/>
    <x v="1"/>
    <s v="Current"/>
    <s v="Current"/>
    <s v="Current"/>
    <d v="2022-04-11T00:00:00"/>
  </r>
  <r>
    <s v="Tessa"/>
    <s v="Blinkhorn"/>
    <s v="tblinkhorni0@multiply.com"/>
    <s v="contract"/>
    <x v="3"/>
    <x v="2"/>
    <s v="field only"/>
    <d v="2022-05-30T00:00:00"/>
    <x v="5"/>
    <x v="125"/>
    <x v="509"/>
    <x v="0"/>
    <x v="0"/>
    <s v="Expired"/>
    <s v="Current"/>
    <s v="Current"/>
    <d v="2022-04-10T00:00:00"/>
  </r>
  <r>
    <s v="Thacher"/>
    <s v="Ghiotto"/>
    <s v="tghiotto2v@nhs.uk"/>
    <s v="permanent"/>
    <x v="2"/>
    <x v="1"/>
    <s v="field and base"/>
    <d v="2022-05-23T00:00:00"/>
    <x v="390"/>
    <x v="241"/>
    <x v="150"/>
    <x v="0"/>
    <x v="0"/>
    <s v="Expired"/>
    <s v="Current"/>
    <s v="Current"/>
    <d v="2022-04-03T00:00:00"/>
  </r>
  <r>
    <s v="Theodora"/>
    <s v="Pheasey"/>
    <s v="tpheaseygc@devhub.com"/>
    <s v="contract"/>
    <x v="0"/>
    <x v="4"/>
    <s v="field and base"/>
    <d v="2022-05-26T00:00:00"/>
    <x v="5"/>
    <x v="333"/>
    <x v="291"/>
    <x v="0"/>
    <x v="0"/>
    <s v="Expired"/>
    <s v="Notify"/>
    <s v="Current"/>
    <d v="2022-04-06T00:00:00"/>
  </r>
  <r>
    <s v="Tiebout"/>
    <s v="Lanceter"/>
    <s v="tlanceter35@pbs.org"/>
    <s v="permanent"/>
    <x v="4"/>
    <x v="1"/>
    <s v="field and base"/>
    <d v="2022-06-03T00:00:00"/>
    <x v="2"/>
    <x v="413"/>
    <x v="494"/>
    <x v="1"/>
    <x v="0"/>
    <s v="Current"/>
    <s v="Current"/>
    <s v="Expired"/>
    <d v="2022-04-14T00:00:00"/>
  </r>
  <r>
    <s v="Tierney"/>
    <s v="Brando"/>
    <s v="tbrandonj@cpanel.net"/>
    <s v="permanent"/>
    <x v="3"/>
    <x v="3"/>
    <s v="field only"/>
    <d v="2022-06-02T00:00:00"/>
    <x v="391"/>
    <x v="414"/>
    <x v="510"/>
    <x v="1"/>
    <x v="0"/>
    <s v="Current"/>
    <s v="Expired"/>
    <s v="Current"/>
    <d v="2022-04-13T00:00:00"/>
  </r>
  <r>
    <s v="Tim"/>
    <s v="Kildea"/>
    <s v="tkildea1u@sphinn.com"/>
    <s v="permanent"/>
    <x v="4"/>
    <x v="3"/>
    <s v="field and base"/>
    <d v="2022-05-25T00:00:00"/>
    <x v="358"/>
    <x v="415"/>
    <x v="281"/>
    <x v="0"/>
    <x v="1"/>
    <s v="Current"/>
    <s v="Current"/>
    <s v="Expired"/>
    <d v="2022-04-05T00:00:00"/>
  </r>
  <r>
    <s v="Timmie"/>
    <s v="Duffit"/>
    <s v="tduffitfn@pagesperso-orange.fr"/>
    <s v="contract"/>
    <x v="4"/>
    <x v="3"/>
    <s v="field and base"/>
    <d v="2022-05-30T00:00:00"/>
    <x v="253"/>
    <x v="5"/>
    <x v="5"/>
    <x v="0"/>
    <x v="0"/>
    <s v="Current"/>
    <s v="Expired"/>
    <s v="Expired"/>
    <d v="2022-04-10T00:00:00"/>
  </r>
  <r>
    <s v="Toby"/>
    <s v="Caplan"/>
    <s v="tcaplanky@cloudflare.com"/>
    <s v="permanent"/>
    <x v="2"/>
    <x v="2"/>
    <s v="field and base"/>
    <d v="2022-05-29T00:00:00"/>
    <x v="218"/>
    <x v="413"/>
    <x v="358"/>
    <x v="0"/>
    <x v="0"/>
    <s v="Expired"/>
    <s v="Current"/>
    <s v="Current"/>
    <d v="2022-04-09T00:00:00"/>
  </r>
  <r>
    <s v="Todd"/>
    <s v="Eadie"/>
    <s v="teadieiv@sphinn.com"/>
    <s v="permanent"/>
    <x v="4"/>
    <x v="1"/>
    <s v="field only"/>
    <d v="2022-05-24T00:00:00"/>
    <x v="215"/>
    <x v="410"/>
    <x v="387"/>
    <x v="0"/>
    <x v="0"/>
    <s v="Current"/>
    <s v="Expired"/>
    <s v="Current"/>
    <d v="2022-04-04T00:00:00"/>
  </r>
  <r>
    <s v="Tomas"/>
    <s v="Scragg"/>
    <s v="tscraggch@barnesandnoble.com"/>
    <s v="contract"/>
    <x v="1"/>
    <x v="1"/>
    <s v="field and base"/>
    <d v="2022-06-03T00:00:00"/>
    <x v="262"/>
    <x v="309"/>
    <x v="321"/>
    <x v="1"/>
    <x v="1"/>
    <s v="Current"/>
    <s v="Current"/>
    <s v="Current"/>
    <d v="2022-04-14T00:00:00"/>
  </r>
  <r>
    <s v="Tonye"/>
    <s v="Oakes"/>
    <s v="toakesrm@ted.com"/>
    <s v="contract"/>
    <x v="4"/>
    <x v="1"/>
    <s v="field only"/>
    <d v="2022-05-31T00:00:00"/>
    <x v="0"/>
    <x v="18"/>
    <x v="40"/>
    <x v="0"/>
    <x v="0"/>
    <s v="Current"/>
    <s v="Current"/>
    <s v="Expired"/>
    <d v="2022-04-11T00:00:00"/>
  </r>
  <r>
    <s v="Torrance"/>
    <s v="Idle"/>
    <s v="tidle8c@mozilla.com"/>
    <s v="permanent"/>
    <x v="5"/>
    <x v="2"/>
    <s v="field only"/>
    <d v="2022-05-31T00:00:00"/>
    <x v="136"/>
    <x v="5"/>
    <x v="5"/>
    <x v="0"/>
    <x v="0"/>
    <s v="Current"/>
    <s v="Expired"/>
    <s v="Expired"/>
    <d v="2022-04-11T00:00:00"/>
  </r>
  <r>
    <s v="Torrey"/>
    <s v="Earengey"/>
    <s v="tearengey14@psu.edu"/>
    <s v="permanent"/>
    <x v="0"/>
    <x v="0"/>
    <s v="field only"/>
    <d v="2022-06-01T00:00:00"/>
    <x v="5"/>
    <x v="416"/>
    <x v="60"/>
    <x v="1"/>
    <x v="0"/>
    <s v="Expired"/>
    <s v="Current"/>
    <s v="Expired"/>
    <d v="2022-04-12T00:00:00"/>
  </r>
  <r>
    <s v="Torry"/>
    <s v="Addess"/>
    <s v="taddess64@patch.com"/>
    <s v="permanent"/>
    <x v="5"/>
    <x v="1"/>
    <s v="field and base"/>
    <d v="2022-05-27T00:00:00"/>
    <x v="47"/>
    <x v="333"/>
    <x v="511"/>
    <x v="0"/>
    <x v="1"/>
    <s v="Current"/>
    <s v="Notify"/>
    <s v="Current"/>
    <d v="2022-04-07T00:00:00"/>
  </r>
  <r>
    <s v="Trace"/>
    <s v="Heis"/>
    <s v="theisnv@youku.com"/>
    <s v="permanent"/>
    <x v="5"/>
    <x v="0"/>
    <s v="field and base"/>
    <d v="2022-05-31T00:00:00"/>
    <x v="5"/>
    <x v="254"/>
    <x v="512"/>
    <x v="0"/>
    <x v="0"/>
    <s v="Expired"/>
    <s v="Current"/>
    <s v="Current"/>
    <d v="2022-04-11T00:00:00"/>
  </r>
  <r>
    <s v="Tremayne"/>
    <s v="Duffill"/>
    <s v="tduffillr2@feedburner.com"/>
    <s v="contract"/>
    <x v="5"/>
    <x v="4"/>
    <s v="field only"/>
    <d v="2022-06-04T00:00:00"/>
    <x v="254"/>
    <x v="157"/>
    <x v="306"/>
    <x v="1"/>
    <x v="0"/>
    <s v="Expired"/>
    <s v="Current"/>
    <s v="Current"/>
    <d v="2022-04-15T00:00:00"/>
  </r>
  <r>
    <s v="Trey"/>
    <s v="Paddle"/>
    <s v="tpaddle9t@list-manage.com"/>
    <s v="permanent"/>
    <x v="5"/>
    <x v="0"/>
    <s v="field only"/>
    <d v="2022-05-26T00:00:00"/>
    <x v="392"/>
    <x v="100"/>
    <x v="78"/>
    <x v="0"/>
    <x v="1"/>
    <s v="Current"/>
    <s v="Current"/>
    <s v="Current"/>
    <d v="2022-04-06T00:00:00"/>
  </r>
  <r>
    <s v="Trina"/>
    <s v="Kennon"/>
    <s v="tkennonlo@uiuc.edu"/>
    <s v="permanent"/>
    <x v="0"/>
    <x v="3"/>
    <s v="field and base"/>
    <d v="2022-06-02T00:00:00"/>
    <x v="48"/>
    <x v="97"/>
    <x v="184"/>
    <x v="1"/>
    <x v="1"/>
    <s v="Current"/>
    <s v="Current"/>
    <s v="Expired"/>
    <d v="2022-04-13T00:00:00"/>
  </r>
  <r>
    <s v="Trstram"/>
    <s v="Reveley"/>
    <s v="treveleynl@icio.us"/>
    <s v="permanent"/>
    <x v="1"/>
    <x v="0"/>
    <s v="field only"/>
    <d v="2022-06-02T00:00:00"/>
    <x v="25"/>
    <x v="92"/>
    <x v="513"/>
    <x v="1"/>
    <x v="0"/>
    <s v="Expired"/>
    <s v="Current"/>
    <s v="Current"/>
    <d v="2022-04-13T00:00:00"/>
  </r>
  <r>
    <s v="Turner"/>
    <s v="Bulch"/>
    <s v="tbulch6b@devhub.com"/>
    <s v="permanent"/>
    <x v="4"/>
    <x v="3"/>
    <s v="field only"/>
    <d v="2022-05-28T00:00:00"/>
    <x v="117"/>
    <x v="204"/>
    <x v="210"/>
    <x v="0"/>
    <x v="0"/>
    <s v="Current"/>
    <s v="Expired"/>
    <s v="Current"/>
    <d v="2022-04-08T00:00:00"/>
  </r>
  <r>
    <s v="Tymothy"/>
    <s v="Skunes"/>
    <s v="tskunesm6@yale.edu"/>
    <s v="permanent"/>
    <x v="2"/>
    <x v="4"/>
    <s v="field only"/>
    <d v="2022-05-23T00:00:00"/>
    <x v="212"/>
    <x v="279"/>
    <x v="368"/>
    <x v="0"/>
    <x v="1"/>
    <s v="Current"/>
    <s v="Current"/>
    <s v="Current"/>
    <d v="2022-04-03T00:00:00"/>
  </r>
  <r>
    <s v="Udall"/>
    <s v="Gaspero"/>
    <s v="ugasperoj1@topsy.com"/>
    <s v="contract"/>
    <x v="5"/>
    <x v="4"/>
    <s v="field only"/>
    <d v="2022-05-30T00:00:00"/>
    <x v="235"/>
    <x v="5"/>
    <x v="5"/>
    <x v="0"/>
    <x v="0"/>
    <s v="Current"/>
    <s v="Expired"/>
    <s v="Expired"/>
    <d v="2022-04-10T00:00:00"/>
  </r>
  <r>
    <s v="Ulick"/>
    <s v="Seamer"/>
    <s v="useamers@github.io"/>
    <s v="permanent"/>
    <x v="5"/>
    <x v="3"/>
    <s v="field only"/>
    <d v="2022-06-01T00:00:00"/>
    <x v="19"/>
    <x v="18"/>
    <x v="514"/>
    <x v="1"/>
    <x v="1"/>
    <s v="Current"/>
    <s v="Current"/>
    <s v="Current"/>
    <d v="2022-04-12T00:00:00"/>
  </r>
  <r>
    <s v="Ulises"/>
    <s v="Enocksson"/>
    <s v="uenocksson9c@cargocollective.com"/>
    <s v="contract"/>
    <x v="2"/>
    <x v="1"/>
    <s v="field only"/>
    <d v="2022-06-01T00:00:00"/>
    <x v="166"/>
    <x v="129"/>
    <x v="515"/>
    <x v="1"/>
    <x v="1"/>
    <s v="Current"/>
    <s v="Current"/>
    <s v="Current"/>
    <d v="2022-04-12T00:00:00"/>
  </r>
  <r>
    <s v="Ulrich"/>
    <s v="Casarini"/>
    <s v="ucasarinig1@google.cn"/>
    <s v="contract"/>
    <x v="2"/>
    <x v="0"/>
    <s v="field and base"/>
    <d v="2022-05-30T00:00:00"/>
    <x v="5"/>
    <x v="397"/>
    <x v="256"/>
    <x v="0"/>
    <x v="0"/>
    <s v="Expired"/>
    <s v="Current"/>
    <s v="Current"/>
    <d v="2022-04-10T00:00:00"/>
  </r>
  <r>
    <s v="Uri"/>
    <s v="Orans"/>
    <s v="uoransge@alibaba.com"/>
    <s v="contract"/>
    <x v="4"/>
    <x v="2"/>
    <s v="field and base"/>
    <d v="2022-06-01T00:00:00"/>
    <x v="134"/>
    <x v="186"/>
    <x v="516"/>
    <x v="1"/>
    <x v="0"/>
    <s v="Expired"/>
    <s v="Current"/>
    <s v="Expired"/>
    <d v="2022-04-12T00:00:00"/>
  </r>
  <r>
    <s v="Valentia"/>
    <s v="Reisk"/>
    <s v="vreisk22@photobucket.com"/>
    <s v="permanent"/>
    <x v="1"/>
    <x v="1"/>
    <s v="field only"/>
    <d v="2022-05-28T00:00:00"/>
    <x v="5"/>
    <x v="5"/>
    <x v="5"/>
    <x v="0"/>
    <x v="0"/>
    <s v="Expired"/>
    <s v="Expired"/>
    <s v="Expired"/>
    <d v="2022-04-08T00:00:00"/>
  </r>
  <r>
    <s v="Valery"/>
    <s v="Espinheira"/>
    <s v="vespinheiraf8@google.com.hk"/>
    <s v="contract"/>
    <x v="4"/>
    <x v="3"/>
    <s v="field only"/>
    <d v="2022-06-03T00:00:00"/>
    <x v="357"/>
    <x v="91"/>
    <x v="517"/>
    <x v="1"/>
    <x v="0"/>
    <s v="Expired"/>
    <s v="Current"/>
    <s v="Current"/>
    <d v="2022-04-14T00:00:00"/>
  </r>
  <r>
    <s v="Valina"/>
    <s v="Terzi"/>
    <s v="vterzie6@imgur.com"/>
    <s v="permanent"/>
    <x v="1"/>
    <x v="1"/>
    <s v="field only"/>
    <d v="2022-05-28T00:00:00"/>
    <x v="393"/>
    <x v="270"/>
    <x v="518"/>
    <x v="0"/>
    <x v="0"/>
    <s v="Expired"/>
    <s v="Current"/>
    <s v="Current"/>
    <d v="2022-04-08T00:00:00"/>
  </r>
  <r>
    <s v="Vanya"/>
    <s v="Puddin"/>
    <s v="vpuddind3@foxnews.com"/>
    <s v="permanent"/>
    <x v="3"/>
    <x v="4"/>
    <s v="field and base"/>
    <d v="2022-05-25T00:00:00"/>
    <x v="309"/>
    <x v="5"/>
    <x v="5"/>
    <x v="0"/>
    <x v="0"/>
    <s v="Current"/>
    <s v="Expired"/>
    <s v="Expired"/>
    <d v="2022-04-05T00:00:00"/>
  </r>
  <r>
    <s v="Veda"/>
    <s v="Edney"/>
    <s v="vedneya0@senate.gov"/>
    <s v="permanent"/>
    <x v="2"/>
    <x v="1"/>
    <s v="field only"/>
    <d v="2022-05-29T00:00:00"/>
    <x v="7"/>
    <x v="417"/>
    <x v="229"/>
    <x v="0"/>
    <x v="1"/>
    <s v="Current"/>
    <s v="Current"/>
    <s v="Current"/>
    <d v="2022-04-09T00:00:00"/>
  </r>
  <r>
    <s v="Veda"/>
    <s v="Rawlings"/>
    <s v="vrawlingsd8@craigslist.org"/>
    <s v="permanent"/>
    <x v="0"/>
    <x v="2"/>
    <s v="field and base"/>
    <d v="2022-05-30T00:00:00"/>
    <x v="7"/>
    <x v="417"/>
    <x v="229"/>
    <x v="0"/>
    <x v="1"/>
    <s v="Current"/>
    <s v="Current"/>
    <s v="Current"/>
    <d v="2022-04-10T00:00:00"/>
  </r>
  <r>
    <s v="Veda"/>
    <s v="Rawlings"/>
    <s v="vrawlingsd8@craigslist.org"/>
    <s v="permanent"/>
    <x v="0"/>
    <x v="2"/>
    <s v="field and base"/>
    <d v="2022-05-30T00:00:00"/>
    <x v="394"/>
    <x v="360"/>
    <x v="519"/>
    <x v="0"/>
    <x v="0"/>
    <s v="Current"/>
    <s v="Expired"/>
    <s v="Current"/>
    <d v="2022-04-10T00:00:00"/>
  </r>
  <r>
    <s v="Veda"/>
    <s v="Edney"/>
    <s v="vedneya0@senate.gov"/>
    <s v="permanent"/>
    <x v="2"/>
    <x v="1"/>
    <s v="field only"/>
    <d v="2022-05-29T00:00:00"/>
    <x v="394"/>
    <x v="360"/>
    <x v="519"/>
    <x v="0"/>
    <x v="0"/>
    <s v="Current"/>
    <s v="Expired"/>
    <s v="Current"/>
    <d v="2022-04-09T00:00:00"/>
  </r>
  <r>
    <s v="Vernen"/>
    <s v="Frisby"/>
    <s v="vfrisby48@deviantart.com"/>
    <s v="permanent"/>
    <x v="0"/>
    <x v="2"/>
    <s v="field and base"/>
    <d v="2022-05-23T00:00:00"/>
    <x v="314"/>
    <x v="195"/>
    <x v="133"/>
    <x v="0"/>
    <x v="0"/>
    <s v="Current"/>
    <s v="Current"/>
    <s v="Expired"/>
    <d v="2022-04-03T00:00:00"/>
  </r>
  <r>
    <s v="Veronika"/>
    <s v="Cuer"/>
    <s v="vcuerq3@unc.edu"/>
    <s v="permanent"/>
    <x v="4"/>
    <x v="4"/>
    <s v="field and base"/>
    <d v="2022-05-25T00:00:00"/>
    <x v="5"/>
    <x v="219"/>
    <x v="520"/>
    <x v="0"/>
    <x v="0"/>
    <s v="Expired"/>
    <s v="Current"/>
    <s v="Expired"/>
    <d v="2022-04-05T00:00:00"/>
  </r>
  <r>
    <s v="Vincenty"/>
    <s v="Baudino"/>
    <s v="vbaudino4t@wisc.edu"/>
    <s v="permanent"/>
    <x v="5"/>
    <x v="1"/>
    <s v="field only"/>
    <d v="2022-06-03T00:00:00"/>
    <x v="2"/>
    <x v="271"/>
    <x v="521"/>
    <x v="1"/>
    <x v="1"/>
    <s v="Current"/>
    <s v="Current"/>
    <s v="Current"/>
    <d v="2022-04-14T00:00:00"/>
  </r>
  <r>
    <s v="Viviana"/>
    <s v="Follows"/>
    <s v="vfollowspg@usa.gov"/>
    <s v="permanent"/>
    <x v="5"/>
    <x v="3"/>
    <s v="field and base"/>
    <d v="2022-06-02T00:00:00"/>
    <x v="321"/>
    <x v="279"/>
    <x v="349"/>
    <x v="1"/>
    <x v="1"/>
    <s v="Current"/>
    <s v="Current"/>
    <s v="Current"/>
    <d v="2022-04-13T00:00:00"/>
  </r>
  <r>
    <s v="Vonny"/>
    <s v="Prettyjohn"/>
    <s v="vprettyjohnlz@si.edu"/>
    <s v="contract"/>
    <x v="5"/>
    <x v="0"/>
    <s v="field and base"/>
    <d v="2022-05-26T00:00:00"/>
    <x v="395"/>
    <x v="159"/>
    <x v="237"/>
    <x v="0"/>
    <x v="0"/>
    <s v="Expired"/>
    <s v="Current"/>
    <s v="Current"/>
    <d v="2022-04-06T00:00:00"/>
  </r>
  <r>
    <s v="Waldo"/>
    <s v="McClunaghan"/>
    <s v="wmcclunaghanqb@hibu.com"/>
    <s v="permanent"/>
    <x v="1"/>
    <x v="1"/>
    <s v="field and base"/>
    <d v="2022-05-31T00:00:00"/>
    <x v="111"/>
    <x v="418"/>
    <x v="522"/>
    <x v="0"/>
    <x v="0"/>
    <s v="Current"/>
    <s v="Expired"/>
    <s v="Current"/>
    <d v="2022-04-11T00:00:00"/>
  </r>
  <r>
    <s v="Wallis"/>
    <s v="Ballantyne"/>
    <s v="wballantynem5@wunderground.com"/>
    <s v="permanent"/>
    <x v="4"/>
    <x v="2"/>
    <s v="field only"/>
    <d v="2022-06-02T00:00:00"/>
    <x v="396"/>
    <x v="5"/>
    <x v="5"/>
    <x v="1"/>
    <x v="0"/>
    <s v="Current"/>
    <s v="Expired"/>
    <s v="Expired"/>
    <d v="2022-04-13T00:00:00"/>
  </r>
  <r>
    <s v="Waring"/>
    <s v="Hrinchishin"/>
    <s v="whrinchishinr0@google.com.au"/>
    <s v="permanent"/>
    <x v="0"/>
    <x v="4"/>
    <s v="field and base"/>
    <d v="2022-05-27T00:00:00"/>
    <x v="246"/>
    <x v="419"/>
    <x v="523"/>
    <x v="0"/>
    <x v="1"/>
    <s v="Current"/>
    <s v="Current"/>
    <s v="Current"/>
    <d v="2022-04-07T00:00:00"/>
  </r>
  <r>
    <s v="Wat"/>
    <s v="Swaby"/>
    <s v="wswabya6@xrea.com"/>
    <s v="contract"/>
    <x v="0"/>
    <x v="2"/>
    <s v="field only"/>
    <d v="2022-05-23T00:00:00"/>
    <x v="194"/>
    <x v="243"/>
    <x v="524"/>
    <x v="0"/>
    <x v="0"/>
    <s v="Current"/>
    <s v="Expired"/>
    <s v="Expired"/>
    <d v="2022-04-03T00:00:00"/>
  </r>
  <r>
    <s v="West"/>
    <s v="Cottingham"/>
    <s v="wcottinghamq7@ibm.com"/>
    <s v="permanent"/>
    <x v="3"/>
    <x v="3"/>
    <s v="field only"/>
    <d v="2022-05-25T00:00:00"/>
    <x v="122"/>
    <x v="420"/>
    <x v="525"/>
    <x v="0"/>
    <x v="0"/>
    <s v="Current"/>
    <s v="Expired"/>
    <s v="Current"/>
    <d v="2022-04-05T00:00:00"/>
  </r>
  <r>
    <s v="Westbrooke"/>
    <s v="Nassie"/>
    <s v="wnassiep@sakura.ne.jp"/>
    <s v="contract"/>
    <x v="3"/>
    <x v="4"/>
    <s v="field and base"/>
    <d v="2022-05-24T00:00:00"/>
    <x v="106"/>
    <x v="395"/>
    <x v="526"/>
    <x v="0"/>
    <x v="0"/>
    <s v="Current"/>
    <s v="Current"/>
    <s v="Expired"/>
    <d v="2022-04-04T00:00:00"/>
  </r>
  <r>
    <s v="Willette"/>
    <s v="Anslow"/>
    <s v="wanslow45@miitbeian.gov.cn"/>
    <s v="contract"/>
    <x v="0"/>
    <x v="3"/>
    <s v="field only"/>
    <d v="2022-05-30T00:00:00"/>
    <x v="358"/>
    <x v="155"/>
    <x v="527"/>
    <x v="0"/>
    <x v="0"/>
    <s v="Current"/>
    <s v="Expired"/>
    <s v="Expired"/>
    <d v="2022-04-10T00:00:00"/>
  </r>
  <r>
    <s v="Winston"/>
    <s v="Streatfield"/>
    <s v="wstreatfieldm1@mysql.com"/>
    <s v="contract"/>
    <x v="2"/>
    <x v="2"/>
    <s v="field only"/>
    <d v="2022-05-30T00:00:00"/>
    <x v="397"/>
    <x v="367"/>
    <x v="528"/>
    <x v="0"/>
    <x v="0"/>
    <s v="Notify"/>
    <s v="Current"/>
    <s v="Expired"/>
    <d v="2022-04-10T00:00:00"/>
  </r>
  <r>
    <s v="Wit"/>
    <s v="Skillett"/>
    <s v="wskillettm8@arizona.edu"/>
    <s v="contract"/>
    <x v="3"/>
    <x v="2"/>
    <s v="field only"/>
    <d v="2022-05-29T00:00:00"/>
    <x v="21"/>
    <x v="276"/>
    <x v="529"/>
    <x v="0"/>
    <x v="0"/>
    <s v="Current"/>
    <s v="Current"/>
    <s v="Expired"/>
    <d v="2022-04-09T00:00:00"/>
  </r>
  <r>
    <s v="Witty"/>
    <s v="Keddy"/>
    <s v="wkeddycf@si.edu"/>
    <s v="contract"/>
    <x v="3"/>
    <x v="1"/>
    <s v="field only"/>
    <d v="2022-05-25T00:00:00"/>
    <x v="5"/>
    <x v="329"/>
    <x v="41"/>
    <x v="0"/>
    <x v="0"/>
    <s v="Expired"/>
    <s v="Current"/>
    <s v="Expired"/>
    <d v="2022-04-05T00:00:00"/>
  </r>
  <r>
    <s v="Wolfgang"/>
    <s v="Tout"/>
    <s v="wtoutlt@microsoft.com"/>
    <s v="permanent"/>
    <x v="0"/>
    <x v="1"/>
    <s v="field only"/>
    <d v="2022-06-03T00:00:00"/>
    <x v="175"/>
    <x v="421"/>
    <x v="530"/>
    <x v="1"/>
    <x v="1"/>
    <s v="Current"/>
    <s v="Current"/>
    <s v="Current"/>
    <d v="2022-04-14T00:00:00"/>
  </r>
  <r>
    <s v="Wolfy"/>
    <s v="Towhey"/>
    <s v="wtowhey8f@last.fm"/>
    <s v="permanent"/>
    <x v="0"/>
    <x v="3"/>
    <s v="field and base"/>
    <d v="2022-05-28T00:00:00"/>
    <x v="398"/>
    <x v="5"/>
    <x v="5"/>
    <x v="0"/>
    <x v="0"/>
    <s v="Current"/>
    <s v="Expired"/>
    <s v="Expired"/>
    <d v="2022-04-08T00:00:00"/>
  </r>
  <r>
    <s v="Wrennie"/>
    <s v="Silverthorne"/>
    <s v="wsilverthornejf@google.pl"/>
    <s v="permanent"/>
    <x v="1"/>
    <x v="1"/>
    <s v="field and base"/>
    <d v="2022-05-27T00:00:00"/>
    <x v="397"/>
    <x v="289"/>
    <x v="220"/>
    <x v="0"/>
    <x v="1"/>
    <s v="Notify"/>
    <s v="Current"/>
    <s v="Current"/>
    <d v="2022-04-07T00:00:00"/>
  </r>
  <r>
    <s v="Yank"/>
    <s v="Ramme"/>
    <s v="yramme33@apple.com"/>
    <s v="contract"/>
    <x v="1"/>
    <x v="4"/>
    <s v="field only"/>
    <d v="2022-06-04T00:00:00"/>
    <x v="308"/>
    <x v="5"/>
    <x v="5"/>
    <x v="1"/>
    <x v="0"/>
    <s v="Notify"/>
    <s v="Expired"/>
    <s v="Expired"/>
    <d v="2022-04-15T00:00:00"/>
  </r>
  <r>
    <s v="Yard"/>
    <s v="O'Lennachain"/>
    <s v="yolennachainf3@blog.com"/>
    <s v="permanent"/>
    <x v="4"/>
    <x v="4"/>
    <s v="field only"/>
    <d v="2022-05-27T00:00:00"/>
    <x v="399"/>
    <x v="422"/>
    <x v="531"/>
    <x v="0"/>
    <x v="0"/>
    <s v="Current"/>
    <s v="Current"/>
    <s v="Expired"/>
    <d v="2022-04-07T00:00:00"/>
  </r>
  <r>
    <s v="Yehudit"/>
    <s v="Schutte"/>
    <s v="yschutteg8@meetup.com"/>
    <s v="contract"/>
    <x v="0"/>
    <x v="0"/>
    <s v="field only"/>
    <d v="2022-06-02T00:00:00"/>
    <x v="400"/>
    <x v="250"/>
    <x v="197"/>
    <x v="1"/>
    <x v="0"/>
    <s v="Current"/>
    <s v="Expired"/>
    <s v="Current"/>
    <d v="2022-04-13T00:00:00"/>
  </r>
  <r>
    <s v="Yettie"/>
    <s v="Widdows"/>
    <s v="ywiddowsif@behance.net"/>
    <s v="contract"/>
    <x v="1"/>
    <x v="4"/>
    <s v="field and base"/>
    <d v="2022-06-01T00:00:00"/>
    <x v="5"/>
    <x v="323"/>
    <x v="433"/>
    <x v="1"/>
    <x v="0"/>
    <s v="Expired"/>
    <s v="Expired"/>
    <s v="Current"/>
    <d v="2022-04-12T00:00:00"/>
  </r>
  <r>
    <s v="Yetty"/>
    <s v="Rapelli"/>
    <s v="yrapellime@wikipedia.org"/>
    <s v="contract"/>
    <x v="2"/>
    <x v="0"/>
    <s v="field only"/>
    <d v="2022-05-26T00:00:00"/>
    <x v="171"/>
    <x v="309"/>
    <x v="51"/>
    <x v="0"/>
    <x v="0"/>
    <s v="Current"/>
    <s v="Current"/>
    <s v="Expired"/>
    <d v="2022-04-06T00:00:00"/>
  </r>
  <r>
    <s v="Yevette"/>
    <s v="Rizzolo"/>
    <s v="yrizzolo4r@histats.com"/>
    <s v="permanent"/>
    <x v="1"/>
    <x v="1"/>
    <s v="field and base"/>
    <d v="2022-05-30T00:00:00"/>
    <x v="314"/>
    <x v="423"/>
    <x v="532"/>
    <x v="0"/>
    <x v="0"/>
    <s v="Current"/>
    <s v="Expired"/>
    <s v="Current"/>
    <d v="2022-04-10T00:00:00"/>
  </r>
  <r>
    <s v="Yorker"/>
    <s v="Saltman"/>
    <s v="ysaltmangv@businessinsider.com"/>
    <s v="contract"/>
    <x v="0"/>
    <x v="0"/>
    <s v="field only"/>
    <d v="2022-05-23T00:00:00"/>
    <x v="401"/>
    <x v="392"/>
    <x v="533"/>
    <x v="0"/>
    <x v="1"/>
    <s v="Current"/>
    <s v="Current"/>
    <s v="Current"/>
    <d v="2022-04-03T00:00:00"/>
  </r>
  <r>
    <s v="Yoshiko"/>
    <s v="Leyson"/>
    <s v="yleysonef@illinois.edu"/>
    <s v="contract"/>
    <x v="4"/>
    <x v="1"/>
    <s v="field and base"/>
    <d v="2022-05-23T00:00:00"/>
    <x v="119"/>
    <x v="424"/>
    <x v="201"/>
    <x v="0"/>
    <x v="0"/>
    <s v="Current"/>
    <s v="Current"/>
    <s v="Expired"/>
    <d v="2022-04-03T00:00:00"/>
  </r>
  <r>
    <s v="Zabrina"/>
    <s v="Surr"/>
    <s v="zsurr5m@ftc.gov"/>
    <s v="contract"/>
    <x v="0"/>
    <x v="2"/>
    <s v="field and base"/>
    <d v="2022-06-02T00:00:00"/>
    <x v="402"/>
    <x v="122"/>
    <x v="315"/>
    <x v="1"/>
    <x v="1"/>
    <s v="Current"/>
    <s v="Current"/>
    <s v="Current"/>
    <d v="2022-04-13T00:00:00"/>
  </r>
  <r>
    <s v="Zachariah"/>
    <s v="De la Yglesia"/>
    <s v="zdelayglesiakl@hibu.com"/>
    <s v="permanent"/>
    <x v="3"/>
    <x v="2"/>
    <s v="field and base"/>
    <d v="2022-06-01T00:00:00"/>
    <x v="403"/>
    <x v="127"/>
    <x v="298"/>
    <x v="1"/>
    <x v="0"/>
    <s v="Current"/>
    <s v="Expired"/>
    <s v="Expired"/>
    <d v="2022-04-12T00:00:00"/>
  </r>
  <r>
    <s v="Zack"/>
    <s v="Gaddie"/>
    <s v="zgaddiefl@salon.com"/>
    <s v="contract"/>
    <x v="1"/>
    <x v="3"/>
    <s v="field and base"/>
    <d v="2022-05-31T00:00:00"/>
    <x v="234"/>
    <x v="371"/>
    <x v="534"/>
    <x v="0"/>
    <x v="1"/>
    <s v="Current"/>
    <s v="Current"/>
    <s v="Current"/>
    <d v="2022-04-11T00:00:00"/>
  </r>
  <r>
    <s v="Zahara"/>
    <s v="Goodbar"/>
    <s v="zgoodbarlw@51.la"/>
    <s v="contract"/>
    <x v="3"/>
    <x v="3"/>
    <s v="field and base"/>
    <d v="2022-05-25T00:00:00"/>
    <x v="206"/>
    <x v="59"/>
    <x v="437"/>
    <x v="0"/>
    <x v="0"/>
    <s v="Current"/>
    <s v="Expired"/>
    <s v="Current"/>
    <d v="2022-04-05T00:00:00"/>
  </r>
  <r>
    <s v="Zared"/>
    <s v="Cubbon"/>
    <s v="zcubboneb@networkadvertising.org"/>
    <s v="permanent"/>
    <x v="1"/>
    <x v="2"/>
    <s v="field only"/>
    <d v="2022-06-01T00:00:00"/>
    <x v="404"/>
    <x v="76"/>
    <x v="535"/>
    <x v="1"/>
    <x v="0"/>
    <s v="Current"/>
    <s v="Expired"/>
    <s v="Current"/>
    <d v="2022-04-12T00:00:00"/>
  </r>
  <r>
    <s v="Zedekiah"/>
    <s v="Rothermel"/>
    <s v="zrothermelep@amazon.co.jp"/>
    <s v="contract"/>
    <x v="4"/>
    <x v="0"/>
    <s v="field and base"/>
    <d v="2022-05-26T00:00:00"/>
    <x v="254"/>
    <x v="231"/>
    <x v="536"/>
    <x v="0"/>
    <x v="0"/>
    <s v="Expired"/>
    <s v="Current"/>
    <s v="Expired"/>
    <d v="2022-04-06T00:00:00"/>
  </r>
  <r>
    <s v="Zelig"/>
    <s v="Daout"/>
    <s v="zdaout92@howstuffworks.com"/>
    <s v="permanent"/>
    <x v="3"/>
    <x v="4"/>
    <s v="field and base"/>
    <d v="2022-06-03T00:00:00"/>
    <x v="271"/>
    <x v="262"/>
    <x v="363"/>
    <x v="1"/>
    <x v="0"/>
    <s v="Current"/>
    <s v="Expired"/>
    <s v="Expired"/>
    <d v="2022-04-14T00:00:00"/>
  </r>
  <r>
    <s v="Zelma"/>
    <s v="Monier"/>
    <s v="zmonierhp@pinterest.com"/>
    <s v="permanent"/>
    <x v="4"/>
    <x v="2"/>
    <s v="field only"/>
    <d v="2022-05-29T00:00:00"/>
    <x v="5"/>
    <x v="425"/>
    <x v="537"/>
    <x v="0"/>
    <x v="0"/>
    <s v="Expired"/>
    <s v="Current"/>
    <s v="Current"/>
    <d v="2022-04-09T00:00:00"/>
  </r>
  <r>
    <s v="Zondra"/>
    <s v="Galbreth"/>
    <s v="zgalbreth8h@who.int"/>
    <s v="permanent"/>
    <x v="4"/>
    <x v="4"/>
    <s v="field and base"/>
    <d v="2022-05-25T00:00:00"/>
    <x v="5"/>
    <x v="416"/>
    <x v="170"/>
    <x v="0"/>
    <x v="0"/>
    <s v="Expired"/>
    <s v="Current"/>
    <s v="Current"/>
    <d v="2022-04-05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DAAA29-4AE1-4807-8C7F-077F3E9B6047}" name="PivotTable7"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4">
  <location ref="AH3:AK11" firstHeaderRow="1" firstDataRow="2" firstDataCol="1"/>
  <pivotFields count="23">
    <pivotField showAll="0"/>
    <pivotField showAll="0"/>
    <pivotField showAll="0"/>
    <pivotField showAll="0"/>
    <pivotField axis="axisRow" showAll="0">
      <items count="7">
        <item sd="0" x="5"/>
        <item sd="0" x="0"/>
        <item sd="0" x="2"/>
        <item sd="0" x="3"/>
        <item sd="0" x="4"/>
        <item sd="0" x="1"/>
        <item t="default"/>
      </items>
    </pivotField>
    <pivotField showAll="0"/>
    <pivotField showAll="0"/>
    <pivotField numFmtId="164" showAll="0"/>
    <pivotField axis="axisCol" dataField="1" multipleItemSelectionAllowed="1" showAll="0">
      <items count="15">
        <item h="1" x="0"/>
        <item h="1" x="1"/>
        <item h="1" x="2"/>
        <item h="1" x="3"/>
        <item h="1" x="4"/>
        <item h="1" x="5"/>
        <item h="1" x="6"/>
        <item x="7"/>
        <item x="8"/>
        <item x="9"/>
        <item h="1" x="10"/>
        <item h="1" x="11"/>
        <item h="1" x="12"/>
        <item h="1"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numFmtId="14" showAll="0"/>
    <pivotField showAll="0" defaultSubtotal="0">
      <items count="6">
        <item sd="0" x="0"/>
        <item sd="0" x="1"/>
        <item sd="0" x="2"/>
        <item sd="0" x="3"/>
        <item sd="0" x="4"/>
        <item sd="0" x="5"/>
      </items>
    </pivotField>
    <pivotField showAll="0" defaultSubtotal="0">
      <items count="4">
        <item sd="0" x="0"/>
        <item sd="0" x="1"/>
        <item sd="0" x="2"/>
        <item sd="0" x="3"/>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7">
    <i>
      <x/>
    </i>
    <i>
      <x v="1"/>
    </i>
    <i>
      <x v="2"/>
    </i>
    <i>
      <x v="3"/>
    </i>
    <i>
      <x v="4"/>
    </i>
    <i>
      <x v="5"/>
    </i>
    <i t="grand">
      <x/>
    </i>
  </rowItems>
  <colFields count="1">
    <field x="8"/>
  </colFields>
  <colItems count="3">
    <i>
      <x v="7"/>
    </i>
    <i>
      <x v="8"/>
    </i>
    <i>
      <x v="9"/>
    </i>
  </colItems>
  <dataFields count="1">
    <dataField name="Count of Cert 1 Ext Date" fld="8"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8C7F76-06DB-42C5-B00A-1662A520ECE9}" name="PivotTable2"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4">
  <location ref="P10:Q13" firstHeaderRow="1" firstDataRow="1" firstDataCol="1" rowPageCount="1" colPageCount="1"/>
  <pivotFields count="23">
    <pivotField showAll="0"/>
    <pivotField showAll="0"/>
    <pivotField showAll="0"/>
    <pivotField showAll="0"/>
    <pivotField axis="axisPage" showAll="0">
      <items count="7">
        <item sd="0" x="5"/>
        <item sd="0" x="0"/>
        <item sd="0" x="2"/>
        <item sd="0" x="3"/>
        <item sd="0" x="4"/>
        <item sd="0" x="1"/>
        <item t="default"/>
      </items>
    </pivotField>
    <pivotField showAll="0"/>
    <pivotField showAll="0"/>
    <pivotField numFmtId="164"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showAll="0">
      <items count="3">
        <item x="0"/>
        <item sd="0" x="1"/>
        <item t="default"/>
      </items>
    </pivotField>
    <pivotField showAll="0"/>
    <pivotField showAll="0"/>
    <pivotField showAll="0"/>
    <pivotField showAll="0"/>
    <pivotField numFmtId="14" showAll="0"/>
    <pivotField showAll="0" defaultSubtotal="0"/>
    <pivotField showAll="0" defaultSubtotal="0"/>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3">
    <i>
      <x/>
    </i>
    <i>
      <x v="1"/>
    </i>
    <i t="grand">
      <x/>
    </i>
  </rowItems>
  <colItems count="1">
    <i/>
  </colItems>
  <pageFields count="1">
    <pageField fld="4" hier="-1"/>
  </pageFields>
  <dataFields count="1">
    <dataField name="Count of Deployment Availability" fld="11" subtotal="count" showDataAs="percentOfTotal"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1"/>
          </reference>
        </references>
      </pivotArea>
    </chartFormat>
    <chartFormat chart="0" format="2">
      <pivotArea type="data" outline="0" fieldPosition="0">
        <references count="2">
          <reference field="4294967294" count="1" selected="0">
            <x v="0"/>
          </reference>
          <reference field="11"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1" count="1" selected="0">
            <x v="0"/>
          </reference>
        </references>
      </pivotArea>
    </chartFormat>
    <chartFormat chart="3" format="8">
      <pivotArea type="data" outline="0" fieldPosition="0">
        <references count="2">
          <reference field="4294967294" count="1" selected="0">
            <x v="0"/>
          </reference>
          <reference field="11"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4"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3">
  <location ref="J4:K12" firstHeaderRow="1" firstDataRow="2" firstDataCol="1" rowPageCount="1" colPageCount="1"/>
  <pivotFields count="23">
    <pivotField showAll="0"/>
    <pivotField showAll="0"/>
    <pivotField showAll="0"/>
    <pivotField showAll="0"/>
    <pivotField axis="axisRow" showAll="0" sortType="descending">
      <items count="7">
        <item x="5"/>
        <item x="0"/>
        <item x="2"/>
        <item x="3"/>
        <item x="4"/>
        <item x="1"/>
        <item t="default"/>
      </items>
      <autoSortScope>
        <pivotArea dataOnly="0" outline="0" fieldPosition="0">
          <references count="2">
            <reference field="4294967294" count="1" selected="0">
              <x v="0"/>
            </reference>
            <reference field="12" count="1" selected="0">
              <x v="1"/>
            </reference>
          </references>
        </pivotArea>
      </autoSortScope>
    </pivotField>
    <pivotField showAll="0"/>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x="0"/>
        <item x="1"/>
        <item t="default"/>
      </items>
    </pivotField>
    <pivotField axis="axisCol" dataField="1" showAll="0">
      <items count="3">
        <item h="1"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7">
    <i>
      <x v="1"/>
    </i>
    <i>
      <x v="3"/>
    </i>
    <i>
      <x/>
    </i>
    <i>
      <x v="5"/>
    </i>
    <i>
      <x v="2"/>
    </i>
    <i>
      <x v="4"/>
    </i>
    <i t="grand">
      <x/>
    </i>
  </rowItems>
  <colFields count="1">
    <field x="12"/>
  </colFields>
  <colItems count="1">
    <i>
      <x v="1"/>
    </i>
  </colItems>
  <pageFields count="1">
    <pageField fld="11" hier="-1"/>
  </pageFields>
  <dataFields count="1">
    <dataField name="Count of Compliance" fld="12" subtotal="count" baseField="0" baseItem="0"/>
  </dataFields>
  <chartFormats count="7">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4" count="1" selected="0">
            <x v="5"/>
          </reference>
        </references>
      </pivotArea>
    </chartFormat>
    <chartFormat chart="5" format="4">
      <pivotArea type="data" outline="0" fieldPosition="0">
        <references count="2">
          <reference field="4294967294" count="1" selected="0">
            <x v="0"/>
          </reference>
          <reference field="4" count="1" selected="0">
            <x v="1"/>
          </reference>
        </references>
      </pivotArea>
    </chartFormat>
    <chartFormat chart="5" format="5">
      <pivotArea type="data" outline="0" fieldPosition="0">
        <references count="2">
          <reference field="4294967294" count="1" selected="0">
            <x v="0"/>
          </reference>
          <reference field="4" count="1" selected="0">
            <x v="0"/>
          </reference>
        </references>
      </pivotArea>
    </chartFormat>
    <chartFormat chart="5" format="6">
      <pivotArea type="data" outline="0" fieldPosition="0">
        <references count="2">
          <reference field="4294967294" count="1" selected="0">
            <x v="0"/>
          </reference>
          <reference field="4" count="1" selected="0">
            <x v="4"/>
          </reference>
        </references>
      </pivotArea>
    </chartFormat>
    <chartFormat chart="5" format="7">
      <pivotArea type="data" outline="0" fieldPosition="0">
        <references count="2">
          <reference field="4294967294" count="1" selected="0">
            <x v="0"/>
          </reference>
          <reference field="4" count="1" selected="0">
            <x v="3"/>
          </reference>
        </references>
      </pivotArea>
    </chartFormat>
    <chartFormat chart="5" format="8">
      <pivotArea type="data" outline="0" fieldPosition="0">
        <references count="2">
          <reference field="4294967294" count="1" selected="0">
            <x v="0"/>
          </reference>
          <reference field="4" count="1" selected="0">
            <x v="2"/>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672A64-B70D-4ED5-98A5-EF516910E383}" name="PivotTable17"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4">
  <location ref="U2:W9" firstHeaderRow="1" firstDataRow="2" firstDataCol="1"/>
  <pivotFields count="23">
    <pivotField showAll="0"/>
    <pivotField showAll="0"/>
    <pivotField showAll="0"/>
    <pivotField showAll="0"/>
    <pivotField showAll="0"/>
    <pivotField axis="axisRow" showAll="0">
      <items count="6">
        <item x="1"/>
        <item x="3"/>
        <item x="2"/>
        <item x="0"/>
        <item x="4"/>
        <item t="default"/>
      </items>
    </pivotField>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Col" dataField="1" showAll="0">
      <items count="3">
        <item x="0"/>
        <item sd="0" x="1"/>
        <item t="default"/>
      </items>
    </pivotField>
    <pivotField showAll="0"/>
    <pivotField showAll="0"/>
    <pivotField showAll="0"/>
    <pivotField showAll="0"/>
    <pivotField numFmtId="14" showAll="0"/>
    <pivotField showAll="0" defaultSubtotal="0">
      <items count="6">
        <item sd="0" x="0"/>
        <item sd="0" x="1"/>
        <item sd="0" x="2"/>
        <item sd="0" x="3"/>
        <item sd="0" x="4"/>
        <item sd="0" x="5"/>
      </items>
    </pivotField>
    <pivotField showAll="0" defaultSubtotal="0">
      <items count="4">
        <item sd="0" x="0"/>
        <item sd="0" x="1"/>
        <item sd="0" x="2"/>
        <item sd="0" x="3"/>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6">
    <i>
      <x/>
    </i>
    <i>
      <x v="1"/>
    </i>
    <i>
      <x v="2"/>
    </i>
    <i>
      <x v="3"/>
    </i>
    <i>
      <x v="4"/>
    </i>
    <i t="grand">
      <x/>
    </i>
  </rowItems>
  <colFields count="1">
    <field x="11"/>
  </colFields>
  <colItems count="2">
    <i>
      <x/>
    </i>
    <i>
      <x v="1"/>
    </i>
  </colItems>
  <dataFields count="1">
    <dataField name="Count of Deployment Availability" fld="11"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6A1B71F-437A-4752-A210-A83DF020ECEB}" name="PivotTable10"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2">
  <location ref="P23:Q25" firstHeaderRow="1" firstDataRow="1" firstDataCol="1" rowPageCount="1" colPageCount="1"/>
  <pivotFields count="23">
    <pivotField showAll="0"/>
    <pivotField showAll="0"/>
    <pivotField showAll="0"/>
    <pivotField showAll="0"/>
    <pivotField axis="axisPage" showAll="0">
      <items count="7">
        <item x="5"/>
        <item x="0"/>
        <item x="2"/>
        <item x="3"/>
        <item x="4"/>
        <item x="1"/>
        <item t="default"/>
      </items>
    </pivotField>
    <pivotField showAll="0"/>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multipleItemSelectionAllowed="1" showAll="0">
      <items count="3">
        <item x="0"/>
        <item h="1" x="1"/>
        <item t="default"/>
      </items>
    </pivotField>
    <pivotField showAll="0"/>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2">
    <i>
      <x/>
    </i>
    <i t="grand">
      <x/>
    </i>
  </rowItems>
  <colItems count="1">
    <i/>
  </colItems>
  <pageFields count="1">
    <pageField fld="4" hier="-1"/>
  </pageFields>
  <dataFields count="1">
    <dataField name="Count of Deployment Availability" fld="11"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FBDD05-0524-4E2F-8BA1-033E8CFA3EC3}" name="PivotTable9"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AU4:AY10" firstHeaderRow="1" firstDataRow="4" firstDataCol="1"/>
  <pivotFields count="23">
    <pivotField showAll="0"/>
    <pivotField showAll="0"/>
    <pivotField showAll="0"/>
    <pivotField showAll="0"/>
    <pivotField showAll="0"/>
    <pivotField showAll="0"/>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multipleItemSelectionAllowed="1" showAll="0">
      <items count="3">
        <item x="0"/>
        <item x="1"/>
        <item t="default"/>
      </items>
    </pivotField>
    <pivotField axis="axisRow" dataField="1" showAll="0" sortType="ascending">
      <items count="3">
        <item x="0"/>
        <item x="1"/>
        <item t="default"/>
      </items>
    </pivotField>
    <pivotField showAll="0"/>
    <pivotField showAll="0"/>
    <pivotField showAll="0"/>
    <pivotField numFmtId="14" showAll="0"/>
    <pivotField axis="axisCol" showAll="0">
      <items count="7">
        <item h="1" sd="0" x="0"/>
        <item sd="0" x="1"/>
        <item sd="0" x="2"/>
        <item sd="0" x="3"/>
        <item sd="0" x="4"/>
        <item h="1" sd="0" x="5"/>
        <item t="default"/>
      </items>
    </pivotField>
    <pivotField showAll="0">
      <items count="5">
        <item sd="0" x="0"/>
        <item sd="0" x="1"/>
        <item sd="0" x="2"/>
        <item sd="0" x="3"/>
        <item t="default"/>
      </items>
    </pivotField>
    <pivotField axis="axisCol" showAll="0">
      <items count="7">
        <item h="1" sd="0" x="0"/>
        <item sd="0" x="1"/>
        <item sd="0" x="2"/>
        <item sd="0" x="3"/>
        <item sd="0" x="4"/>
        <item h="1" x="5"/>
        <item t="default"/>
      </items>
    </pivotField>
    <pivotField showAll="0">
      <items count="5">
        <item sd="0" x="0"/>
        <item sd="0" x="1"/>
        <item sd="0" x="2"/>
        <item x="3"/>
        <item t="default"/>
      </items>
    </pivotField>
    <pivotField axis="axisCol"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2"/>
  </rowFields>
  <rowItems count="3">
    <i>
      <x/>
    </i>
    <i>
      <x v="1"/>
    </i>
    <i t="grand">
      <x/>
    </i>
  </rowItems>
  <colFields count="3">
    <field x="19"/>
    <field x="17"/>
    <field x="21"/>
  </colFields>
  <colItems count="4">
    <i>
      <x v="1"/>
    </i>
    <i>
      <x v="2"/>
    </i>
    <i>
      <x v="3"/>
    </i>
    <i>
      <x v="4"/>
    </i>
  </colItems>
  <dataFields count="1">
    <dataField name="Count of Compliance" fld="12"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tag="0bd9cd8f-6ae2-4907-a0c8-b13ba2cb9746" updatedVersion="8" minRefreshableVersion="3" useAutoFormatting="1" subtotalHiddenItems="1" itemPrintTitles="1" createdVersion="8" indent="0" outline="1" outlineData="1" multipleFieldFilters="0" chartFormat="21">
  <location ref="A3:G11" firstHeaderRow="1" firstDataRow="2" firstDataCol="1"/>
  <pivotFields count="3">
    <pivotField axis="axisRow" allDrilled="1" subtotalTop="0" showAll="0" dataSourceSort="1" defaultSubtotal="0" defaultAttributeDrillState="1">
      <items count="6">
        <item x="0"/>
        <item x="1"/>
        <item x="2"/>
        <item x="3"/>
        <item x="4"/>
        <item x="5"/>
      </items>
    </pivotField>
    <pivotField axis="axisCol" allDrilled="1" subtotalTop="0" showAll="0" defaultSubtotal="0" defaultAttributeDrillState="1">
      <items count="5">
        <item x="2"/>
        <item x="0"/>
        <item x="1"/>
        <item x="3"/>
        <item x="4"/>
      </items>
    </pivotField>
    <pivotField dataField="1" subtotalTop="0" showAll="0" defaultSubtotal="0"/>
  </pivotFields>
  <rowFields count="1">
    <field x="0"/>
  </rowFields>
  <rowItems count="7">
    <i>
      <x/>
    </i>
    <i>
      <x v="1"/>
    </i>
    <i>
      <x v="2"/>
    </i>
    <i>
      <x v="3"/>
    </i>
    <i>
      <x v="4"/>
    </i>
    <i>
      <x v="5"/>
    </i>
    <i t="grand">
      <x/>
    </i>
  </rowItems>
  <colFields count="1">
    <field x="1"/>
  </colFields>
  <colItems count="6">
    <i>
      <x/>
    </i>
    <i>
      <x v="1"/>
    </i>
    <i>
      <x v="2"/>
    </i>
    <i>
      <x v="3"/>
    </i>
    <i>
      <x v="4"/>
    </i>
    <i t="grand">
      <x/>
    </i>
  </colItems>
  <dataFields count="1">
    <dataField name="Count of Position" fld="2" subtotal="count" showDataAs="percentOfCol" baseField="0" baseItem="0" numFmtId="10"/>
  </dataFields>
  <formats count="18">
    <format dxfId="37">
      <pivotArea type="origin" dataOnly="0" labelOnly="1" outline="0" fieldPosition="0"/>
    </format>
    <format dxfId="36">
      <pivotArea field="1" type="button" dataOnly="0" labelOnly="1" outline="0" axis="axisCol" fieldPosition="0"/>
    </format>
    <format dxfId="35">
      <pivotArea type="topRight" dataOnly="0" labelOnly="1" outline="0" fieldPosition="0"/>
    </format>
    <format dxfId="34">
      <pivotArea field="0" type="button" dataOnly="0" labelOnly="1" outline="0" axis="axisRow" fieldPosition="0"/>
    </format>
    <format dxfId="33">
      <pivotArea dataOnly="0" labelOnly="1" fieldPosition="0">
        <references count="1">
          <reference field="1" count="0"/>
        </references>
      </pivotArea>
    </format>
    <format dxfId="32">
      <pivotArea dataOnly="0" labelOnly="1" grandCol="1" outline="0" fieldPosition="0"/>
    </format>
    <format dxfId="31">
      <pivotArea type="origin" dataOnly="0" labelOnly="1" outline="0" fieldPosition="0"/>
    </format>
    <format dxfId="30">
      <pivotArea field="1" type="button" dataOnly="0" labelOnly="1" outline="0" axis="axisCol" fieldPosition="0"/>
    </format>
    <format dxfId="29">
      <pivotArea type="topRight" dataOnly="0" labelOnly="1" outline="0" fieldPosition="0"/>
    </format>
    <format dxfId="28">
      <pivotArea field="0" type="button" dataOnly="0" labelOnly="1" outline="0" axis="axisRow" fieldPosition="0"/>
    </format>
    <format dxfId="27">
      <pivotArea dataOnly="0" labelOnly="1" fieldPosition="0">
        <references count="1">
          <reference field="1" count="0"/>
        </references>
      </pivotArea>
    </format>
    <format dxfId="26">
      <pivotArea dataOnly="0" labelOnly="1" grandCol="1" outline="0" fieldPosition="0"/>
    </format>
    <format dxfId="25">
      <pivotArea grandRow="1" outline="0" collapsedLevelsAreSubtotals="1" fieldPosition="0"/>
    </format>
    <format dxfId="24">
      <pivotArea dataOnly="0" labelOnly="1" grandRow="1" outline="0" fieldPosition="0"/>
    </format>
    <format dxfId="23">
      <pivotArea grandRow="1" outline="0" collapsedLevelsAreSubtotals="1" fieldPosition="0"/>
    </format>
    <format dxfId="22">
      <pivotArea dataOnly="0" labelOnly="1" grandRow="1" outline="0" fieldPosition="0"/>
    </format>
    <format dxfId="21">
      <pivotArea type="all" dataOnly="0" outline="0" fieldPosition="0"/>
    </format>
    <format dxfId="20">
      <pivotArea outline="0" fieldPosition="0">
        <references count="1">
          <reference field="4294967294" count="1">
            <x v="0"/>
          </reference>
        </references>
      </pivotArea>
    </format>
  </formats>
  <chartFormats count="5">
    <chartFormat chart="3" format="11" series="1">
      <pivotArea type="data" outline="0" fieldPosition="0">
        <references count="2">
          <reference field="4294967294" count="1" selected="0">
            <x v="0"/>
          </reference>
          <reference field="1" count="1" selected="0">
            <x v="1"/>
          </reference>
        </references>
      </pivotArea>
    </chartFormat>
    <chartFormat chart="3" format="12" series="1">
      <pivotArea type="data" outline="0" fieldPosition="0">
        <references count="2">
          <reference field="4294967294" count="1" selected="0">
            <x v="0"/>
          </reference>
          <reference field="1" count="1" selected="0">
            <x v="2"/>
          </reference>
        </references>
      </pivotArea>
    </chartFormat>
    <chartFormat chart="3" format="13" series="1">
      <pivotArea type="data" outline="0" fieldPosition="0">
        <references count="2">
          <reference field="4294967294" count="1" selected="0">
            <x v="0"/>
          </reference>
          <reference field="1" count="1" selected="0">
            <x v="0"/>
          </reference>
        </references>
      </pivotArea>
    </chartFormat>
    <chartFormat chart="3" format="14" series="1">
      <pivotArea type="data" outline="0" fieldPosition="0">
        <references count="2">
          <reference field="4294967294" count="1" selected="0">
            <x v="0"/>
          </reference>
          <reference field="1" count="1" selected="0">
            <x v="3"/>
          </reference>
        </references>
      </pivotArea>
    </chartFormat>
    <chartFormat chart="3" format="15" series="1">
      <pivotArea type="data" outline="0" fieldPosition="0">
        <references count="2">
          <reference field="4294967294" count="1" selected="0">
            <x v="0"/>
          </reference>
          <reference field="1" count="1" selected="0">
            <x v="4"/>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Dark20 2" showRowHeaders="1" showColHeaders="1" showRowStripes="0" showColStripes="0" showLastColumn="1"/>
  <rowHierarchiesUsage count="1">
    <rowHierarchyUsage hierarchyUsage="4"/>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l Credential List.xlsm!Merged_Data">
        <x15:activeTabTopLevelEntity name="[Merg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55AEAD-B0A7-437E-8D08-E3C9C3431803}" name="PivotTable3"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6">
  <location ref="J16:K19" firstHeaderRow="1" firstDataRow="1" firstDataCol="1" rowPageCount="1" colPageCount="1"/>
  <pivotFields count="23">
    <pivotField showAll="0"/>
    <pivotField showAll="0"/>
    <pivotField showAll="0"/>
    <pivotField showAll="0"/>
    <pivotField showAll="0"/>
    <pivotField showAll="0"/>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x="0"/>
        <item h="1" x="1"/>
        <item t="default"/>
      </items>
    </pivotField>
    <pivotField axis="axisRow" dataField="1" showAll="0">
      <items count="3">
        <item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3">
    <i>
      <x/>
    </i>
    <i>
      <x v="1"/>
    </i>
    <i t="grand">
      <x/>
    </i>
  </rowItems>
  <colItems count="1">
    <i/>
  </colItems>
  <pageFields count="1">
    <pageField fld="11" hier="-1"/>
  </pageFields>
  <dataFields count="1">
    <dataField name="Count of Compliance" fld="12" subtotal="count" baseField="0" baseItem="0"/>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3AA23DB-5DD4-444E-B018-CA4B248C0781}" name="PivotTable8"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3">
  <location ref="Z4:AA11" firstHeaderRow="1" firstDataRow="2" firstDataCol="1" rowPageCount="2" colPageCount="1"/>
  <pivotFields count="23">
    <pivotField showAll="0"/>
    <pivotField showAll="0"/>
    <pivotField showAll="0"/>
    <pivotField showAll="0"/>
    <pivotField axis="axisPage" showAll="0" sortType="descending">
      <items count="7">
        <item x="5"/>
        <item x="0"/>
        <item x="2"/>
        <item x="3"/>
        <item x="4"/>
        <item x="1"/>
        <item t="default"/>
      </items>
      <autoSortScope>
        <pivotArea dataOnly="0" outline="0" fieldPosition="0">
          <references count="2">
            <reference field="4294967294" count="1" selected="0">
              <x v="0"/>
            </reference>
            <reference field="12" count="1" selected="0">
              <x v="1"/>
            </reference>
          </references>
        </pivotArea>
      </autoSortScope>
    </pivotField>
    <pivotField axis="axisRow" showAll="0" sortType="descending">
      <items count="6">
        <item x="1"/>
        <item x="3"/>
        <item x="2"/>
        <item x="0"/>
        <item x="4"/>
        <item t="default"/>
      </items>
      <autoSortScope>
        <pivotArea dataOnly="0" outline="0" fieldPosition="0">
          <references count="2">
            <reference field="4294967294" count="1" selected="0">
              <x v="0"/>
            </reference>
            <reference field="12" count="1" selected="0">
              <x v="1"/>
            </reference>
          </references>
        </pivotArea>
      </autoSortScope>
    </pivotField>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x="0"/>
        <item x="1"/>
        <item t="default"/>
      </items>
    </pivotField>
    <pivotField axis="axisCol" dataField="1" showAll="0" sortType="ascending">
      <items count="3">
        <item h="1"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6">
    <i>
      <x v="3"/>
    </i>
    <i>
      <x v="1"/>
    </i>
    <i>
      <x v="4"/>
    </i>
    <i>
      <x/>
    </i>
    <i>
      <x v="2"/>
    </i>
    <i t="grand">
      <x/>
    </i>
  </rowItems>
  <colFields count="1">
    <field x="12"/>
  </colFields>
  <colItems count="1">
    <i>
      <x v="1"/>
    </i>
  </colItems>
  <pageFields count="2">
    <pageField fld="11" hier="-1"/>
    <pageField fld="4" hier="-1"/>
  </pageFields>
  <dataFields count="1">
    <dataField name="Count of Compliance" fld="12" subtotal="count" baseField="0" baseItem="0"/>
  </dataFields>
  <chartFormats count="6">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5" count="1" selected="0">
            <x v="3"/>
          </reference>
        </references>
      </pivotArea>
    </chartFormat>
    <chartFormat chart="5" format="4">
      <pivotArea type="data" outline="0" fieldPosition="0">
        <references count="2">
          <reference field="4294967294" count="1" selected="0">
            <x v="0"/>
          </reference>
          <reference field="5" count="1" selected="0">
            <x v="4"/>
          </reference>
        </references>
      </pivotArea>
    </chartFormat>
    <chartFormat chart="5" format="5">
      <pivotArea type="data" outline="0" fieldPosition="0">
        <references count="2">
          <reference field="4294967294" count="1" selected="0">
            <x v="0"/>
          </reference>
          <reference field="5" count="1" selected="0">
            <x v="0"/>
          </reference>
        </references>
      </pivotArea>
    </chartFormat>
    <chartFormat chart="5" format="6">
      <pivotArea type="data" outline="0" fieldPosition="0">
        <references count="2">
          <reference field="4294967294" count="1" selected="0">
            <x v="0"/>
          </reference>
          <reference field="5" count="1" selected="0">
            <x v="1"/>
          </reference>
        </references>
      </pivotArea>
    </chartFormat>
    <chartFormat chart="5" format="7">
      <pivotArea type="data" outline="0" fieldPosition="0">
        <references count="2">
          <reference field="4294967294" count="1" selected="0">
            <x v="0"/>
          </reference>
          <reference field="5" count="1" selected="0">
            <x v="2"/>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E957E56-D7AE-4800-8461-460E03E6CB93}" name="PivotTable18" cacheId="1" applyNumberFormats="0" applyBorderFormats="0" applyFontFormats="0" applyPatternFormats="0" applyAlignmentFormats="0" applyWidthHeightFormats="1" dataCaption="Values" updatedVersion="8" minRefreshableVersion="5" showDrill="0" showDataTips="0" useAutoFormatting="1" colGrandTotals="0" itemPrintTitles="1" createdVersion="8" indent="0" showHeaders="0" outline="1" outlineData="1" multipleFieldFilters="0" chartFormat="4">
  <location ref="P16:Q19" firstHeaderRow="1" firstDataRow="1" firstDataCol="1" rowPageCount="1" colPageCount="1"/>
  <pivotFields count="23">
    <pivotField showAll="0"/>
    <pivotField showAll="0"/>
    <pivotField showAll="0"/>
    <pivotField showAll="0"/>
    <pivotField axis="axisPage" showAll="0">
      <items count="7">
        <item x="5"/>
        <item x="0"/>
        <item x="2"/>
        <item x="3"/>
        <item x="4"/>
        <item x="1"/>
        <item t="default"/>
      </items>
    </pivotField>
    <pivotField showAll="0"/>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showAll="0">
      <items count="3">
        <item x="0"/>
        <item x="1"/>
        <item t="default"/>
      </items>
    </pivotField>
    <pivotField showAll="0"/>
    <pivotField showAll="0"/>
    <pivotField showAll="0"/>
    <pivotField showAll="0"/>
    <pivotField numFmtId="14" showAll="0"/>
    <pivotField showAll="0" defaultSubtotal="0">
      <items count="6">
        <item sd="0" x="0"/>
        <item sd="0" x="1"/>
        <item sd="0" x="2"/>
        <item sd="0" x="3"/>
        <item sd="0" x="4"/>
        <item sd="0" x="5"/>
      </items>
    </pivotField>
    <pivotField showAll="0" defaultSubtotal="0">
      <items count="4">
        <item sd="0" x="0"/>
        <item sd="0" x="1"/>
        <item sd="0" x="2"/>
        <item sd="0" x="3"/>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3">
    <i>
      <x/>
    </i>
    <i>
      <x v="1"/>
    </i>
    <i t="grand">
      <x/>
    </i>
  </rowItems>
  <colItems count="1">
    <i/>
  </colItems>
  <pageFields count="1">
    <pageField fld="4" hier="-1"/>
  </pageFields>
  <dataFields count="1">
    <dataField name="Count of Deployment Availability" fld="11" subtotal="count" baseField="0" baseItem="0"/>
  </dataFields>
  <pivotTableStyleInfo name="PivotStyleMedium15 2" showRowHeaders="1" showColHeaders="1" showRowStripes="0" showColStripes="0" showLastColumn="1"/>
  <filters count="2">
    <filter fld="8" type="dateBetween" evalOrder="-1" id="38" name="Cert 1 Ext Date">
      <autoFilter ref="A1">
        <filterColumn colId="0">
          <customFilters and="1">
            <customFilter operator="greaterThanOrEqual" val="44743"/>
            <customFilter operator="lessThanOrEqual" val="45199"/>
          </customFilters>
        </filterColumn>
      </autoFilter>
      <extLst>
        <ext xmlns:x15="http://schemas.microsoft.com/office/spreadsheetml/2010/11/main" uri="{0605FD5F-26C8-4aeb-8148-2DB25E43C511}">
          <x15:pivotFilter useWholeDay="1"/>
        </ext>
      </extLst>
    </filter>
    <filter fld="9" type="dateBetween" evalOrder="-1" id="32" name="Cert 2 Exp Date">
      <autoFilter ref="A1">
        <filterColumn colId="0">
          <customFilters and="1">
            <customFilter operator="greaterThanOrEqual" val="4465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F7CAF3D-80F8-4E5B-BF8C-EB1162FB39F2}" name="PivotTable5"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9">
  <location ref="J23:K26" firstHeaderRow="1" firstDataRow="1" firstDataCol="1" rowPageCount="1" colPageCount="1"/>
  <pivotFields count="23">
    <pivotField showAll="0"/>
    <pivotField showAll="0"/>
    <pivotField showAll="0"/>
    <pivotField showAll="0"/>
    <pivotField showAll="0"/>
    <pivotField showAll="0"/>
    <pivotField showAll="0"/>
    <pivotField numFmtId="16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x="0"/>
        <item h="1" x="1"/>
        <item t="default"/>
      </items>
    </pivotField>
    <pivotField axis="axisRow" dataField="1" showAll="0">
      <items count="3">
        <item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3">
    <i>
      <x/>
    </i>
    <i>
      <x v="1"/>
    </i>
    <i t="grand">
      <x/>
    </i>
  </rowItems>
  <colItems count="1">
    <i/>
  </colItems>
  <pageFields count="1">
    <pageField fld="11" hier="-1"/>
  </pageFields>
  <dataFields count="1">
    <dataField name="Count of Compliance" fld="12" subtotal="count" showDataAs="percentOfTotal" baseField="0" baseItem="0"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1"/>
          </reference>
        </references>
      </pivotArea>
    </chartFormat>
    <chartFormat chart="0" format="2">
      <pivotArea type="data" outline="0" fieldPosition="0">
        <references count="2">
          <reference field="4294967294" count="1" selected="0">
            <x v="0"/>
          </reference>
          <reference field="12"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2" count="1" selected="0">
            <x v="0"/>
          </reference>
        </references>
      </pivotArea>
    </chartFormat>
    <chartFormat chart="8" format="8">
      <pivotArea type="data" outline="0" fieldPosition="0">
        <references count="2">
          <reference field="4294967294" count="1" selected="0">
            <x v="0"/>
          </reference>
          <reference field="12"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6"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21">
  <location ref="P3:Q6" firstHeaderRow="1" firstDataRow="1" firstDataCol="1" rowPageCount="1" colPageCount="1"/>
  <pivotFields count="23">
    <pivotField showAll="0"/>
    <pivotField showAll="0"/>
    <pivotField showAll="0"/>
    <pivotField showAll="0"/>
    <pivotField axis="axisPage" showAll="0">
      <items count="7">
        <item sd="0" x="5"/>
        <item sd="0" x="0"/>
        <item sd="0" x="2"/>
        <item sd="0" x="3"/>
        <item sd="0" x="4"/>
        <item sd="0" x="1"/>
        <item t="default"/>
      </items>
    </pivotField>
    <pivotField showAll="0"/>
    <pivotField showAll="0"/>
    <pivotField numFmtId="164"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showAll="0">
      <items count="3">
        <item x="0"/>
        <item sd="0" x="1"/>
        <item t="default"/>
      </items>
    </pivotField>
    <pivotField showAll="0"/>
    <pivotField showAll="0"/>
    <pivotField showAll="0"/>
    <pivotField showAll="0"/>
    <pivotField numFmtId="14" showAll="0"/>
    <pivotField showAll="0" defaultSubtotal="0"/>
    <pivotField showAll="0" defaultSubtotal="0"/>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3">
    <i>
      <x/>
    </i>
    <i>
      <x v="1"/>
    </i>
    <i t="grand">
      <x/>
    </i>
  </rowItems>
  <colItems count="1">
    <i/>
  </colItems>
  <pageFields count="1">
    <pageField fld="4" hier="-1"/>
  </pageFields>
  <dataFields count="1">
    <dataField name="Count of Deployment Availability" fld="11" subtotal="count" showDataAs="percentOfTotal" baseField="0" baseItem="0" numFmtId="10"/>
  </dataFields>
  <chartFormats count="3">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11" count="1" selected="0">
            <x v="0"/>
          </reference>
        </references>
      </pivotArea>
    </chartFormat>
    <chartFormat chart="3" format="14">
      <pivotArea type="data" outline="0" fieldPosition="0">
        <references count="2">
          <reference field="4294967294" count="1" selected="0">
            <x v="0"/>
          </reference>
          <reference field="11"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00000000-0016-0000-0000-000000000000}" autoFormatId="16" applyNumberFormats="0" applyBorderFormats="0" applyFontFormats="0" applyPatternFormats="0" applyAlignmentFormats="0" applyWidthHeightFormats="0">
  <queryTableRefresh nextId="32" unboundColumnsRight="5">
    <queryTableFields count="16">
      <queryTableField id="12" name="First Name" tableColumnId="12"/>
      <queryTableField id="13" name="Last Name" tableColumnId="13"/>
      <queryTableField id="14" name="Email Address" tableColumnId="14"/>
      <queryTableField id="15" name="Employment Type" tableColumnId="15"/>
      <queryTableField id="5" name="assigned project" tableColumnId="5"/>
      <queryTableField id="6" name="position" tableColumnId="6"/>
      <queryTableField id="7" name="work mode" tableColumnId="7"/>
      <queryTableField id="16" name="Last Job Date" tableColumnId="16"/>
      <queryTableField id="17" name="Cert 1 Ext Date" tableColumnId="17"/>
      <queryTableField id="18" name="Cert 2 Exp Date" tableColumnId="18"/>
      <queryTableField id="19" name="Cert 3 Exp Date" tableColumnId="19"/>
      <queryTableField id="24" dataBound="0" tableColumnId="20"/>
      <queryTableField id="27" dataBound="0" tableColumnId="23"/>
      <queryTableField id="28" dataBound="0" tableColumnId="1"/>
      <queryTableField id="29" dataBound="0" tableColumnId="2"/>
      <queryTableField id="30" dataBound="0"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300-000001000000}" autoFormatId="16" applyNumberFormats="0" applyBorderFormats="0" applyFontFormats="0" applyPatternFormats="0" applyAlignmentFormats="0" applyWidthHeightFormats="0">
  <queryTableRefresh nextId="6">
    <queryTableFields count="5">
      <queryTableField id="1" name="first_name" tableColumnId="1"/>
      <queryTableField id="2" name="last_name" tableColumnId="2"/>
      <queryTableField id="3" name="c1 date" tableColumnId="3"/>
      <queryTableField id="4" name="c2 date" tableColumnId="4"/>
      <queryTableField id="5" name="c3 date"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loyment_Availability" xr10:uid="{86751496-11A2-4922-8ABF-60B24170B328}" sourceName="Deployment Availability">
  <pivotTables>
    <pivotTable tabId="4" name="PivotTable3"/>
    <pivotTable tabId="4" name="PivotTable10"/>
  </pivotTables>
  <data>
    <tabular pivotCacheId="1118033640">
      <items count="2">
        <i x="0" s="1"/>
        <i x="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loyment_Availability1" xr10:uid="{A7106927-D4F8-4770-976D-F08DD6A40442}" sourceName="Deployment Availability">
  <pivotTables>
    <pivotTable tabId="4" name="PivotTable4"/>
    <pivotTable tabId="4" name="PivotTable8"/>
    <pivotTable tabId="4" name="PivotTable9"/>
  </pivotTables>
  <data>
    <tabular pivotCacheId="1118033640">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Project" xr10:uid="{08AE4AA4-119A-45F9-BA2E-9DD182844389}" sourceName="Assigned Project">
  <pivotTables>
    <pivotTable tabId="4" name="PivotTable8"/>
  </pivotTables>
  <data>
    <tabular pivotCacheId="1118033640">
      <items count="6">
        <i x="5" s="1"/>
        <i x="0" s="1"/>
        <i x="2" s="1"/>
        <i x="3" s="1"/>
        <i x="4"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loyment_Availability2" xr10:uid="{F525DE36-1CBF-477B-B2F1-1338B3438B6C}" sourceName="Deployment Availability">
  <extLst>
    <x:ext xmlns:x15="http://schemas.microsoft.com/office/spreadsheetml/2010/11/main" uri="{2F2917AC-EB37-4324-AD4E-5DD8C200BD13}">
      <x15:tableSlicerCache tableId="5" column="9"/>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Project1" xr10:uid="{EFBFC997-4C90-43B8-9F60-8E453630255E}" sourceName="Assigned Project">
  <extLst>
    <x:ext xmlns:x15="http://schemas.microsoft.com/office/spreadsheetml/2010/11/main" uri="{2F2917AC-EB37-4324-AD4E-5DD8C200BD13}">
      <x15:tableSlicerCache tableId="5" column="4"/>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73D87801-D335-4101-A031-6B27A2A711B9}" sourceName="Position">
  <extLst>
    <x:ext xmlns:x15="http://schemas.microsoft.com/office/spreadsheetml/2010/11/main" uri="{2F2917AC-EB37-4324-AD4E-5DD8C200BD13}">
      <x15:tableSlicerCache tableId="5" column="5"/>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loyment Availability 1" xr10:uid="{0E12644D-6A08-44D4-A5B4-8B5800C7F347}" cache="Slicer_Deployment_Availability" caption="Availability" columnCount="2" showCaption="0" style="SlicerStyleDark1 2" lockedPosition="1" rowHeight="182880"/>
  <slicer name="Deployment Availability 3" xr10:uid="{03F47642-B643-4C6F-9434-7DADDD8AFC01}" cache="Slicer_Deployment_Availability" caption="Availability" columnCount="2" showCaption="0" style="SlicerStyleDark1 2" lockedPosition="1" rowHeight="182880"/>
  <slicer name="Deployment Availability 6" xr10:uid="{53F51B50-75A1-4804-910E-61A2AC6E35FF}" cache="Slicer_Deployment_Availability" caption="Availability" columnCount="2" showCaption="0" style="SlicerStyleDark1 2" lockedPosition="1" rowHeight="182880"/>
  <slicer name="Deployment Availability 2" xr10:uid="{0AB5642B-9818-4889-A47A-9AF1F398FE5D}" cache="Slicer_Deployment_Availability1" caption="Deployment Availability" columnCount="2" showCaption="0" style="SlicerStyleDark1 2" lockedPosition="1" rowHeight="182880"/>
  <slicer name="Deployment Availability 21" xr10:uid="{A7A40CED-7B96-4CE7-94CE-5A0833A14FE2}" cache="Slicer_Deployment_Availability1" caption="Deployment Availability" showCaption="0" style="SlicerStyleDark1 2" lockedPosition="1" rowHeight="241300"/>
  <slicer name="Deployment Availability 22" xr10:uid="{6C20FF27-950C-4F3A-827F-DF237D73F73A}" cache="Slicer_Deployment_Availability1" caption="Deployment Availability" showCaption="0" style="SlicerStyleDark1 2" lockedPosition="1" rowHeight="241300"/>
  <slicer name="Deployment Availability 4" xr10:uid="{C445AB3F-6978-488A-849A-48ADA1684EAA}" cache="Slicer_Deployment_Availability1" caption="Deployment Availability" columnCount="2" showCaption="0" style="SlicerStyleDark1 2" lockedPosition="1" rowHeight="182880"/>
  <slicer name="Deployment Availability 23" xr10:uid="{9F73F1BA-8492-4832-937D-7AA20061E10F}" cache="Slicer_Deployment_Availability1" caption="Deployment Availability" showCaption="0" style="SlicerStyleDark1 2" lockedPosition="1" rowHeight="241300"/>
  <slicer name="Deployment Availability 7" xr10:uid="{F282E721-8A8B-4A86-9A3A-47A8BBB76F4D}" cache="Slicer_Deployment_Availability1" caption="Deployment Availability" columnCount="2" showCaption="0" style="SlicerStyleDark1 2" lockedPosition="1" rowHeight="182880"/>
  <slicer name="Assigned Project 1" xr10:uid="{22CEED64-3F71-4DE0-B1BA-26153FF00C4C}" cache="Slicer_Assigned_Project" caption="Assigned Project" showCaption="0" style="SlicerStyleDark1 2" lockedPosition="1" rowHeight="241300"/>
  <slicer name="Assigned Project 2" xr10:uid="{325306FF-F14D-467E-98D9-058ACC1F8DEB}" cache="Slicer_Assigned_Project" caption="Assigned Project" showCaption="0" style="SlicerStyleDark1 2" lockedPosition="1" rowHeight="241300"/>
  <slicer name="Assigned Project 4" xr10:uid="{A16F308A-500C-46ED-9579-51F39A23058A}" cache="Slicer_Assigned_Project" caption="Assigned Project" showCaption="0" style="SlicerStyleDark1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loyment Availability" xr10:uid="{86624986-21A1-4A20-8F94-CB07F18C4B87}" cache="Slicer_Deployment_Availability2" caption="Deployment Availability" showCaption="0" style="SlicerStyleDark1 2" rowHeight="241300"/>
  <slicer name="Deployment Availability 5" xr10:uid="{97D77C2A-F6BC-46D1-BCBE-278FFCBAC118}" cache="Slicer_Deployment_Availability2" caption="Deployment Availability" showCaption="0" style="SlicerStyleDark1 2" rowHeight="241300"/>
  <slicer name="Assigned Project" xr10:uid="{61CE902E-7379-49EE-B9DD-59BFF36FE652}" cache="Slicer_Assigned_Project1" caption="Assigned Project" showCaption="0" style="SlicerStyleDark1 2" rowHeight="241300"/>
  <slicer name="Assigned Project 3" xr10:uid="{198CF458-446E-4AC4-8C37-54B404DAE8AF}" cache="Slicer_Assigned_Project1" caption="Assigned Project" showCaption="0" style="SlicerStyleDark1 2" rowHeight="241300"/>
  <slicer name="Position" xr10:uid="{E27DE221-EEF6-4819-9FD0-74749C85B246}" cache="Slicer_Position" caption="Position" showCaption="0" style="SlicerStyleDark1 2" rowHeight="241300"/>
  <slicer name="Position 1" xr10:uid="{65DFC1D1-5678-4580-B386-6A64D5B6F2F7}" cache="Slicer_Position" caption="Position" showCaption="0" style="SlicerStyleDark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erged_Data" displayName="Merged_Data" ref="A5:P835" tableType="queryTable" totalsRowShown="0" headerRowDxfId="58" dataDxfId="56" headerRowBorderDxfId="57">
  <tableColumns count="16">
    <tableColumn id="12" xr3:uid="{00000000-0010-0000-0000-00000C000000}" uniqueName="12" name="First Name" queryTableFieldId="12" dataDxfId="55"/>
    <tableColumn id="13" xr3:uid="{00000000-0010-0000-0000-00000D000000}" uniqueName="13" name="Last Name" queryTableFieldId="13" dataDxfId="54"/>
    <tableColumn id="14" xr3:uid="{00000000-0010-0000-0000-00000E000000}" uniqueName="14" name="Email Address" queryTableFieldId="14" dataDxfId="53"/>
    <tableColumn id="15" xr3:uid="{00000000-0010-0000-0000-00000F000000}" uniqueName="15" name="Employment Type" queryTableFieldId="15" dataDxfId="52"/>
    <tableColumn id="5" xr3:uid="{00000000-0010-0000-0000-000005000000}" uniqueName="5" name="Assigned Project" queryTableFieldId="5" dataDxfId="51"/>
    <tableColumn id="6" xr3:uid="{00000000-0010-0000-0000-000006000000}" uniqueName="6" name="Position" queryTableFieldId="6" dataDxfId="50"/>
    <tableColumn id="7" xr3:uid="{00000000-0010-0000-0000-000007000000}" uniqueName="7" name="Work Mode" queryTableFieldId="7" dataDxfId="49"/>
    <tableColumn id="16" xr3:uid="{00000000-0010-0000-0000-000010000000}" uniqueName="16" name="Last Job Date" queryTableFieldId="16" dataDxfId="48"/>
    <tableColumn id="17" xr3:uid="{00000000-0010-0000-0000-000011000000}" uniqueName="17" name="Cert 1 Ext Date" queryTableFieldId="17" dataDxfId="47"/>
    <tableColumn id="18" xr3:uid="{00000000-0010-0000-0000-000012000000}" uniqueName="18" name="Cert 2 Exp Date" queryTableFieldId="18" dataDxfId="46"/>
    <tableColumn id="19" xr3:uid="{00000000-0010-0000-0000-000013000000}" uniqueName="19" name="Cert 3 Exp Date" queryTableFieldId="19" dataDxfId="45"/>
    <tableColumn id="20" xr3:uid="{00000000-0010-0000-0000-000014000000}" uniqueName="20" name="Deployment Availability" queryTableFieldId="24" dataDxfId="44">
      <calculatedColumnFormula>IF(Merged_Data[[#This Row],[Last Job Date]]+10 &lt;TODAY(), "AVAILABLE", "NOT AVAILABLE")</calculatedColumnFormula>
    </tableColumn>
    <tableColumn id="23" xr3:uid="{00000000-0010-0000-0000-000017000000}" uniqueName="23" name="Compliance" queryTableFieldId="27" dataDxfId="43">
      <calculatedColumnFormula>IF(OR(Merged_Data[[#This Row],[Cert 2 Exp Date]]&lt;=TODAY()-$D$3, Merged_Data[[#This Row],[Cert 1 Ext Date]]&lt;=TODAY()-$D$3,Merged_Data[[#This Row],[Cert 3 Exp Date]]&lt;=TODAY()-$D$3), "COMPLIANT", "NOT COMPLIANT")</calculatedColumnFormula>
    </tableColumn>
    <tableColumn id="1" xr3:uid="{82472269-3EF9-43A6-97DD-1937517345E6}" uniqueName="1" name="Cert 1 Status" queryTableFieldId="28" dataDxfId="42">
      <calculatedColumnFormula array="1">_xlfn.IFS(Merged_Data[[#This Row],[Cert 1 Ext Date]]&gt;TODAY()+10, "Current", AND(Merged_Data[[#This Row],[Cert 1 Ext Date]]&gt;TODAY(), Merged_Data[[#This Row],[Cert 1 Ext Date]]&lt;TODAY()+15),"Notify",Merged_Data[[#This Row],[Cert 1 Ext Date]]&lt;=TODAY(), "Expired",Merged_Data[[#This Row],[Cert 1 Ext Date]]= " ","No Data")</calculatedColumnFormula>
    </tableColumn>
    <tableColumn id="2" xr3:uid="{E0D116A6-A283-479A-A576-6E1117E49F93}" uniqueName="2" name="Cert 2 Status" queryTableFieldId="29" dataDxfId="41">
      <calculatedColumnFormula array="1">_xlfn.IFS(Merged_Data[[#This Row],[Cert 2 Exp Date]]&gt;TODAY()+10, "Current", AND(Merged_Data[[#This Row],[Cert 2 Exp Date]]&gt;TODAY(), Merged_Data[[#This Row],[Cert 2 Exp Date]]&lt;TODAY()+15),"Notify",Merged_Data[[#This Row],[Cert 2 Exp Date]]&lt;=TODAY(), "Expired",Merged_Data[[#This Row],[Cert 2 Exp Date]]= " ","No Data")</calculatedColumnFormula>
    </tableColumn>
    <tableColumn id="3" xr3:uid="{514AF064-3F2A-4D0B-A926-BEA00345E58A}" uniqueName="3" name="Cert 3 Status" queryTableFieldId="30" dataDxfId="40">
      <calculatedColumnFormula array="1">_xlfn.IFS(Merged_Data[[#This Row],[Cert 3 Exp Date]]&gt;TODAY()+10, "Current", AND(Merged_Data[[#This Row],[Cert 3 Exp Date]]&gt;TODAY(), Merged_Data[[#This Row],[Cert 3 Exp Date]]&lt;TODAY()+15),"Notify",Merged_Data[[#This Row],[Cert 3 Exp Date]]&lt;=TODAY(), "Expired",Merged_Data[[#This Row],[Cert 3 Exp Date]]= " ","No Data")</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576BD89-2659-4FCA-9170-2A2651B3EACE}" name="final_table" displayName="final_table" ref="G17:R40" totalsRowShown="0" headerRowDxfId="19" dataDxfId="17" headerRowBorderDxfId="18">
  <autoFilter ref="G17:R40" xr:uid="{5576BD89-2659-4FCA-9170-2A2651B3EAC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CA35847-432B-4827-AAD1-1423D46A6B76}" name="First Name" dataDxfId="16">
      <calculatedColumnFormula>IF('Lookup Data'!$S$31="No Data",'Lookup Data'!S2,IF('Lookup Data'!S31="","",'Lookup Data'!S31))</calculatedColumnFormula>
    </tableColumn>
    <tableColumn id="2" xr3:uid="{9092B4C2-2A2C-488E-95F9-54FB6D08FE58}" name="Last Name" dataDxfId="15">
      <calculatedColumnFormula>IF('Lookup Data'!$S$31="No Data",'Lookup Data'!T2,IF('Lookup Data'!T31="","",'Lookup Data'!T31))</calculatedColumnFormula>
    </tableColumn>
    <tableColumn id="3" xr3:uid="{F827D3D7-6C55-466C-B5D2-D9B83FBEF0A6}" name="Email Address" dataDxfId="14">
      <calculatedColumnFormula>IF('Lookup Data'!$S$31="No Data",'Lookup Data'!U2,IF('Lookup Data'!U31="","",'Lookup Data'!U31))</calculatedColumnFormula>
    </tableColumn>
    <tableColumn id="4" xr3:uid="{DDAA9BF9-904F-4659-B56B-25CABEBCF09C}" name="Assigned Project" dataDxfId="13">
      <calculatedColumnFormula>IF('Lookup Data'!$S$31="No Data",'Lookup Data'!V2,IF('Lookup Data'!V31="","",'Lookup Data'!V31))</calculatedColumnFormula>
    </tableColumn>
    <tableColumn id="5" xr3:uid="{E626C473-7B78-420F-B3FE-2C96399E4FCC}" name="Position" dataDxfId="12">
      <calculatedColumnFormula>IF('Lookup Data'!$S$31="No Data",'Lookup Data'!W2,IF('Lookup Data'!W31="","",'Lookup Data'!W31))</calculatedColumnFormula>
    </tableColumn>
    <tableColumn id="6" xr3:uid="{89E768E8-88CE-49AA-B51E-DCE7174DA28F}" name="Cert 1 Ext Date" dataDxfId="11">
      <calculatedColumnFormula>IF('Lookup Data'!$S$31="No Data",'Lookup Data'!X2,IF('Lookup Data'!X31="","",'Lookup Data'!X31))</calculatedColumnFormula>
    </tableColumn>
    <tableColumn id="7" xr3:uid="{2EF7610E-5DB4-4DBA-BC06-50BEF36B1891}" name="Cert 2 Exp Date" dataDxfId="10">
      <calculatedColumnFormula>IF('Lookup Data'!$S$31="No Data",'Lookup Data'!Y2,IF('Lookup Data'!Y31="","",'Lookup Data'!Y31))</calculatedColumnFormula>
    </tableColumn>
    <tableColumn id="8" xr3:uid="{7FE7130C-2965-47C8-BB01-3CB9405B591F}" name="Cert 3 Exp Date" dataDxfId="9">
      <calculatedColumnFormula>IF('Lookup Data'!$S$31="No Data",'Lookup Data'!Z2,IF('Lookup Data'!Z31="","",'Lookup Data'!Z31))</calculatedColumnFormula>
    </tableColumn>
    <tableColumn id="9" xr3:uid="{2380FBC2-00BF-4133-B02A-BF278293AF07}" name="Deployment Availability" dataDxfId="8">
      <calculatedColumnFormula>IF('Lookup Data'!$S$31="No Data",'Lookup Data'!AA2,IF('Lookup Data'!AA31="","",'Lookup Data'!AA31))</calculatedColumnFormula>
    </tableColumn>
    <tableColumn id="10" xr3:uid="{1C725E1F-7B3B-4AB7-880C-4DF9473E7427}" name="Cert 1 Status" dataDxfId="7">
      <calculatedColumnFormula>IF('Lookup Data'!$S$31="No Data",'Lookup Data'!AB2,IF('Lookup Data'!AB31="","",'Lookup Data'!AB31))</calculatedColumnFormula>
    </tableColumn>
    <tableColumn id="11" xr3:uid="{920BD803-76AB-4C7E-ACA6-5404DC91D03C}" name="Cert 2 Status" dataDxfId="6">
      <calculatedColumnFormula>IF('Lookup Data'!$S$31="No Data",'Lookup Data'!AC2,IF('Lookup Data'!AC31="","",'Lookup Data'!AC31))</calculatedColumnFormula>
    </tableColumn>
    <tableColumn id="12" xr3:uid="{7130EC7A-44EB-4806-9464-D8459DA0C723}" name="Cert 3 Status" dataDxfId="5">
      <calculatedColumnFormula>IF('Lookup Data'!$S$31="No Data",'Lookup Data'!AD2,IF('Lookup Data'!AD31="","",'Lookup Data'!AD31))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redential_data" displayName="credential_data" ref="A1:E1001" tableType="queryTable" totalsRowShown="0">
  <autoFilter ref="A1:E1001" xr:uid="{00000000-0009-0000-0100-000001000000}"/>
  <sortState xmlns:xlrd2="http://schemas.microsoft.com/office/spreadsheetml/2017/richdata2" ref="A2:E1001">
    <sortCondition ref="A1:A1001"/>
  </sortState>
  <tableColumns count="5">
    <tableColumn id="1" xr3:uid="{00000000-0010-0000-0100-000001000000}" uniqueName="1" name="first_name" queryTableFieldId="1" dataDxfId="4"/>
    <tableColumn id="2" xr3:uid="{00000000-0010-0000-0100-000002000000}" uniqueName="2" name="last_name" queryTableFieldId="2" dataDxfId="3"/>
    <tableColumn id="3" xr3:uid="{00000000-0010-0000-0100-000003000000}" uniqueName="3" name="c1 date" queryTableFieldId="3" dataDxfId="2"/>
    <tableColumn id="4" xr3:uid="{00000000-0010-0000-0100-000004000000}" uniqueName="4" name="c2 date" queryTableFieldId="4" dataDxfId="1"/>
    <tableColumn id="5" xr3:uid="{00000000-0010-0000-0100-000005000000}" uniqueName="5" name="c3 date"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1025"/>
  <sheetViews>
    <sheetView showGridLines="0" zoomScaleNormal="100" workbookViewId="0">
      <selection activeCell="V15" sqref="V15"/>
    </sheetView>
  </sheetViews>
  <sheetFormatPr defaultRowHeight="15" x14ac:dyDescent="0.25"/>
  <cols>
    <col min="1" max="1" width="10.42578125" bestFit="1" customWidth="1"/>
    <col min="2" max="2" width="14.140625" bestFit="1" customWidth="1"/>
    <col min="3" max="3" width="35.28515625" bestFit="1" customWidth="1"/>
    <col min="4" max="4" width="15.28515625" bestFit="1" customWidth="1"/>
    <col min="5" max="5" width="14" customWidth="1"/>
    <col min="6" max="6" width="9.7109375" bestFit="1" customWidth="1"/>
    <col min="7" max="7" width="12.140625" bestFit="1" customWidth="1"/>
    <col min="8" max="8" width="11.28515625" style="17" bestFit="1" customWidth="1"/>
    <col min="9" max="11" width="10.7109375" style="17" bestFit="1" customWidth="1"/>
    <col min="12" max="12" width="13.5703125" bestFit="1" customWidth="1"/>
    <col min="13" max="13" width="13.140625" bestFit="1" customWidth="1"/>
    <col min="14" max="16" width="11.140625" style="1" bestFit="1" customWidth="1"/>
    <col min="19" max="19" width="12.85546875" bestFit="1" customWidth="1"/>
    <col min="21" max="21" width="16.140625" customWidth="1"/>
    <col min="22" max="22" width="12.85546875" customWidth="1"/>
    <col min="23" max="23" width="8.42578125" bestFit="1" customWidth="1"/>
  </cols>
  <sheetData>
    <row r="1" spans="1:22" s="7" customFormat="1" ht="33" customHeight="1" thickBot="1" x14ac:dyDescent="0.3">
      <c r="A1" s="15" t="s">
        <v>3285</v>
      </c>
      <c r="B1" s="9"/>
      <c r="C1" s="5"/>
      <c r="D1" s="6"/>
      <c r="E1" s="6"/>
      <c r="H1" s="16"/>
      <c r="I1" s="16"/>
      <c r="J1" s="16"/>
      <c r="K1" s="16"/>
      <c r="N1" s="8"/>
      <c r="O1" s="8"/>
      <c r="P1" s="8"/>
    </row>
    <row r="2" spans="1:22" ht="15.75" thickBot="1" x14ac:dyDescent="0.3">
      <c r="A2" s="11" t="s">
        <v>3284</v>
      </c>
      <c r="B2" s="12">
        <f ca="1">TODAY()</f>
        <v>44723</v>
      </c>
      <c r="D2" s="27" t="s">
        <v>3287</v>
      </c>
      <c r="E2" s="26"/>
      <c r="F2" s="26"/>
    </row>
    <row r="3" spans="1:22" ht="15.75" thickBot="1" x14ac:dyDescent="0.3">
      <c r="D3" s="28">
        <v>7</v>
      </c>
      <c r="E3" s="29">
        <v>20</v>
      </c>
      <c r="F3" s="47">
        <v>30</v>
      </c>
      <c r="T3" s="54" t="s">
        <v>3316</v>
      </c>
      <c r="U3" s="55"/>
      <c r="V3" s="52"/>
    </row>
    <row r="4" spans="1:22" ht="15.75" thickBot="1" x14ac:dyDescent="0.3">
      <c r="D4" s="19"/>
      <c r="E4" s="19"/>
      <c r="F4" s="19"/>
      <c r="T4" s="56"/>
      <c r="U4" s="57"/>
      <c r="V4" s="52"/>
    </row>
    <row r="5" spans="1:22" s="36" customFormat="1" ht="26.25" thickBot="1" x14ac:dyDescent="0.3">
      <c r="A5" s="30" t="s">
        <v>3269</v>
      </c>
      <c r="B5" s="30" t="s">
        <v>3270</v>
      </c>
      <c r="C5" s="30" t="s">
        <v>3271</v>
      </c>
      <c r="D5" s="30" t="s">
        <v>3272</v>
      </c>
      <c r="E5" s="30" t="s">
        <v>3273</v>
      </c>
      <c r="F5" s="30" t="s">
        <v>3274</v>
      </c>
      <c r="G5" s="30" t="s">
        <v>3275</v>
      </c>
      <c r="H5" s="31" t="s">
        <v>3276</v>
      </c>
      <c r="I5" s="33" t="s">
        <v>3277</v>
      </c>
      <c r="J5" s="33" t="s">
        <v>3278</v>
      </c>
      <c r="K5" s="33" t="s">
        <v>3279</v>
      </c>
      <c r="L5" s="35" t="s">
        <v>3288</v>
      </c>
      <c r="M5" s="35" t="s">
        <v>3286</v>
      </c>
      <c r="N5" s="30" t="s">
        <v>3299</v>
      </c>
      <c r="O5" s="30" t="s">
        <v>3300</v>
      </c>
      <c r="P5" s="30" t="s">
        <v>3301</v>
      </c>
    </row>
    <row r="6" spans="1:22" ht="15.75" thickBot="1" x14ac:dyDescent="0.3">
      <c r="A6" s="13" t="s">
        <v>890</v>
      </c>
      <c r="B6" s="13" t="s">
        <v>891</v>
      </c>
      <c r="C6" s="13" t="s">
        <v>2424</v>
      </c>
      <c r="D6" s="13" t="s">
        <v>2425</v>
      </c>
      <c r="E6" s="13" t="s">
        <v>2426</v>
      </c>
      <c r="F6" s="13" t="s">
        <v>2427</v>
      </c>
      <c r="G6" s="13" t="s">
        <v>2428</v>
      </c>
      <c r="H6" s="18">
        <v>44712</v>
      </c>
      <c r="I6" s="20">
        <v>44975</v>
      </c>
      <c r="J6" s="21">
        <v>44674</v>
      </c>
      <c r="K6" s="22">
        <v>44844</v>
      </c>
      <c r="L6" s="14" t="str">
        <f ca="1">IF(Merged_Data[[#This Row],[Last Job Date]]+10 &lt;TODAY(), "AVAILABLE", "NOT AVAILABLE")</f>
        <v>AVAILABLE</v>
      </c>
      <c r="M6" s="37" t="str">
        <f ca="1">IF(OR(Merged_Data[[#This Row],[Cert 2 Exp Date]]&lt;=TODAY()-$D$3, Merged_Data[[#This Row],[Cert 1 Ext Date]]&lt;=TODAY()-$D$3,Merged_Data[[#This Row],[Cert 3 Exp Date]]&lt;=TODAY()-$D$3), "COMPLIANT", "NOT COMPLIANT")</f>
        <v>COMPLIANT</v>
      </c>
      <c r="N6" s="45" t="str" cm="1">
        <f t="array" aca="1" ref="N6" ca="1">_xlfn.IFS(Merged_Data[[#This Row],[Cert 1 Ext Date]]&gt;TODAY()+10, "Current", AND(Merged_Data[[#This Row],[Cert 1 Ext Date]]&gt;TODAY(), Merged_Data[[#This Row],[Cert 1 Ext Date]]&lt;TODAY()+15),"Notify",Merged_Data[[#This Row],[Cert 1 Ext Date]]&lt;=TODAY(), "Expired",Merged_Data[[#This Row],[Cert 1 Ext Date]]= " ","No Data")</f>
        <v>Current</v>
      </c>
      <c r="O6" s="45" t="str" cm="1">
        <f t="array" aca="1" ref="O6" ca="1">_xlfn.IFS(Merged_Data[[#This Row],[Cert 2 Exp Date]]&gt;TODAY()+10, "Current", AND(Merged_Data[[#This Row],[Cert 2 Exp Date]]&gt;TODAY(), Merged_Data[[#This Row],[Cert 2 Exp Date]]&lt;TODAY()+15),"Notify",Merged_Data[[#This Row],[Cert 2 Exp Date]]&lt;=TODAY(), "Expired",Merged_Data[[#This Row],[Cert 2 Exp Date]]= " ","No Data")</f>
        <v>Expired</v>
      </c>
      <c r="P6" s="45" t="str" cm="1">
        <f t="array" aca="1" ref="P6" ca="1">_xlfn.IFS(Merged_Data[[#This Row],[Cert 3 Exp Date]]&gt;TODAY()+10, "Current", AND(Merged_Data[[#This Row],[Cert 3 Exp Date]]&gt;TODAY(), Merged_Data[[#This Row],[Cert 3 Exp Date]]&lt;TODAY()+15),"Notify",Merged_Data[[#This Row],[Cert 3 Exp Date]]&lt;=TODAY(), "Expired",Merged_Data[[#This Row],[Cert 3 Exp Date]]= " ","No Data")</f>
        <v>Current</v>
      </c>
      <c r="T6" s="54" t="s">
        <v>3315</v>
      </c>
      <c r="U6" s="55"/>
    </row>
    <row r="7" spans="1:22" x14ac:dyDescent="0.25">
      <c r="A7" s="13" t="s">
        <v>25</v>
      </c>
      <c r="B7" s="13" t="s">
        <v>26</v>
      </c>
      <c r="C7" s="13" t="s">
        <v>2429</v>
      </c>
      <c r="D7" s="13" t="s">
        <v>2430</v>
      </c>
      <c r="E7" s="13" t="s">
        <v>2426</v>
      </c>
      <c r="F7" s="13" t="s">
        <v>2431</v>
      </c>
      <c r="G7" s="13" t="s">
        <v>2432</v>
      </c>
      <c r="H7" s="18">
        <v>44710</v>
      </c>
      <c r="I7" s="20">
        <v>45160</v>
      </c>
      <c r="J7" s="21">
        <v>44906</v>
      </c>
      <c r="K7" s="22">
        <v>44785</v>
      </c>
      <c r="L7" s="14" t="str">
        <f ca="1">IF(Merged_Data[[#This Row],[Last Job Date]]+10 &lt;TODAY(), "AVAILABLE", "NOT AVAILABLE")</f>
        <v>AVAILABLE</v>
      </c>
      <c r="M7" s="37" t="str">
        <f ca="1">IF(OR(Merged_Data[[#This Row],[Cert 2 Exp Date]]&lt;=TODAY()-$D$3, Merged_Data[[#This Row],[Cert 1 Ext Date]]&lt;=TODAY()-$D$3,Merged_Data[[#This Row],[Cert 3 Exp Date]]&lt;=TODAY()-$D$3), "COMPLIANT", "NOT COMPLIANT")</f>
        <v>NOT COMPLIANT</v>
      </c>
      <c r="N7" s="45" t="str" cm="1">
        <f t="array" aca="1" ref="N7" ca="1">_xlfn.IFS(Merged_Data[[#This Row],[Cert 1 Ext Date]]&gt;TODAY()+10, "Current", AND(Merged_Data[[#This Row],[Cert 1 Ext Date]]&gt;TODAY(), Merged_Data[[#This Row],[Cert 1 Ext Date]]&lt;TODAY()+15),"Notify",Merged_Data[[#This Row],[Cert 1 Ext Date]]&lt;=TODAY(), "Expired",Merged_Data[[#This Row],[Cert 1 Ext Date]]= " ","No Data")</f>
        <v>Current</v>
      </c>
      <c r="O7" s="45" t="str" cm="1">
        <f t="array" aca="1" ref="O7" ca="1">_xlfn.IFS(Merged_Data[[#This Row],[Cert 2 Exp Date]]&gt;TODAY()+10, "Current", AND(Merged_Data[[#This Row],[Cert 2 Exp Date]]&gt;TODAY(), Merged_Data[[#This Row],[Cert 2 Exp Date]]&lt;TODAY()+15),"Notify",Merged_Data[[#This Row],[Cert 2 Exp Date]]&lt;=TODAY(), "Expired",Merged_Data[[#This Row],[Cert 2 Exp Date]]= " ","No Data")</f>
        <v>Current</v>
      </c>
      <c r="P7" s="45" t="str" cm="1">
        <f t="array" aca="1" ref="P7" ca="1">_xlfn.IFS(Merged_Data[[#This Row],[Cert 3 Exp Date]]&gt;TODAY()+10, "Current", AND(Merged_Data[[#This Row],[Cert 3 Exp Date]]&gt;TODAY(), Merged_Data[[#This Row],[Cert 3 Exp Date]]&lt;TODAY()+15),"Notify",Merged_Data[[#This Row],[Cert 3 Exp Date]]&lt;=TODAY(), "Expired",Merged_Data[[#This Row],[Cert 3 Exp Date]]= " ","No Data")</f>
        <v>Current</v>
      </c>
      <c r="T7" s="58"/>
      <c r="U7" s="59"/>
    </row>
    <row r="8" spans="1:22" x14ac:dyDescent="0.25">
      <c r="A8" s="13" t="s">
        <v>25</v>
      </c>
      <c r="B8" s="13" t="s">
        <v>617</v>
      </c>
      <c r="C8" s="13" t="s">
        <v>2433</v>
      </c>
      <c r="D8" s="13" t="s">
        <v>2425</v>
      </c>
      <c r="E8" s="13" t="s">
        <v>2426</v>
      </c>
      <c r="F8" s="13" t="s">
        <v>2427</v>
      </c>
      <c r="G8" s="13" t="s">
        <v>2432</v>
      </c>
      <c r="H8" s="18">
        <v>44705</v>
      </c>
      <c r="I8" s="20">
        <v>45156</v>
      </c>
      <c r="J8" s="21">
        <v>44849</v>
      </c>
      <c r="K8" s="22">
        <v>44925</v>
      </c>
      <c r="L8" s="14" t="str">
        <f ca="1">IF(Merged_Data[[#This Row],[Last Job Date]]+10 &lt;TODAY(), "AVAILABLE", "NOT AVAILABLE")</f>
        <v>AVAILABLE</v>
      </c>
      <c r="M8" s="37" t="str">
        <f ca="1">IF(OR(Merged_Data[[#This Row],[Cert 2 Exp Date]]&lt;=TODAY()-$D$3, Merged_Data[[#This Row],[Cert 1 Ext Date]]&lt;=TODAY()-$D$3,Merged_Data[[#This Row],[Cert 3 Exp Date]]&lt;=TODAY()-$D$3), "COMPLIANT", "NOT COMPLIANT")</f>
        <v>NOT COMPLIANT</v>
      </c>
      <c r="N8" s="45" t="str" cm="1">
        <f t="array" aca="1" ref="N8" ca="1">_xlfn.IFS(Merged_Data[[#This Row],[Cert 1 Ext Date]]&gt;TODAY()+10, "Current", AND(Merged_Data[[#This Row],[Cert 1 Ext Date]]&gt;TODAY(), Merged_Data[[#This Row],[Cert 1 Ext Date]]&lt;TODAY()+15),"Notify",Merged_Data[[#This Row],[Cert 1 Ext Date]]&lt;=TODAY(), "Expired",Merged_Data[[#This Row],[Cert 1 Ext Date]]= " ","No Data")</f>
        <v>Current</v>
      </c>
      <c r="O8" s="45" t="str" cm="1">
        <f t="array" aca="1" ref="O8" ca="1">_xlfn.IFS(Merged_Data[[#This Row],[Cert 2 Exp Date]]&gt;TODAY()+10, "Current", AND(Merged_Data[[#This Row],[Cert 2 Exp Date]]&gt;TODAY(), Merged_Data[[#This Row],[Cert 2 Exp Date]]&lt;TODAY()+15),"Notify",Merged_Data[[#This Row],[Cert 2 Exp Date]]&lt;=TODAY(), "Expired",Merged_Data[[#This Row],[Cert 2 Exp Date]]= " ","No Data")</f>
        <v>Current</v>
      </c>
      <c r="P8" s="45" t="str" cm="1">
        <f t="array" aca="1" ref="P8" ca="1">_xlfn.IFS(Merged_Data[[#This Row],[Cert 3 Exp Date]]&gt;TODAY()+10, "Current", AND(Merged_Data[[#This Row],[Cert 3 Exp Date]]&gt;TODAY(), Merged_Data[[#This Row],[Cert 3 Exp Date]]&lt;TODAY()+15),"Notify",Merged_Data[[#This Row],[Cert 3 Exp Date]]&lt;=TODAY(), "Expired",Merged_Data[[#This Row],[Cert 3 Exp Date]]= " ","No Data")</f>
        <v>Current</v>
      </c>
      <c r="T8" s="60"/>
      <c r="U8" s="61"/>
    </row>
    <row r="9" spans="1:22" x14ac:dyDescent="0.25">
      <c r="A9" s="13" t="s">
        <v>2281</v>
      </c>
      <c r="B9" s="13" t="s">
        <v>2282</v>
      </c>
      <c r="C9" s="13" t="s">
        <v>2434</v>
      </c>
      <c r="D9" s="13" t="s">
        <v>2425</v>
      </c>
      <c r="E9" s="13" t="s">
        <v>2426</v>
      </c>
      <c r="F9" s="13" t="s">
        <v>2435</v>
      </c>
      <c r="G9" s="13" t="s">
        <v>2432</v>
      </c>
      <c r="H9" s="18">
        <v>44713</v>
      </c>
      <c r="I9" s="20">
        <v>44965</v>
      </c>
      <c r="J9" s="21">
        <v>44771</v>
      </c>
      <c r="K9" s="22">
        <v>44920</v>
      </c>
      <c r="L9" s="14" t="str">
        <f ca="1">IF(Merged_Data[[#This Row],[Last Job Date]]+10 &lt;TODAY(), "AVAILABLE", "NOT AVAILABLE")</f>
        <v>NOT AVAILABLE</v>
      </c>
      <c r="M9" s="37" t="str">
        <f ca="1">IF(OR(Merged_Data[[#This Row],[Cert 2 Exp Date]]&lt;=TODAY()-$D$3, Merged_Data[[#This Row],[Cert 1 Ext Date]]&lt;=TODAY()-$D$3,Merged_Data[[#This Row],[Cert 3 Exp Date]]&lt;=TODAY()-$D$3), "COMPLIANT", "NOT COMPLIANT")</f>
        <v>NOT COMPLIANT</v>
      </c>
      <c r="N9" s="45" t="str" cm="1">
        <f t="array" aca="1" ref="N9" ca="1">_xlfn.IFS(Merged_Data[[#This Row],[Cert 1 Ext Date]]&gt;TODAY()+10, "Current", AND(Merged_Data[[#This Row],[Cert 1 Ext Date]]&gt;TODAY(), Merged_Data[[#This Row],[Cert 1 Ext Date]]&lt;TODAY()+15),"Notify",Merged_Data[[#This Row],[Cert 1 Ext Date]]&lt;=TODAY(), "Expired",Merged_Data[[#This Row],[Cert 1 Ext Date]]= " ","No Data")</f>
        <v>Current</v>
      </c>
      <c r="O9" s="45" t="str" cm="1">
        <f t="array" aca="1" ref="O9" ca="1">_xlfn.IFS(Merged_Data[[#This Row],[Cert 2 Exp Date]]&gt;TODAY()+10, "Current", AND(Merged_Data[[#This Row],[Cert 2 Exp Date]]&gt;TODAY(), Merged_Data[[#This Row],[Cert 2 Exp Date]]&lt;TODAY()+15),"Notify",Merged_Data[[#This Row],[Cert 2 Exp Date]]&lt;=TODAY(), "Expired",Merged_Data[[#This Row],[Cert 2 Exp Date]]= " ","No Data")</f>
        <v>Current</v>
      </c>
      <c r="P9" s="45" t="str" cm="1">
        <f t="array" aca="1" ref="P9" ca="1">_xlfn.IFS(Merged_Data[[#This Row],[Cert 3 Exp Date]]&gt;TODAY()+10, "Current", AND(Merged_Data[[#This Row],[Cert 3 Exp Date]]&gt;TODAY(), Merged_Data[[#This Row],[Cert 3 Exp Date]]&lt;TODAY()+15),"Notify",Merged_Data[[#This Row],[Cert 3 Exp Date]]&lt;=TODAY(), "Expired",Merged_Data[[#This Row],[Cert 3 Exp Date]]= " ","No Data")</f>
        <v>Current</v>
      </c>
      <c r="T9" s="60"/>
      <c r="U9" s="61"/>
    </row>
    <row r="10" spans="1:22" x14ac:dyDescent="0.25">
      <c r="A10" s="13" t="s">
        <v>2285</v>
      </c>
      <c r="B10" s="13" t="s">
        <v>2286</v>
      </c>
      <c r="C10" s="13" t="s">
        <v>2436</v>
      </c>
      <c r="D10" s="13" t="s">
        <v>2430</v>
      </c>
      <c r="E10" s="13" t="s">
        <v>2437</v>
      </c>
      <c r="F10" s="13" t="s">
        <v>2427</v>
      </c>
      <c r="G10" s="13" t="s">
        <v>2432</v>
      </c>
      <c r="H10" s="18">
        <v>44704</v>
      </c>
      <c r="I10" s="20">
        <v>44953</v>
      </c>
      <c r="J10" s="21">
        <v>44761</v>
      </c>
      <c r="K10" s="22">
        <v>44691</v>
      </c>
      <c r="L10" s="14" t="str">
        <f ca="1">IF(Merged_Data[[#This Row],[Last Job Date]]+10 &lt;TODAY(), "AVAILABLE", "NOT AVAILABLE")</f>
        <v>AVAILABLE</v>
      </c>
      <c r="M10" s="37" t="str">
        <f ca="1">IF(OR(Merged_Data[[#This Row],[Cert 2 Exp Date]]&lt;=TODAY()-$D$3, Merged_Data[[#This Row],[Cert 1 Ext Date]]&lt;=TODAY()-$D$3,Merged_Data[[#This Row],[Cert 3 Exp Date]]&lt;=TODAY()-$D$3), "COMPLIANT", "NOT COMPLIANT")</f>
        <v>COMPLIANT</v>
      </c>
      <c r="N10" s="45" t="str" cm="1">
        <f t="array" aca="1" ref="N10" ca="1">_xlfn.IFS(Merged_Data[[#This Row],[Cert 1 Ext Date]]&gt;TODAY()+10, "Current", AND(Merged_Data[[#This Row],[Cert 1 Ext Date]]&gt;TODAY(), Merged_Data[[#This Row],[Cert 1 Ext Date]]&lt;TODAY()+15),"Notify",Merged_Data[[#This Row],[Cert 1 Ext Date]]&lt;=TODAY(), "Expired",Merged_Data[[#This Row],[Cert 1 Ext Date]]= " ","No Data")</f>
        <v>Current</v>
      </c>
      <c r="O10" s="45" t="str" cm="1">
        <f t="array" aca="1" ref="O10" ca="1">_xlfn.IFS(Merged_Data[[#This Row],[Cert 2 Exp Date]]&gt;TODAY()+10, "Current", AND(Merged_Data[[#This Row],[Cert 2 Exp Date]]&gt;TODAY(), Merged_Data[[#This Row],[Cert 2 Exp Date]]&lt;TODAY()+15),"Notify",Merged_Data[[#This Row],[Cert 2 Exp Date]]&lt;=TODAY(), "Expired",Merged_Data[[#This Row],[Cert 2 Exp Date]]= " ","No Data")</f>
        <v>Current</v>
      </c>
      <c r="P10" s="45" t="str" cm="1">
        <f t="array" aca="1" ref="P10" ca="1">_xlfn.IFS(Merged_Data[[#This Row],[Cert 3 Exp Date]]&gt;TODAY()+10, "Current", AND(Merged_Data[[#This Row],[Cert 3 Exp Date]]&gt;TODAY(), Merged_Data[[#This Row],[Cert 3 Exp Date]]&lt;TODAY()+15),"Notify",Merged_Data[[#This Row],[Cert 3 Exp Date]]&lt;=TODAY(), "Expired",Merged_Data[[#This Row],[Cert 3 Exp Date]]= " ","No Data")</f>
        <v>Expired</v>
      </c>
      <c r="T10" s="60"/>
      <c r="U10" s="61"/>
    </row>
    <row r="11" spans="1:22" x14ac:dyDescent="0.25">
      <c r="A11" s="13" t="s">
        <v>1655</v>
      </c>
      <c r="B11" s="13" t="s">
        <v>127</v>
      </c>
      <c r="C11" s="13" t="s">
        <v>2438</v>
      </c>
      <c r="D11" s="13" t="s">
        <v>2430</v>
      </c>
      <c r="E11" s="13" t="s">
        <v>2439</v>
      </c>
      <c r="F11" s="13" t="s">
        <v>2435</v>
      </c>
      <c r="G11" s="13" t="s">
        <v>2428</v>
      </c>
      <c r="H11" s="18">
        <v>44712</v>
      </c>
      <c r="I11" s="20"/>
      <c r="J11" s="21"/>
      <c r="K11" s="22"/>
      <c r="L11" s="14" t="str">
        <f ca="1">IF(Merged_Data[[#This Row],[Last Job Date]]+10 &lt;TODAY(), "AVAILABLE", "NOT AVAILABLE")</f>
        <v>AVAILABLE</v>
      </c>
      <c r="M11" s="37" t="str">
        <f ca="1">IF(OR(Merged_Data[[#This Row],[Cert 2 Exp Date]]&lt;=TODAY()-$D$3, Merged_Data[[#This Row],[Cert 1 Ext Date]]&lt;=TODAY()-$D$3,Merged_Data[[#This Row],[Cert 3 Exp Date]]&lt;=TODAY()-$D$3), "COMPLIANT", "NOT COMPLIANT")</f>
        <v>COMPLIANT</v>
      </c>
      <c r="N11" s="45" t="str" cm="1">
        <f t="array" aca="1" ref="N11" ca="1">_xlfn.IFS(Merged_Data[[#This Row],[Cert 1 Ext Date]]&gt;TODAY()+10, "Current", AND(Merged_Data[[#This Row],[Cert 1 Ext Date]]&gt;TODAY(), Merged_Data[[#This Row],[Cert 1 Ext Date]]&lt;TODAY()+15),"Notify",Merged_Data[[#This Row],[Cert 1 Ext Date]]&lt;=TODAY(), "Expired",Merged_Data[[#This Row],[Cert 1 Ext Date]]= " ","No Data")</f>
        <v>Expired</v>
      </c>
      <c r="O11" s="45" t="str" cm="1">
        <f t="array" aca="1" ref="O11" ca="1">_xlfn.IFS(Merged_Data[[#This Row],[Cert 2 Exp Date]]&gt;TODAY()+10, "Current", AND(Merged_Data[[#This Row],[Cert 2 Exp Date]]&gt;TODAY(), Merged_Data[[#This Row],[Cert 2 Exp Date]]&lt;TODAY()+15),"Notify",Merged_Data[[#This Row],[Cert 2 Exp Date]]&lt;=TODAY(), "Expired",Merged_Data[[#This Row],[Cert 2 Exp Date]]= " ","No Data")</f>
        <v>Expired</v>
      </c>
      <c r="P11" s="45" t="str" cm="1">
        <f t="array" aca="1" ref="P11" ca="1">_xlfn.IFS(Merged_Data[[#This Row],[Cert 3 Exp Date]]&gt;TODAY()+10, "Current", AND(Merged_Data[[#This Row],[Cert 3 Exp Date]]&gt;TODAY(), Merged_Data[[#This Row],[Cert 3 Exp Date]]&lt;TODAY()+15),"Notify",Merged_Data[[#This Row],[Cert 3 Exp Date]]&lt;=TODAY(), "Expired",Merged_Data[[#This Row],[Cert 3 Exp Date]]= " ","No Data")</f>
        <v>Expired</v>
      </c>
      <c r="T11" s="60"/>
      <c r="U11" s="61"/>
    </row>
    <row r="12" spans="1:22" x14ac:dyDescent="0.25">
      <c r="A12" s="13" t="s">
        <v>506</v>
      </c>
      <c r="B12" s="13" t="s">
        <v>507</v>
      </c>
      <c r="C12" s="13" t="s">
        <v>2440</v>
      </c>
      <c r="D12" s="13" t="s">
        <v>2430</v>
      </c>
      <c r="E12" s="13" t="s">
        <v>2441</v>
      </c>
      <c r="F12" s="13" t="s">
        <v>2442</v>
      </c>
      <c r="G12" s="13" t="s">
        <v>2428</v>
      </c>
      <c r="H12" s="18">
        <v>44716</v>
      </c>
      <c r="I12" s="20">
        <v>44779</v>
      </c>
      <c r="J12" s="21">
        <v>44767</v>
      </c>
      <c r="K12" s="22">
        <v>44954</v>
      </c>
      <c r="L12" s="14" t="str">
        <f ca="1">IF(Merged_Data[[#This Row],[Last Job Date]]+10 &lt;TODAY(), "AVAILABLE", "NOT AVAILABLE")</f>
        <v>NOT AVAILABLE</v>
      </c>
      <c r="M12" s="37" t="str">
        <f ca="1">IF(OR(Merged_Data[[#This Row],[Cert 2 Exp Date]]&lt;=TODAY()-$D$3, Merged_Data[[#This Row],[Cert 1 Ext Date]]&lt;=TODAY()-$D$3,Merged_Data[[#This Row],[Cert 3 Exp Date]]&lt;=TODAY()-$D$3), "COMPLIANT", "NOT COMPLIANT")</f>
        <v>NOT COMPLIANT</v>
      </c>
      <c r="N12" s="45" t="str" cm="1">
        <f t="array" aca="1" ref="N12" ca="1">_xlfn.IFS(Merged_Data[[#This Row],[Cert 1 Ext Date]]&gt;TODAY()+10, "Current", AND(Merged_Data[[#This Row],[Cert 1 Ext Date]]&gt;TODAY(), Merged_Data[[#This Row],[Cert 1 Ext Date]]&lt;TODAY()+15),"Notify",Merged_Data[[#This Row],[Cert 1 Ext Date]]&lt;=TODAY(), "Expired",Merged_Data[[#This Row],[Cert 1 Ext Date]]= " ","No Data")</f>
        <v>Current</v>
      </c>
      <c r="O12" s="45" t="str" cm="1">
        <f t="array" aca="1" ref="O12" ca="1">_xlfn.IFS(Merged_Data[[#This Row],[Cert 2 Exp Date]]&gt;TODAY()+10, "Current", AND(Merged_Data[[#This Row],[Cert 2 Exp Date]]&gt;TODAY(), Merged_Data[[#This Row],[Cert 2 Exp Date]]&lt;TODAY()+15),"Notify",Merged_Data[[#This Row],[Cert 2 Exp Date]]&lt;=TODAY(), "Expired",Merged_Data[[#This Row],[Cert 2 Exp Date]]= " ","No Data")</f>
        <v>Current</v>
      </c>
      <c r="P12" s="45" t="str" cm="1">
        <f t="array" aca="1" ref="P12" ca="1">_xlfn.IFS(Merged_Data[[#This Row],[Cert 3 Exp Date]]&gt;TODAY()+10, "Current", AND(Merged_Data[[#This Row],[Cert 3 Exp Date]]&gt;TODAY(), Merged_Data[[#This Row],[Cert 3 Exp Date]]&lt;TODAY()+15),"Notify",Merged_Data[[#This Row],[Cert 3 Exp Date]]&lt;=TODAY(), "Expired",Merged_Data[[#This Row],[Cert 3 Exp Date]]= " ","No Data")</f>
        <v>Current</v>
      </c>
      <c r="T12" s="60"/>
      <c r="U12" s="61"/>
    </row>
    <row r="13" spans="1:22" ht="15.75" thickBot="1" x14ac:dyDescent="0.3">
      <c r="A13" s="13" t="s">
        <v>1503</v>
      </c>
      <c r="B13" s="13" t="s">
        <v>1504</v>
      </c>
      <c r="C13" s="13" t="s">
        <v>2443</v>
      </c>
      <c r="D13" s="13" t="s">
        <v>2425</v>
      </c>
      <c r="E13" s="13" t="s">
        <v>2441</v>
      </c>
      <c r="F13" s="13" t="s">
        <v>2435</v>
      </c>
      <c r="G13" s="13" t="s">
        <v>2432</v>
      </c>
      <c r="H13" s="18">
        <v>44714</v>
      </c>
      <c r="I13" s="20">
        <v>44748</v>
      </c>
      <c r="J13" s="21">
        <v>44840</v>
      </c>
      <c r="K13" s="22">
        <v>45138</v>
      </c>
      <c r="L13" s="14" t="str">
        <f ca="1">IF(Merged_Data[[#This Row],[Last Job Date]]+10 &lt;TODAY(), "AVAILABLE", "NOT AVAILABLE")</f>
        <v>NOT AVAILABLE</v>
      </c>
      <c r="M13" s="37" t="str">
        <f ca="1">IF(OR(Merged_Data[[#This Row],[Cert 2 Exp Date]]&lt;=TODAY()-$D$3, Merged_Data[[#This Row],[Cert 1 Ext Date]]&lt;=TODAY()-$D$3,Merged_Data[[#This Row],[Cert 3 Exp Date]]&lt;=TODAY()-$D$3), "COMPLIANT", "NOT COMPLIANT")</f>
        <v>NOT COMPLIANT</v>
      </c>
      <c r="N13" s="45" t="str" cm="1">
        <f t="array" aca="1" ref="N13" ca="1">_xlfn.IFS(Merged_Data[[#This Row],[Cert 1 Ext Date]]&gt;TODAY()+10, "Current", AND(Merged_Data[[#This Row],[Cert 1 Ext Date]]&gt;TODAY(), Merged_Data[[#This Row],[Cert 1 Ext Date]]&lt;TODAY()+15),"Notify",Merged_Data[[#This Row],[Cert 1 Ext Date]]&lt;=TODAY(), "Expired",Merged_Data[[#This Row],[Cert 1 Ext Date]]= " ","No Data")</f>
        <v>Current</v>
      </c>
      <c r="O13" s="45" t="str" cm="1">
        <f t="array" aca="1" ref="O13" ca="1">_xlfn.IFS(Merged_Data[[#This Row],[Cert 2 Exp Date]]&gt;TODAY()+10, "Current", AND(Merged_Data[[#This Row],[Cert 2 Exp Date]]&gt;TODAY(), Merged_Data[[#This Row],[Cert 2 Exp Date]]&lt;TODAY()+15),"Notify",Merged_Data[[#This Row],[Cert 2 Exp Date]]&lt;=TODAY(), "Expired",Merged_Data[[#This Row],[Cert 2 Exp Date]]= " ","No Data")</f>
        <v>Current</v>
      </c>
      <c r="P13" s="45" t="str" cm="1">
        <f t="array" aca="1" ref="P13" ca="1">_xlfn.IFS(Merged_Data[[#This Row],[Cert 3 Exp Date]]&gt;TODAY()+10, "Current", AND(Merged_Data[[#This Row],[Cert 3 Exp Date]]&gt;TODAY(), Merged_Data[[#This Row],[Cert 3 Exp Date]]&lt;TODAY()+15),"Notify",Merged_Data[[#This Row],[Cert 3 Exp Date]]&lt;=TODAY(), "Expired",Merged_Data[[#This Row],[Cert 3 Exp Date]]= " ","No Data")</f>
        <v>Current</v>
      </c>
      <c r="T13" s="62"/>
      <c r="U13" s="63"/>
    </row>
    <row r="14" spans="1:22" x14ac:dyDescent="0.25">
      <c r="A14" s="13" t="s">
        <v>427</v>
      </c>
      <c r="B14" s="13" t="s">
        <v>428</v>
      </c>
      <c r="C14" s="13" t="s">
        <v>2444</v>
      </c>
      <c r="D14" s="13" t="s">
        <v>2430</v>
      </c>
      <c r="E14" s="13" t="s">
        <v>2445</v>
      </c>
      <c r="F14" s="13" t="s">
        <v>2431</v>
      </c>
      <c r="G14" s="13" t="s">
        <v>2428</v>
      </c>
      <c r="H14" s="18">
        <v>44715</v>
      </c>
      <c r="I14" s="20">
        <v>44843</v>
      </c>
      <c r="J14" s="21">
        <v>44896</v>
      </c>
      <c r="K14" s="22">
        <v>45387</v>
      </c>
      <c r="L14" s="14" t="str">
        <f ca="1">IF(Merged_Data[[#This Row],[Last Job Date]]+10 &lt;TODAY(), "AVAILABLE", "NOT AVAILABLE")</f>
        <v>NOT AVAILABLE</v>
      </c>
      <c r="M14" s="37" t="str">
        <f ca="1">IF(OR(Merged_Data[[#This Row],[Cert 2 Exp Date]]&lt;=TODAY()-$D$3, Merged_Data[[#This Row],[Cert 1 Ext Date]]&lt;=TODAY()-$D$3,Merged_Data[[#This Row],[Cert 3 Exp Date]]&lt;=TODAY()-$D$3), "COMPLIANT", "NOT COMPLIANT")</f>
        <v>NOT COMPLIANT</v>
      </c>
      <c r="N14" s="45" t="str" cm="1">
        <f t="array" aca="1" ref="N14" ca="1">_xlfn.IFS(Merged_Data[[#This Row],[Cert 1 Ext Date]]&gt;TODAY()+10, "Current", AND(Merged_Data[[#This Row],[Cert 1 Ext Date]]&gt;TODAY(), Merged_Data[[#This Row],[Cert 1 Ext Date]]&lt;TODAY()+15),"Notify",Merged_Data[[#This Row],[Cert 1 Ext Date]]&lt;=TODAY(), "Expired",Merged_Data[[#This Row],[Cert 1 Ext Date]]= " ","No Data")</f>
        <v>Current</v>
      </c>
      <c r="O14" s="45" t="str" cm="1">
        <f t="array" aca="1" ref="O14" ca="1">_xlfn.IFS(Merged_Data[[#This Row],[Cert 2 Exp Date]]&gt;TODAY()+10, "Current", AND(Merged_Data[[#This Row],[Cert 2 Exp Date]]&gt;TODAY(), Merged_Data[[#This Row],[Cert 2 Exp Date]]&lt;TODAY()+15),"Notify",Merged_Data[[#This Row],[Cert 2 Exp Date]]&lt;=TODAY(), "Expired",Merged_Data[[#This Row],[Cert 2 Exp Date]]= " ","No Data")</f>
        <v>Current</v>
      </c>
      <c r="P14" s="45" t="str" cm="1">
        <f t="array" aca="1" ref="P14" ca="1">_xlfn.IFS(Merged_Data[[#This Row],[Cert 3 Exp Date]]&gt;TODAY()+10, "Current", AND(Merged_Data[[#This Row],[Cert 3 Exp Date]]&gt;TODAY(), Merged_Data[[#This Row],[Cert 3 Exp Date]]&lt;TODAY()+15),"Notify",Merged_Data[[#This Row],[Cert 3 Exp Date]]&lt;=TODAY(), "Expired",Merged_Data[[#This Row],[Cert 3 Exp Date]]= " ","No Data")</f>
        <v>Current</v>
      </c>
      <c r="T14" s="53"/>
      <c r="U14" s="53"/>
    </row>
    <row r="15" spans="1:22" x14ac:dyDescent="0.25">
      <c r="A15" s="13" t="s">
        <v>1701</v>
      </c>
      <c r="B15" s="13" t="s">
        <v>1702</v>
      </c>
      <c r="C15" s="13" t="s">
        <v>2446</v>
      </c>
      <c r="D15" s="13" t="s">
        <v>2430</v>
      </c>
      <c r="E15" s="13" t="s">
        <v>2437</v>
      </c>
      <c r="F15" s="13" t="s">
        <v>2447</v>
      </c>
      <c r="G15" s="13" t="s">
        <v>2432</v>
      </c>
      <c r="H15" s="18">
        <v>44716</v>
      </c>
      <c r="I15" s="20">
        <v>44687</v>
      </c>
      <c r="J15" s="21">
        <v>44997</v>
      </c>
      <c r="K15" s="22">
        <v>45392</v>
      </c>
      <c r="L15" s="14" t="str">
        <f ca="1">IF(Merged_Data[[#This Row],[Last Job Date]]+10 &lt;TODAY(), "AVAILABLE", "NOT AVAILABLE")</f>
        <v>NOT AVAILABLE</v>
      </c>
      <c r="M15" s="37" t="str">
        <f ca="1">IF(OR(Merged_Data[[#This Row],[Cert 2 Exp Date]]&lt;=TODAY()-$D$3, Merged_Data[[#This Row],[Cert 1 Ext Date]]&lt;=TODAY()-$D$3,Merged_Data[[#This Row],[Cert 3 Exp Date]]&lt;=TODAY()-$D$3), "COMPLIANT", "NOT COMPLIANT")</f>
        <v>COMPLIANT</v>
      </c>
      <c r="N15" s="45" t="str" cm="1">
        <f t="array" aca="1" ref="N15" ca="1">_xlfn.IFS(Merged_Data[[#This Row],[Cert 1 Ext Date]]&gt;TODAY()+10, "Current", AND(Merged_Data[[#This Row],[Cert 1 Ext Date]]&gt;TODAY(), Merged_Data[[#This Row],[Cert 1 Ext Date]]&lt;TODAY()+15),"Notify",Merged_Data[[#This Row],[Cert 1 Ext Date]]&lt;=TODAY(), "Expired",Merged_Data[[#This Row],[Cert 1 Ext Date]]= " ","No Data")</f>
        <v>Expired</v>
      </c>
      <c r="O15" s="45" t="str" cm="1">
        <f t="array" aca="1" ref="O15" ca="1">_xlfn.IFS(Merged_Data[[#This Row],[Cert 2 Exp Date]]&gt;TODAY()+10, "Current", AND(Merged_Data[[#This Row],[Cert 2 Exp Date]]&gt;TODAY(), Merged_Data[[#This Row],[Cert 2 Exp Date]]&lt;TODAY()+15),"Notify",Merged_Data[[#This Row],[Cert 2 Exp Date]]&lt;=TODAY(), "Expired",Merged_Data[[#This Row],[Cert 2 Exp Date]]= " ","No Data")</f>
        <v>Current</v>
      </c>
      <c r="P15" s="45" t="str" cm="1">
        <f t="array" aca="1" ref="P15" ca="1">_xlfn.IFS(Merged_Data[[#This Row],[Cert 3 Exp Date]]&gt;TODAY()+10, "Current", AND(Merged_Data[[#This Row],[Cert 3 Exp Date]]&gt;TODAY(), Merged_Data[[#This Row],[Cert 3 Exp Date]]&lt;TODAY()+15),"Notify",Merged_Data[[#This Row],[Cert 3 Exp Date]]&lt;=TODAY(), "Expired",Merged_Data[[#This Row],[Cert 3 Exp Date]]= " ","No Data")</f>
        <v>Current</v>
      </c>
    </row>
    <row r="16" spans="1:22" x14ac:dyDescent="0.25">
      <c r="A16" s="13" t="s">
        <v>1929</v>
      </c>
      <c r="B16" s="13" t="s">
        <v>1930</v>
      </c>
      <c r="C16" s="13" t="s">
        <v>2448</v>
      </c>
      <c r="D16" s="13" t="s">
        <v>2430</v>
      </c>
      <c r="E16" s="13" t="s">
        <v>2426</v>
      </c>
      <c r="F16" s="13" t="s">
        <v>2431</v>
      </c>
      <c r="G16" s="13" t="s">
        <v>2432</v>
      </c>
      <c r="H16" s="18">
        <v>44716</v>
      </c>
      <c r="I16" s="20">
        <v>44818</v>
      </c>
      <c r="J16" s="21">
        <v>44945</v>
      </c>
      <c r="K16" s="22">
        <v>44721</v>
      </c>
      <c r="L16" s="14" t="str">
        <f ca="1">IF(Merged_Data[[#This Row],[Last Job Date]]+10 &lt;TODAY(), "AVAILABLE", "NOT AVAILABLE")</f>
        <v>NOT AVAILABLE</v>
      </c>
      <c r="M16" s="37" t="str">
        <f ca="1">IF(OR(Merged_Data[[#This Row],[Cert 2 Exp Date]]&lt;=TODAY()-$D$3, Merged_Data[[#This Row],[Cert 1 Ext Date]]&lt;=TODAY()-$D$3,Merged_Data[[#This Row],[Cert 3 Exp Date]]&lt;=TODAY()-$D$3), "COMPLIANT", "NOT COMPLIANT")</f>
        <v>NOT COMPLIANT</v>
      </c>
      <c r="N16" s="45" t="str" cm="1">
        <f t="array" aca="1" ref="N16" ca="1">_xlfn.IFS(Merged_Data[[#This Row],[Cert 1 Ext Date]]&gt;TODAY()+10, "Current", AND(Merged_Data[[#This Row],[Cert 1 Ext Date]]&gt;TODAY(), Merged_Data[[#This Row],[Cert 1 Ext Date]]&lt;TODAY()+15),"Notify",Merged_Data[[#This Row],[Cert 1 Ext Date]]&lt;=TODAY(), "Expired",Merged_Data[[#This Row],[Cert 1 Ext Date]]= " ","No Data")</f>
        <v>Current</v>
      </c>
      <c r="O16" s="45" t="str" cm="1">
        <f t="array" aca="1" ref="O16" ca="1">_xlfn.IFS(Merged_Data[[#This Row],[Cert 2 Exp Date]]&gt;TODAY()+10, "Current", AND(Merged_Data[[#This Row],[Cert 2 Exp Date]]&gt;TODAY(), Merged_Data[[#This Row],[Cert 2 Exp Date]]&lt;TODAY()+15),"Notify",Merged_Data[[#This Row],[Cert 2 Exp Date]]&lt;=TODAY(), "Expired",Merged_Data[[#This Row],[Cert 2 Exp Date]]= " ","No Data")</f>
        <v>Current</v>
      </c>
      <c r="P16" s="45" t="str" cm="1">
        <f t="array" aca="1" ref="P16" ca="1">_xlfn.IFS(Merged_Data[[#This Row],[Cert 3 Exp Date]]&gt;TODAY()+10, "Current", AND(Merged_Data[[#This Row],[Cert 3 Exp Date]]&gt;TODAY(), Merged_Data[[#This Row],[Cert 3 Exp Date]]&lt;TODAY()+15),"Notify",Merged_Data[[#This Row],[Cert 3 Exp Date]]&lt;=TODAY(), "Expired",Merged_Data[[#This Row],[Cert 3 Exp Date]]= " ","No Data")</f>
        <v>Expired</v>
      </c>
    </row>
    <row r="17" spans="1:16" x14ac:dyDescent="0.25">
      <c r="A17" s="13" t="s">
        <v>529</v>
      </c>
      <c r="B17" s="13" t="s">
        <v>530</v>
      </c>
      <c r="C17" s="13" t="s">
        <v>2449</v>
      </c>
      <c r="D17" s="13" t="s">
        <v>2430</v>
      </c>
      <c r="E17" s="13" t="s">
        <v>2450</v>
      </c>
      <c r="F17" s="13" t="s">
        <v>2442</v>
      </c>
      <c r="G17" s="13" t="s">
        <v>2432</v>
      </c>
      <c r="H17" s="18">
        <v>44705</v>
      </c>
      <c r="I17" s="20">
        <v>44704</v>
      </c>
      <c r="J17" s="21">
        <v>45002</v>
      </c>
      <c r="K17" s="22">
        <v>44767</v>
      </c>
      <c r="L17" s="14" t="str">
        <f ca="1">IF(Merged_Data[[#This Row],[Last Job Date]]+10 &lt;TODAY(), "AVAILABLE", "NOT AVAILABLE")</f>
        <v>AVAILABLE</v>
      </c>
      <c r="M17" s="37" t="str">
        <f ca="1">IF(OR(Merged_Data[[#This Row],[Cert 2 Exp Date]]&lt;=TODAY()-$D$3, Merged_Data[[#This Row],[Cert 1 Ext Date]]&lt;=TODAY()-$D$3,Merged_Data[[#This Row],[Cert 3 Exp Date]]&lt;=TODAY()-$D$3), "COMPLIANT", "NOT COMPLIANT")</f>
        <v>COMPLIANT</v>
      </c>
      <c r="N17" s="45" t="str" cm="1">
        <f t="array" aca="1" ref="N17" ca="1">_xlfn.IFS(Merged_Data[[#This Row],[Cert 1 Ext Date]]&gt;TODAY()+10, "Current", AND(Merged_Data[[#This Row],[Cert 1 Ext Date]]&gt;TODAY(), Merged_Data[[#This Row],[Cert 1 Ext Date]]&lt;TODAY()+15),"Notify",Merged_Data[[#This Row],[Cert 1 Ext Date]]&lt;=TODAY(), "Expired",Merged_Data[[#This Row],[Cert 1 Ext Date]]= " ","No Data")</f>
        <v>Expired</v>
      </c>
      <c r="O17" s="45" t="str" cm="1">
        <f t="array" aca="1" ref="O17" ca="1">_xlfn.IFS(Merged_Data[[#This Row],[Cert 2 Exp Date]]&gt;TODAY()+10, "Current", AND(Merged_Data[[#This Row],[Cert 2 Exp Date]]&gt;TODAY(), Merged_Data[[#This Row],[Cert 2 Exp Date]]&lt;TODAY()+15),"Notify",Merged_Data[[#This Row],[Cert 2 Exp Date]]&lt;=TODAY(), "Expired",Merged_Data[[#This Row],[Cert 2 Exp Date]]= " ","No Data")</f>
        <v>Current</v>
      </c>
      <c r="P17" s="45" t="str" cm="1">
        <f t="array" aca="1" ref="P17" ca="1">_xlfn.IFS(Merged_Data[[#This Row],[Cert 3 Exp Date]]&gt;TODAY()+10, "Current", AND(Merged_Data[[#This Row],[Cert 3 Exp Date]]&gt;TODAY(), Merged_Data[[#This Row],[Cert 3 Exp Date]]&lt;TODAY()+15),"Notify",Merged_Data[[#This Row],[Cert 3 Exp Date]]&lt;=TODAY(), "Expired",Merged_Data[[#This Row],[Cert 3 Exp Date]]= " ","No Data")</f>
        <v>Current</v>
      </c>
    </row>
    <row r="18" spans="1:16" x14ac:dyDescent="0.25">
      <c r="A18" s="13" t="s">
        <v>496</v>
      </c>
      <c r="B18" s="13" t="s">
        <v>497</v>
      </c>
      <c r="C18" s="13" t="s">
        <v>2451</v>
      </c>
      <c r="D18" s="13" t="s">
        <v>2430</v>
      </c>
      <c r="E18" s="13" t="s">
        <v>2441</v>
      </c>
      <c r="F18" s="13" t="s">
        <v>2427</v>
      </c>
      <c r="G18" s="13" t="s">
        <v>2428</v>
      </c>
      <c r="H18" s="18">
        <v>44710</v>
      </c>
      <c r="I18" s="20">
        <v>44811</v>
      </c>
      <c r="J18" s="21">
        <v>44737</v>
      </c>
      <c r="K18" s="22">
        <v>45140</v>
      </c>
      <c r="L18" s="14" t="str">
        <f ca="1">IF(Merged_Data[[#This Row],[Last Job Date]]+10 &lt;TODAY(), "AVAILABLE", "NOT AVAILABLE")</f>
        <v>AVAILABLE</v>
      </c>
      <c r="M18" s="37" t="str">
        <f ca="1">IF(OR(Merged_Data[[#This Row],[Cert 2 Exp Date]]&lt;=TODAY()-$D$3, Merged_Data[[#This Row],[Cert 1 Ext Date]]&lt;=TODAY()-$D$3,Merged_Data[[#This Row],[Cert 3 Exp Date]]&lt;=TODAY()-$D$3), "COMPLIANT", "NOT COMPLIANT")</f>
        <v>NOT COMPLIANT</v>
      </c>
      <c r="N18" s="45" t="str" cm="1">
        <f t="array" aca="1" ref="N18" ca="1">_xlfn.IFS(Merged_Data[[#This Row],[Cert 1 Ext Date]]&gt;TODAY()+10, "Current", AND(Merged_Data[[#This Row],[Cert 1 Ext Date]]&gt;TODAY(), Merged_Data[[#This Row],[Cert 1 Ext Date]]&lt;TODAY()+15),"Notify",Merged_Data[[#This Row],[Cert 1 Ext Date]]&lt;=TODAY(), "Expired",Merged_Data[[#This Row],[Cert 1 Ext Date]]= " ","No Data")</f>
        <v>Current</v>
      </c>
      <c r="O18" s="45" t="str" cm="1">
        <f t="array" aca="1" ref="O18" ca="1">_xlfn.IFS(Merged_Data[[#This Row],[Cert 2 Exp Date]]&gt;TODAY()+10, "Current", AND(Merged_Data[[#This Row],[Cert 2 Exp Date]]&gt;TODAY(), Merged_Data[[#This Row],[Cert 2 Exp Date]]&lt;TODAY()+15),"Notify",Merged_Data[[#This Row],[Cert 2 Exp Date]]&lt;=TODAY(), "Expired",Merged_Data[[#This Row],[Cert 2 Exp Date]]= " ","No Data")</f>
        <v>Current</v>
      </c>
      <c r="P18" s="45" t="str" cm="1">
        <f t="array" aca="1" ref="P18" ca="1">_xlfn.IFS(Merged_Data[[#This Row],[Cert 3 Exp Date]]&gt;TODAY()+10, "Current", AND(Merged_Data[[#This Row],[Cert 3 Exp Date]]&gt;TODAY(), Merged_Data[[#This Row],[Cert 3 Exp Date]]&lt;TODAY()+15),"Notify",Merged_Data[[#This Row],[Cert 3 Exp Date]]&lt;=TODAY(), "Expired",Merged_Data[[#This Row],[Cert 3 Exp Date]]= " ","No Data")</f>
        <v>Current</v>
      </c>
    </row>
    <row r="19" spans="1:16" x14ac:dyDescent="0.25">
      <c r="A19" s="13" t="s">
        <v>130</v>
      </c>
      <c r="B19" s="13" t="s">
        <v>131</v>
      </c>
      <c r="C19" s="13" t="s">
        <v>2452</v>
      </c>
      <c r="D19" s="13" t="s">
        <v>2425</v>
      </c>
      <c r="E19" s="13" t="s">
        <v>2426</v>
      </c>
      <c r="F19" s="13" t="s">
        <v>2435</v>
      </c>
      <c r="G19" s="13" t="s">
        <v>2432</v>
      </c>
      <c r="H19" s="18">
        <v>44712</v>
      </c>
      <c r="I19" s="20">
        <v>44951</v>
      </c>
      <c r="J19" s="21">
        <v>44712</v>
      </c>
      <c r="K19" s="22">
        <v>44913</v>
      </c>
      <c r="L19" s="14" t="str">
        <f ca="1">IF(Merged_Data[[#This Row],[Last Job Date]]+10 &lt;TODAY(), "AVAILABLE", "NOT AVAILABLE")</f>
        <v>AVAILABLE</v>
      </c>
      <c r="M19" s="37" t="str">
        <f ca="1">IF(OR(Merged_Data[[#This Row],[Cert 2 Exp Date]]&lt;=TODAY()-$D$3, Merged_Data[[#This Row],[Cert 1 Ext Date]]&lt;=TODAY()-$D$3,Merged_Data[[#This Row],[Cert 3 Exp Date]]&lt;=TODAY()-$D$3), "COMPLIANT", "NOT COMPLIANT")</f>
        <v>COMPLIANT</v>
      </c>
      <c r="N19" s="45" t="str" cm="1">
        <f t="array" aca="1" ref="N19" ca="1">_xlfn.IFS(Merged_Data[[#This Row],[Cert 1 Ext Date]]&gt;TODAY()+10, "Current", AND(Merged_Data[[#This Row],[Cert 1 Ext Date]]&gt;TODAY(), Merged_Data[[#This Row],[Cert 1 Ext Date]]&lt;TODAY()+15),"Notify",Merged_Data[[#This Row],[Cert 1 Ext Date]]&lt;=TODAY(), "Expired",Merged_Data[[#This Row],[Cert 1 Ext Date]]= " ","No Data")</f>
        <v>Current</v>
      </c>
      <c r="O19" s="45" t="str" cm="1">
        <f t="array" aca="1" ref="O19" ca="1">_xlfn.IFS(Merged_Data[[#This Row],[Cert 2 Exp Date]]&gt;TODAY()+10, "Current", AND(Merged_Data[[#This Row],[Cert 2 Exp Date]]&gt;TODAY(), Merged_Data[[#This Row],[Cert 2 Exp Date]]&lt;TODAY()+15),"Notify",Merged_Data[[#This Row],[Cert 2 Exp Date]]&lt;=TODAY(), "Expired",Merged_Data[[#This Row],[Cert 2 Exp Date]]= " ","No Data")</f>
        <v>Expired</v>
      </c>
      <c r="P19" s="45" t="str" cm="1">
        <f t="array" aca="1" ref="P19" ca="1">_xlfn.IFS(Merged_Data[[#This Row],[Cert 3 Exp Date]]&gt;TODAY()+10, "Current", AND(Merged_Data[[#This Row],[Cert 3 Exp Date]]&gt;TODAY(), Merged_Data[[#This Row],[Cert 3 Exp Date]]&lt;TODAY()+15),"Notify",Merged_Data[[#This Row],[Cert 3 Exp Date]]&lt;=TODAY(), "Expired",Merged_Data[[#This Row],[Cert 3 Exp Date]]= " ","No Data")</f>
        <v>Current</v>
      </c>
    </row>
    <row r="20" spans="1:16" x14ac:dyDescent="0.25">
      <c r="A20" s="13" t="s">
        <v>1619</v>
      </c>
      <c r="B20" s="13" t="s">
        <v>1620</v>
      </c>
      <c r="C20" s="13" t="s">
        <v>2453</v>
      </c>
      <c r="D20" s="13" t="s">
        <v>2430</v>
      </c>
      <c r="E20" s="13" t="s">
        <v>2445</v>
      </c>
      <c r="F20" s="13" t="s">
        <v>2431</v>
      </c>
      <c r="G20" s="13" t="s">
        <v>2432</v>
      </c>
      <c r="H20" s="18">
        <v>44709</v>
      </c>
      <c r="I20" s="20">
        <v>44793</v>
      </c>
      <c r="J20" s="21">
        <v>45152</v>
      </c>
      <c r="K20" s="22">
        <v>44577</v>
      </c>
      <c r="L20" s="14" t="str">
        <f ca="1">IF(Merged_Data[[#This Row],[Last Job Date]]+10 &lt;TODAY(), "AVAILABLE", "NOT AVAILABLE")</f>
        <v>AVAILABLE</v>
      </c>
      <c r="M20" s="37" t="str">
        <f ca="1">IF(OR(Merged_Data[[#This Row],[Cert 2 Exp Date]]&lt;=TODAY()-$D$3, Merged_Data[[#This Row],[Cert 1 Ext Date]]&lt;=TODAY()-$D$3,Merged_Data[[#This Row],[Cert 3 Exp Date]]&lt;=TODAY()-$D$3), "COMPLIANT", "NOT COMPLIANT")</f>
        <v>COMPLIANT</v>
      </c>
      <c r="N20" s="45" t="str" cm="1">
        <f t="array" aca="1" ref="N20" ca="1">_xlfn.IFS(Merged_Data[[#This Row],[Cert 1 Ext Date]]&gt;TODAY()+10, "Current", AND(Merged_Data[[#This Row],[Cert 1 Ext Date]]&gt;TODAY(), Merged_Data[[#This Row],[Cert 1 Ext Date]]&lt;TODAY()+15),"Notify",Merged_Data[[#This Row],[Cert 1 Ext Date]]&lt;=TODAY(), "Expired",Merged_Data[[#This Row],[Cert 1 Ext Date]]= " ","No Data")</f>
        <v>Current</v>
      </c>
      <c r="O20" s="45" t="str" cm="1">
        <f t="array" aca="1" ref="O20" ca="1">_xlfn.IFS(Merged_Data[[#This Row],[Cert 2 Exp Date]]&gt;TODAY()+10, "Current", AND(Merged_Data[[#This Row],[Cert 2 Exp Date]]&gt;TODAY(), Merged_Data[[#This Row],[Cert 2 Exp Date]]&lt;TODAY()+15),"Notify",Merged_Data[[#This Row],[Cert 2 Exp Date]]&lt;=TODAY(), "Expired",Merged_Data[[#This Row],[Cert 2 Exp Date]]= " ","No Data")</f>
        <v>Current</v>
      </c>
      <c r="P20" s="45" t="str" cm="1">
        <f t="array" aca="1" ref="P20" ca="1">_xlfn.IFS(Merged_Data[[#This Row],[Cert 3 Exp Date]]&gt;TODAY()+10, "Current", AND(Merged_Data[[#This Row],[Cert 3 Exp Date]]&gt;TODAY(), Merged_Data[[#This Row],[Cert 3 Exp Date]]&lt;TODAY()+15),"Notify",Merged_Data[[#This Row],[Cert 3 Exp Date]]&lt;=TODAY(), "Expired",Merged_Data[[#This Row],[Cert 3 Exp Date]]= " ","No Data")</f>
        <v>Expired</v>
      </c>
    </row>
    <row r="21" spans="1:16" x14ac:dyDescent="0.25">
      <c r="A21" s="13" t="s">
        <v>1199</v>
      </c>
      <c r="B21" s="13" t="s">
        <v>1200</v>
      </c>
      <c r="C21" s="13" t="s">
        <v>2454</v>
      </c>
      <c r="D21" s="13" t="s">
        <v>2430</v>
      </c>
      <c r="E21" s="13" t="s">
        <v>2439</v>
      </c>
      <c r="F21" s="13" t="s">
        <v>2427</v>
      </c>
      <c r="G21" s="13" t="s">
        <v>2432</v>
      </c>
      <c r="H21" s="18">
        <v>44704</v>
      </c>
      <c r="I21" s="20">
        <v>44869</v>
      </c>
      <c r="J21" s="21">
        <v>44948</v>
      </c>
      <c r="K21" s="22">
        <v>45055</v>
      </c>
      <c r="L21" s="14" t="str">
        <f ca="1">IF(Merged_Data[[#This Row],[Last Job Date]]+10 &lt;TODAY(), "AVAILABLE", "NOT AVAILABLE")</f>
        <v>AVAILABLE</v>
      </c>
      <c r="M21" s="37" t="str">
        <f ca="1">IF(OR(Merged_Data[[#This Row],[Cert 2 Exp Date]]&lt;=TODAY()-$D$3, Merged_Data[[#This Row],[Cert 1 Ext Date]]&lt;=TODAY()-$D$3,Merged_Data[[#This Row],[Cert 3 Exp Date]]&lt;=TODAY()-$D$3), "COMPLIANT", "NOT COMPLIANT")</f>
        <v>NOT COMPLIANT</v>
      </c>
      <c r="N21" s="45" t="str" cm="1">
        <f t="array" aca="1" ref="N21" ca="1">_xlfn.IFS(Merged_Data[[#This Row],[Cert 1 Ext Date]]&gt;TODAY()+10, "Current", AND(Merged_Data[[#This Row],[Cert 1 Ext Date]]&gt;TODAY(), Merged_Data[[#This Row],[Cert 1 Ext Date]]&lt;TODAY()+15),"Notify",Merged_Data[[#This Row],[Cert 1 Ext Date]]&lt;=TODAY(), "Expired",Merged_Data[[#This Row],[Cert 1 Ext Date]]= " ","No Data")</f>
        <v>Current</v>
      </c>
      <c r="O21" s="45" t="str" cm="1">
        <f t="array" aca="1" ref="O21" ca="1">_xlfn.IFS(Merged_Data[[#This Row],[Cert 2 Exp Date]]&gt;TODAY()+10, "Current", AND(Merged_Data[[#This Row],[Cert 2 Exp Date]]&gt;TODAY(), Merged_Data[[#This Row],[Cert 2 Exp Date]]&lt;TODAY()+15),"Notify",Merged_Data[[#This Row],[Cert 2 Exp Date]]&lt;=TODAY(), "Expired",Merged_Data[[#This Row],[Cert 2 Exp Date]]= " ","No Data")</f>
        <v>Current</v>
      </c>
      <c r="P21" s="45" t="str" cm="1">
        <f t="array" aca="1" ref="P21" ca="1">_xlfn.IFS(Merged_Data[[#This Row],[Cert 3 Exp Date]]&gt;TODAY()+10, "Current", AND(Merged_Data[[#This Row],[Cert 3 Exp Date]]&gt;TODAY(), Merged_Data[[#This Row],[Cert 3 Exp Date]]&lt;TODAY()+15),"Notify",Merged_Data[[#This Row],[Cert 3 Exp Date]]&lt;=TODAY(), "Expired",Merged_Data[[#This Row],[Cert 3 Exp Date]]= " ","No Data")</f>
        <v>Current</v>
      </c>
    </row>
    <row r="22" spans="1:16" x14ac:dyDescent="0.25">
      <c r="A22" s="13" t="s">
        <v>1157</v>
      </c>
      <c r="B22" s="13" t="s">
        <v>1158</v>
      </c>
      <c r="C22" s="13" t="s">
        <v>2455</v>
      </c>
      <c r="D22" s="13" t="s">
        <v>2430</v>
      </c>
      <c r="E22" s="13" t="s">
        <v>2450</v>
      </c>
      <c r="F22" s="13" t="s">
        <v>2431</v>
      </c>
      <c r="G22" s="13" t="s">
        <v>2432</v>
      </c>
      <c r="H22" s="18">
        <v>44710</v>
      </c>
      <c r="I22" s="20">
        <v>45016</v>
      </c>
      <c r="J22" s="21">
        <v>44633</v>
      </c>
      <c r="K22" s="22">
        <v>45162</v>
      </c>
      <c r="L22" s="14" t="str">
        <f ca="1">IF(Merged_Data[[#This Row],[Last Job Date]]+10 &lt;TODAY(), "AVAILABLE", "NOT AVAILABLE")</f>
        <v>AVAILABLE</v>
      </c>
      <c r="M22" s="37" t="str">
        <f ca="1">IF(OR(Merged_Data[[#This Row],[Cert 2 Exp Date]]&lt;=TODAY()-$D$3, Merged_Data[[#This Row],[Cert 1 Ext Date]]&lt;=TODAY()-$D$3,Merged_Data[[#This Row],[Cert 3 Exp Date]]&lt;=TODAY()-$D$3), "COMPLIANT", "NOT COMPLIANT")</f>
        <v>COMPLIANT</v>
      </c>
      <c r="N22" s="45" t="str" cm="1">
        <f t="array" aca="1" ref="N22" ca="1">_xlfn.IFS(Merged_Data[[#This Row],[Cert 1 Ext Date]]&gt;TODAY()+10, "Current", AND(Merged_Data[[#This Row],[Cert 1 Ext Date]]&gt;TODAY(), Merged_Data[[#This Row],[Cert 1 Ext Date]]&lt;TODAY()+15),"Notify",Merged_Data[[#This Row],[Cert 1 Ext Date]]&lt;=TODAY(), "Expired",Merged_Data[[#This Row],[Cert 1 Ext Date]]= " ","No Data")</f>
        <v>Current</v>
      </c>
      <c r="O22" s="45" t="str" cm="1">
        <f t="array" aca="1" ref="O22" ca="1">_xlfn.IFS(Merged_Data[[#This Row],[Cert 2 Exp Date]]&gt;TODAY()+10, "Current", AND(Merged_Data[[#This Row],[Cert 2 Exp Date]]&gt;TODAY(), Merged_Data[[#This Row],[Cert 2 Exp Date]]&lt;TODAY()+15),"Notify",Merged_Data[[#This Row],[Cert 2 Exp Date]]&lt;=TODAY(), "Expired",Merged_Data[[#This Row],[Cert 2 Exp Date]]= " ","No Data")</f>
        <v>Expired</v>
      </c>
      <c r="P22" s="45" t="str" cm="1">
        <f t="array" aca="1" ref="P22" ca="1">_xlfn.IFS(Merged_Data[[#This Row],[Cert 3 Exp Date]]&gt;TODAY()+10, "Current", AND(Merged_Data[[#This Row],[Cert 3 Exp Date]]&gt;TODAY(), Merged_Data[[#This Row],[Cert 3 Exp Date]]&lt;TODAY()+15),"Notify",Merged_Data[[#This Row],[Cert 3 Exp Date]]&lt;=TODAY(), "Expired",Merged_Data[[#This Row],[Cert 3 Exp Date]]= " ","No Data")</f>
        <v>Current</v>
      </c>
    </row>
    <row r="23" spans="1:16" x14ac:dyDescent="0.25">
      <c r="A23" s="13" t="s">
        <v>2051</v>
      </c>
      <c r="B23" s="13" t="s">
        <v>2052</v>
      </c>
      <c r="C23" s="13" t="s">
        <v>2456</v>
      </c>
      <c r="D23" s="13" t="s">
        <v>2430</v>
      </c>
      <c r="E23" s="13" t="s">
        <v>2439</v>
      </c>
      <c r="F23" s="13" t="s">
        <v>2435</v>
      </c>
      <c r="G23" s="13" t="s">
        <v>2432</v>
      </c>
      <c r="H23" s="18">
        <v>44704</v>
      </c>
      <c r="I23" s="20"/>
      <c r="J23" s="21">
        <v>44779</v>
      </c>
      <c r="K23" s="22">
        <v>45308</v>
      </c>
      <c r="L23" s="14" t="str">
        <f ca="1">IF(Merged_Data[[#This Row],[Last Job Date]]+10 &lt;TODAY(), "AVAILABLE", "NOT AVAILABLE")</f>
        <v>AVAILABLE</v>
      </c>
      <c r="M23" s="37" t="str">
        <f ca="1">IF(OR(Merged_Data[[#This Row],[Cert 2 Exp Date]]&lt;=TODAY()-$D$3, Merged_Data[[#This Row],[Cert 1 Ext Date]]&lt;=TODAY()-$D$3,Merged_Data[[#This Row],[Cert 3 Exp Date]]&lt;=TODAY()-$D$3), "COMPLIANT", "NOT COMPLIANT")</f>
        <v>COMPLIANT</v>
      </c>
      <c r="N23" s="45" t="str" cm="1">
        <f t="array" aca="1" ref="N23" ca="1">_xlfn.IFS(Merged_Data[[#This Row],[Cert 1 Ext Date]]&gt;TODAY()+10, "Current", AND(Merged_Data[[#This Row],[Cert 1 Ext Date]]&gt;TODAY(), Merged_Data[[#This Row],[Cert 1 Ext Date]]&lt;TODAY()+15),"Notify",Merged_Data[[#This Row],[Cert 1 Ext Date]]&lt;=TODAY(), "Expired",Merged_Data[[#This Row],[Cert 1 Ext Date]]= " ","No Data")</f>
        <v>Expired</v>
      </c>
      <c r="O23" s="45" t="str" cm="1">
        <f t="array" aca="1" ref="O23" ca="1">_xlfn.IFS(Merged_Data[[#This Row],[Cert 2 Exp Date]]&gt;TODAY()+10, "Current", AND(Merged_Data[[#This Row],[Cert 2 Exp Date]]&gt;TODAY(), Merged_Data[[#This Row],[Cert 2 Exp Date]]&lt;TODAY()+15),"Notify",Merged_Data[[#This Row],[Cert 2 Exp Date]]&lt;=TODAY(), "Expired",Merged_Data[[#This Row],[Cert 2 Exp Date]]= " ","No Data")</f>
        <v>Current</v>
      </c>
      <c r="P23" s="45" t="str" cm="1">
        <f t="array" aca="1" ref="P23" ca="1">_xlfn.IFS(Merged_Data[[#This Row],[Cert 3 Exp Date]]&gt;TODAY()+10, "Current", AND(Merged_Data[[#This Row],[Cert 3 Exp Date]]&gt;TODAY(), Merged_Data[[#This Row],[Cert 3 Exp Date]]&lt;TODAY()+15),"Notify",Merged_Data[[#This Row],[Cert 3 Exp Date]]&lt;=TODAY(), "Expired",Merged_Data[[#This Row],[Cert 3 Exp Date]]= " ","No Data")</f>
        <v>Current</v>
      </c>
    </row>
    <row r="24" spans="1:16" x14ac:dyDescent="0.25">
      <c r="A24" s="13" t="s">
        <v>688</v>
      </c>
      <c r="B24" s="13" t="s">
        <v>689</v>
      </c>
      <c r="C24" s="13" t="s">
        <v>2457</v>
      </c>
      <c r="D24" s="13" t="s">
        <v>2425</v>
      </c>
      <c r="E24" s="13" t="s">
        <v>2439</v>
      </c>
      <c r="F24" s="13" t="s">
        <v>2447</v>
      </c>
      <c r="G24" s="13" t="s">
        <v>2432</v>
      </c>
      <c r="H24" s="18">
        <v>44707</v>
      </c>
      <c r="I24" s="20">
        <v>44870</v>
      </c>
      <c r="J24" s="21">
        <v>44884</v>
      </c>
      <c r="K24" s="22">
        <v>44559</v>
      </c>
      <c r="L24" s="14" t="str">
        <f ca="1">IF(Merged_Data[[#This Row],[Last Job Date]]+10 &lt;TODAY(), "AVAILABLE", "NOT AVAILABLE")</f>
        <v>AVAILABLE</v>
      </c>
      <c r="M24" s="37" t="str">
        <f ca="1">IF(OR(Merged_Data[[#This Row],[Cert 2 Exp Date]]&lt;=TODAY()-$D$3, Merged_Data[[#This Row],[Cert 1 Ext Date]]&lt;=TODAY()-$D$3,Merged_Data[[#This Row],[Cert 3 Exp Date]]&lt;=TODAY()-$D$3), "COMPLIANT", "NOT COMPLIANT")</f>
        <v>COMPLIANT</v>
      </c>
      <c r="N24" s="45" t="str" cm="1">
        <f t="array" aca="1" ref="N24" ca="1">_xlfn.IFS(Merged_Data[[#This Row],[Cert 1 Ext Date]]&gt;TODAY()+10, "Current", AND(Merged_Data[[#This Row],[Cert 1 Ext Date]]&gt;TODAY(), Merged_Data[[#This Row],[Cert 1 Ext Date]]&lt;TODAY()+15),"Notify",Merged_Data[[#This Row],[Cert 1 Ext Date]]&lt;=TODAY(), "Expired",Merged_Data[[#This Row],[Cert 1 Ext Date]]= " ","No Data")</f>
        <v>Current</v>
      </c>
      <c r="O24" s="45" t="str" cm="1">
        <f t="array" aca="1" ref="O24" ca="1">_xlfn.IFS(Merged_Data[[#This Row],[Cert 2 Exp Date]]&gt;TODAY()+10, "Current", AND(Merged_Data[[#This Row],[Cert 2 Exp Date]]&gt;TODAY(), Merged_Data[[#This Row],[Cert 2 Exp Date]]&lt;TODAY()+15),"Notify",Merged_Data[[#This Row],[Cert 2 Exp Date]]&lt;=TODAY(), "Expired",Merged_Data[[#This Row],[Cert 2 Exp Date]]= " ","No Data")</f>
        <v>Current</v>
      </c>
      <c r="P24" s="45" t="str" cm="1">
        <f t="array" aca="1" ref="P24" ca="1">_xlfn.IFS(Merged_Data[[#This Row],[Cert 3 Exp Date]]&gt;TODAY()+10, "Current", AND(Merged_Data[[#This Row],[Cert 3 Exp Date]]&gt;TODAY(), Merged_Data[[#This Row],[Cert 3 Exp Date]]&lt;TODAY()+15),"Notify",Merged_Data[[#This Row],[Cert 3 Exp Date]]&lt;=TODAY(), "Expired",Merged_Data[[#This Row],[Cert 3 Exp Date]]= " ","No Data")</f>
        <v>Expired</v>
      </c>
    </row>
    <row r="25" spans="1:16" x14ac:dyDescent="0.25">
      <c r="A25" s="13" t="s">
        <v>399</v>
      </c>
      <c r="B25" s="13" t="s">
        <v>400</v>
      </c>
      <c r="C25" s="13" t="s">
        <v>2458</v>
      </c>
      <c r="D25" s="13" t="s">
        <v>2430</v>
      </c>
      <c r="E25" s="13" t="s">
        <v>2445</v>
      </c>
      <c r="F25" s="13" t="s">
        <v>2442</v>
      </c>
      <c r="G25" s="13" t="s">
        <v>2432</v>
      </c>
      <c r="H25" s="18">
        <v>44711</v>
      </c>
      <c r="I25" s="20"/>
      <c r="J25" s="21">
        <v>44883</v>
      </c>
      <c r="K25" s="22">
        <v>45387</v>
      </c>
      <c r="L25" s="14" t="str">
        <f ca="1">IF(Merged_Data[[#This Row],[Last Job Date]]+10 &lt;TODAY(), "AVAILABLE", "NOT AVAILABLE")</f>
        <v>AVAILABLE</v>
      </c>
      <c r="M25" s="37" t="str">
        <f ca="1">IF(OR(Merged_Data[[#This Row],[Cert 2 Exp Date]]&lt;=TODAY()-$D$3, Merged_Data[[#This Row],[Cert 1 Ext Date]]&lt;=TODAY()-$D$3,Merged_Data[[#This Row],[Cert 3 Exp Date]]&lt;=TODAY()-$D$3), "COMPLIANT", "NOT COMPLIANT")</f>
        <v>COMPLIANT</v>
      </c>
      <c r="N25" s="45" t="str" cm="1">
        <f t="array" aca="1" ref="N25" ca="1">_xlfn.IFS(Merged_Data[[#This Row],[Cert 1 Ext Date]]&gt;TODAY()+10, "Current", AND(Merged_Data[[#This Row],[Cert 1 Ext Date]]&gt;TODAY(), Merged_Data[[#This Row],[Cert 1 Ext Date]]&lt;TODAY()+15),"Notify",Merged_Data[[#This Row],[Cert 1 Ext Date]]&lt;=TODAY(), "Expired",Merged_Data[[#This Row],[Cert 1 Ext Date]]= " ","No Data")</f>
        <v>Expired</v>
      </c>
      <c r="O25" s="45" t="str" cm="1">
        <f t="array" aca="1" ref="O25" ca="1">_xlfn.IFS(Merged_Data[[#This Row],[Cert 2 Exp Date]]&gt;TODAY()+10, "Current", AND(Merged_Data[[#This Row],[Cert 2 Exp Date]]&gt;TODAY(), Merged_Data[[#This Row],[Cert 2 Exp Date]]&lt;TODAY()+15),"Notify",Merged_Data[[#This Row],[Cert 2 Exp Date]]&lt;=TODAY(), "Expired",Merged_Data[[#This Row],[Cert 2 Exp Date]]= " ","No Data")</f>
        <v>Current</v>
      </c>
      <c r="P25" s="45" t="str" cm="1">
        <f t="array" aca="1" ref="P25" ca="1">_xlfn.IFS(Merged_Data[[#This Row],[Cert 3 Exp Date]]&gt;TODAY()+10, "Current", AND(Merged_Data[[#This Row],[Cert 3 Exp Date]]&gt;TODAY(), Merged_Data[[#This Row],[Cert 3 Exp Date]]&lt;TODAY()+15),"Notify",Merged_Data[[#This Row],[Cert 3 Exp Date]]&lt;=TODAY(), "Expired",Merged_Data[[#This Row],[Cert 3 Exp Date]]= " ","No Data")</f>
        <v>Current</v>
      </c>
    </row>
    <row r="26" spans="1:16" x14ac:dyDescent="0.25">
      <c r="A26" s="13" t="s">
        <v>483</v>
      </c>
      <c r="B26" s="13" t="s">
        <v>484</v>
      </c>
      <c r="C26" s="13" t="s">
        <v>2459</v>
      </c>
      <c r="D26" s="13" t="s">
        <v>2425</v>
      </c>
      <c r="E26" s="13" t="s">
        <v>2426</v>
      </c>
      <c r="F26" s="13" t="s">
        <v>2442</v>
      </c>
      <c r="G26" s="13" t="s">
        <v>2428</v>
      </c>
      <c r="H26" s="18">
        <v>44716</v>
      </c>
      <c r="I26" s="20">
        <v>45039</v>
      </c>
      <c r="J26" s="21">
        <v>44642</v>
      </c>
      <c r="K26" s="22">
        <v>45178</v>
      </c>
      <c r="L26" s="14" t="str">
        <f ca="1">IF(Merged_Data[[#This Row],[Last Job Date]]+10 &lt;TODAY(), "AVAILABLE", "NOT AVAILABLE")</f>
        <v>NOT AVAILABLE</v>
      </c>
      <c r="M26" s="37" t="str">
        <f ca="1">IF(OR(Merged_Data[[#This Row],[Cert 2 Exp Date]]&lt;=TODAY()-$D$3, Merged_Data[[#This Row],[Cert 1 Ext Date]]&lt;=TODAY()-$D$3,Merged_Data[[#This Row],[Cert 3 Exp Date]]&lt;=TODAY()-$D$3), "COMPLIANT", "NOT COMPLIANT")</f>
        <v>COMPLIANT</v>
      </c>
      <c r="N26" s="45" t="str" cm="1">
        <f t="array" aca="1" ref="N26" ca="1">_xlfn.IFS(Merged_Data[[#This Row],[Cert 1 Ext Date]]&gt;TODAY()+10, "Current", AND(Merged_Data[[#This Row],[Cert 1 Ext Date]]&gt;TODAY(), Merged_Data[[#This Row],[Cert 1 Ext Date]]&lt;TODAY()+15),"Notify",Merged_Data[[#This Row],[Cert 1 Ext Date]]&lt;=TODAY(), "Expired",Merged_Data[[#This Row],[Cert 1 Ext Date]]= " ","No Data")</f>
        <v>Current</v>
      </c>
      <c r="O26" s="45" t="str" cm="1">
        <f t="array" aca="1" ref="O26" ca="1">_xlfn.IFS(Merged_Data[[#This Row],[Cert 2 Exp Date]]&gt;TODAY()+10, "Current", AND(Merged_Data[[#This Row],[Cert 2 Exp Date]]&gt;TODAY(), Merged_Data[[#This Row],[Cert 2 Exp Date]]&lt;TODAY()+15),"Notify",Merged_Data[[#This Row],[Cert 2 Exp Date]]&lt;=TODAY(), "Expired",Merged_Data[[#This Row],[Cert 2 Exp Date]]= " ","No Data")</f>
        <v>Expired</v>
      </c>
      <c r="P26" s="45" t="str" cm="1">
        <f t="array" aca="1" ref="P26" ca="1">_xlfn.IFS(Merged_Data[[#This Row],[Cert 3 Exp Date]]&gt;TODAY()+10, "Current", AND(Merged_Data[[#This Row],[Cert 3 Exp Date]]&gt;TODAY(), Merged_Data[[#This Row],[Cert 3 Exp Date]]&lt;TODAY()+15),"Notify",Merged_Data[[#This Row],[Cert 3 Exp Date]]&lt;=TODAY(), "Expired",Merged_Data[[#This Row],[Cert 3 Exp Date]]= " ","No Data")</f>
        <v>Current</v>
      </c>
    </row>
    <row r="27" spans="1:16" x14ac:dyDescent="0.25">
      <c r="A27" s="13" t="s">
        <v>2342</v>
      </c>
      <c r="B27" s="13" t="s">
        <v>288</v>
      </c>
      <c r="C27" s="13" t="s">
        <v>2460</v>
      </c>
      <c r="D27" s="13" t="s">
        <v>2425</v>
      </c>
      <c r="E27" s="13" t="s">
        <v>2439</v>
      </c>
      <c r="F27" s="13" t="s">
        <v>2447</v>
      </c>
      <c r="G27" s="13" t="s">
        <v>2432</v>
      </c>
      <c r="H27" s="18">
        <v>44708</v>
      </c>
      <c r="I27" s="20">
        <v>45158</v>
      </c>
      <c r="J27" s="21">
        <v>45209</v>
      </c>
      <c r="K27" s="22">
        <v>45457</v>
      </c>
      <c r="L27" s="14" t="str">
        <f ca="1">IF(Merged_Data[[#This Row],[Last Job Date]]+10 &lt;TODAY(), "AVAILABLE", "NOT AVAILABLE")</f>
        <v>AVAILABLE</v>
      </c>
      <c r="M27" s="37" t="str">
        <f ca="1">IF(OR(Merged_Data[[#This Row],[Cert 2 Exp Date]]&lt;=TODAY()-$D$3, Merged_Data[[#This Row],[Cert 1 Ext Date]]&lt;=TODAY()-$D$3,Merged_Data[[#This Row],[Cert 3 Exp Date]]&lt;=TODAY()-$D$3), "COMPLIANT", "NOT COMPLIANT")</f>
        <v>NOT COMPLIANT</v>
      </c>
      <c r="N27" s="45" t="str" cm="1">
        <f t="array" aca="1" ref="N27" ca="1">_xlfn.IFS(Merged_Data[[#This Row],[Cert 1 Ext Date]]&gt;TODAY()+10, "Current", AND(Merged_Data[[#This Row],[Cert 1 Ext Date]]&gt;TODAY(), Merged_Data[[#This Row],[Cert 1 Ext Date]]&lt;TODAY()+15),"Notify",Merged_Data[[#This Row],[Cert 1 Ext Date]]&lt;=TODAY(), "Expired",Merged_Data[[#This Row],[Cert 1 Ext Date]]= " ","No Data")</f>
        <v>Current</v>
      </c>
      <c r="O27" s="45" t="str" cm="1">
        <f t="array" aca="1" ref="O27" ca="1">_xlfn.IFS(Merged_Data[[#This Row],[Cert 2 Exp Date]]&gt;TODAY()+10, "Current", AND(Merged_Data[[#This Row],[Cert 2 Exp Date]]&gt;TODAY(), Merged_Data[[#This Row],[Cert 2 Exp Date]]&lt;TODAY()+15),"Notify",Merged_Data[[#This Row],[Cert 2 Exp Date]]&lt;=TODAY(), "Expired",Merged_Data[[#This Row],[Cert 2 Exp Date]]= " ","No Data")</f>
        <v>Current</v>
      </c>
      <c r="P27" s="45" t="str" cm="1">
        <f t="array" aca="1" ref="P27" ca="1">_xlfn.IFS(Merged_Data[[#This Row],[Cert 3 Exp Date]]&gt;TODAY()+10, "Current", AND(Merged_Data[[#This Row],[Cert 3 Exp Date]]&gt;TODAY(), Merged_Data[[#This Row],[Cert 3 Exp Date]]&lt;TODAY()+15),"Notify",Merged_Data[[#This Row],[Cert 3 Exp Date]]&lt;=TODAY(), "Expired",Merged_Data[[#This Row],[Cert 3 Exp Date]]= " ","No Data")</f>
        <v>Current</v>
      </c>
    </row>
    <row r="28" spans="1:16" x14ac:dyDescent="0.25">
      <c r="A28" s="13" t="s">
        <v>1059</v>
      </c>
      <c r="B28" s="13" t="s">
        <v>1060</v>
      </c>
      <c r="C28" s="13" t="s">
        <v>2461</v>
      </c>
      <c r="D28" s="13" t="s">
        <v>2430</v>
      </c>
      <c r="E28" s="13" t="s">
        <v>2426</v>
      </c>
      <c r="F28" s="13" t="s">
        <v>2435</v>
      </c>
      <c r="G28" s="13" t="s">
        <v>2428</v>
      </c>
      <c r="H28" s="18">
        <v>44709</v>
      </c>
      <c r="I28" s="20">
        <v>45113</v>
      </c>
      <c r="J28" s="21">
        <v>44822</v>
      </c>
      <c r="K28" s="22">
        <v>44626</v>
      </c>
      <c r="L28" s="14" t="str">
        <f ca="1">IF(Merged_Data[[#This Row],[Last Job Date]]+10 &lt;TODAY(), "AVAILABLE", "NOT AVAILABLE")</f>
        <v>AVAILABLE</v>
      </c>
      <c r="M28" s="37" t="str">
        <f ca="1">IF(OR(Merged_Data[[#This Row],[Cert 2 Exp Date]]&lt;=TODAY()-$D$3, Merged_Data[[#This Row],[Cert 1 Ext Date]]&lt;=TODAY()-$D$3,Merged_Data[[#This Row],[Cert 3 Exp Date]]&lt;=TODAY()-$D$3), "COMPLIANT", "NOT COMPLIANT")</f>
        <v>COMPLIANT</v>
      </c>
      <c r="N28" s="45" t="str" cm="1">
        <f t="array" aca="1" ref="N28" ca="1">_xlfn.IFS(Merged_Data[[#This Row],[Cert 1 Ext Date]]&gt;TODAY()+10, "Current", AND(Merged_Data[[#This Row],[Cert 1 Ext Date]]&gt;TODAY(), Merged_Data[[#This Row],[Cert 1 Ext Date]]&lt;TODAY()+15),"Notify",Merged_Data[[#This Row],[Cert 1 Ext Date]]&lt;=TODAY(), "Expired",Merged_Data[[#This Row],[Cert 1 Ext Date]]= " ","No Data")</f>
        <v>Current</v>
      </c>
      <c r="O28" s="45" t="str" cm="1">
        <f t="array" aca="1" ref="O28" ca="1">_xlfn.IFS(Merged_Data[[#This Row],[Cert 2 Exp Date]]&gt;TODAY()+10, "Current", AND(Merged_Data[[#This Row],[Cert 2 Exp Date]]&gt;TODAY(), Merged_Data[[#This Row],[Cert 2 Exp Date]]&lt;TODAY()+15),"Notify",Merged_Data[[#This Row],[Cert 2 Exp Date]]&lt;=TODAY(), "Expired",Merged_Data[[#This Row],[Cert 2 Exp Date]]= " ","No Data")</f>
        <v>Current</v>
      </c>
      <c r="P28" s="45" t="str" cm="1">
        <f t="array" aca="1" ref="P28" ca="1">_xlfn.IFS(Merged_Data[[#This Row],[Cert 3 Exp Date]]&gt;TODAY()+10, "Current", AND(Merged_Data[[#This Row],[Cert 3 Exp Date]]&gt;TODAY(), Merged_Data[[#This Row],[Cert 3 Exp Date]]&lt;TODAY()+15),"Notify",Merged_Data[[#This Row],[Cert 3 Exp Date]]&lt;=TODAY(), "Expired",Merged_Data[[#This Row],[Cert 3 Exp Date]]= " ","No Data")</f>
        <v>Expired</v>
      </c>
    </row>
    <row r="29" spans="1:16" x14ac:dyDescent="0.25">
      <c r="A29" s="13" t="s">
        <v>2398</v>
      </c>
      <c r="B29" s="13" t="s">
        <v>2399</v>
      </c>
      <c r="C29" s="13" t="s">
        <v>2462</v>
      </c>
      <c r="D29" s="13" t="s">
        <v>2430</v>
      </c>
      <c r="E29" s="13" t="s">
        <v>2437</v>
      </c>
      <c r="F29" s="13" t="s">
        <v>2447</v>
      </c>
      <c r="G29" s="13" t="s">
        <v>2428</v>
      </c>
      <c r="H29" s="18">
        <v>44704</v>
      </c>
      <c r="I29" s="20">
        <v>45172</v>
      </c>
      <c r="J29" s="21">
        <v>45032</v>
      </c>
      <c r="K29" s="22">
        <v>44563</v>
      </c>
      <c r="L29" s="14" t="str">
        <f ca="1">IF(Merged_Data[[#This Row],[Last Job Date]]+10 &lt;TODAY(), "AVAILABLE", "NOT AVAILABLE")</f>
        <v>AVAILABLE</v>
      </c>
      <c r="M29" s="37" t="str">
        <f ca="1">IF(OR(Merged_Data[[#This Row],[Cert 2 Exp Date]]&lt;=TODAY()-$D$3, Merged_Data[[#This Row],[Cert 1 Ext Date]]&lt;=TODAY()-$D$3,Merged_Data[[#This Row],[Cert 3 Exp Date]]&lt;=TODAY()-$D$3), "COMPLIANT", "NOT COMPLIANT")</f>
        <v>COMPLIANT</v>
      </c>
      <c r="N29" s="45" t="str" cm="1">
        <f t="array" aca="1" ref="N29" ca="1">_xlfn.IFS(Merged_Data[[#This Row],[Cert 1 Ext Date]]&gt;TODAY()+10, "Current", AND(Merged_Data[[#This Row],[Cert 1 Ext Date]]&gt;TODAY(), Merged_Data[[#This Row],[Cert 1 Ext Date]]&lt;TODAY()+15),"Notify",Merged_Data[[#This Row],[Cert 1 Ext Date]]&lt;=TODAY(), "Expired",Merged_Data[[#This Row],[Cert 1 Ext Date]]= " ","No Data")</f>
        <v>Current</v>
      </c>
      <c r="O29" s="45" t="str" cm="1">
        <f t="array" aca="1" ref="O29" ca="1">_xlfn.IFS(Merged_Data[[#This Row],[Cert 2 Exp Date]]&gt;TODAY()+10, "Current", AND(Merged_Data[[#This Row],[Cert 2 Exp Date]]&gt;TODAY(), Merged_Data[[#This Row],[Cert 2 Exp Date]]&lt;TODAY()+15),"Notify",Merged_Data[[#This Row],[Cert 2 Exp Date]]&lt;=TODAY(), "Expired",Merged_Data[[#This Row],[Cert 2 Exp Date]]= " ","No Data")</f>
        <v>Current</v>
      </c>
      <c r="P29" s="45" t="str" cm="1">
        <f t="array" aca="1" ref="P29" ca="1">_xlfn.IFS(Merged_Data[[#This Row],[Cert 3 Exp Date]]&gt;TODAY()+10, "Current", AND(Merged_Data[[#This Row],[Cert 3 Exp Date]]&gt;TODAY(), Merged_Data[[#This Row],[Cert 3 Exp Date]]&lt;TODAY()+15),"Notify",Merged_Data[[#This Row],[Cert 3 Exp Date]]&lt;=TODAY(), "Expired",Merged_Data[[#This Row],[Cert 3 Exp Date]]= " ","No Data")</f>
        <v>Expired</v>
      </c>
    </row>
    <row r="30" spans="1:16" x14ac:dyDescent="0.25">
      <c r="A30" s="13" t="s">
        <v>1237</v>
      </c>
      <c r="B30" s="13" t="s">
        <v>1238</v>
      </c>
      <c r="C30" s="13" t="s">
        <v>2463</v>
      </c>
      <c r="D30" s="13" t="s">
        <v>2430</v>
      </c>
      <c r="E30" s="13" t="s">
        <v>2439</v>
      </c>
      <c r="F30" s="13" t="s">
        <v>2442</v>
      </c>
      <c r="G30" s="13" t="s">
        <v>2428</v>
      </c>
      <c r="H30" s="18">
        <v>44709</v>
      </c>
      <c r="I30" s="20">
        <v>44855</v>
      </c>
      <c r="J30" s="21">
        <v>45161</v>
      </c>
      <c r="K30" s="22">
        <v>44791</v>
      </c>
      <c r="L30" s="14" t="str">
        <f ca="1">IF(Merged_Data[[#This Row],[Last Job Date]]+10 &lt;TODAY(), "AVAILABLE", "NOT AVAILABLE")</f>
        <v>AVAILABLE</v>
      </c>
      <c r="M30" s="37" t="str">
        <f ca="1">IF(OR(Merged_Data[[#This Row],[Cert 2 Exp Date]]&lt;=TODAY()-$D$3, Merged_Data[[#This Row],[Cert 1 Ext Date]]&lt;=TODAY()-$D$3,Merged_Data[[#This Row],[Cert 3 Exp Date]]&lt;=TODAY()-$D$3), "COMPLIANT", "NOT COMPLIANT")</f>
        <v>NOT COMPLIANT</v>
      </c>
      <c r="N30" s="45" t="str" cm="1">
        <f t="array" aca="1" ref="N30" ca="1">_xlfn.IFS(Merged_Data[[#This Row],[Cert 1 Ext Date]]&gt;TODAY()+10, "Current", AND(Merged_Data[[#This Row],[Cert 1 Ext Date]]&gt;TODAY(), Merged_Data[[#This Row],[Cert 1 Ext Date]]&lt;TODAY()+15),"Notify",Merged_Data[[#This Row],[Cert 1 Ext Date]]&lt;=TODAY(), "Expired",Merged_Data[[#This Row],[Cert 1 Ext Date]]= " ","No Data")</f>
        <v>Current</v>
      </c>
      <c r="O30" s="45" t="str" cm="1">
        <f t="array" aca="1" ref="O30" ca="1">_xlfn.IFS(Merged_Data[[#This Row],[Cert 2 Exp Date]]&gt;TODAY()+10, "Current", AND(Merged_Data[[#This Row],[Cert 2 Exp Date]]&gt;TODAY(), Merged_Data[[#This Row],[Cert 2 Exp Date]]&lt;TODAY()+15),"Notify",Merged_Data[[#This Row],[Cert 2 Exp Date]]&lt;=TODAY(), "Expired",Merged_Data[[#This Row],[Cert 2 Exp Date]]= " ","No Data")</f>
        <v>Current</v>
      </c>
      <c r="P30" s="45" t="str" cm="1">
        <f t="array" aca="1" ref="P30" ca="1">_xlfn.IFS(Merged_Data[[#This Row],[Cert 3 Exp Date]]&gt;TODAY()+10, "Current", AND(Merged_Data[[#This Row],[Cert 3 Exp Date]]&gt;TODAY(), Merged_Data[[#This Row],[Cert 3 Exp Date]]&lt;TODAY()+15),"Notify",Merged_Data[[#This Row],[Cert 3 Exp Date]]&lt;=TODAY(), "Expired",Merged_Data[[#This Row],[Cert 3 Exp Date]]= " ","No Data")</f>
        <v>Current</v>
      </c>
    </row>
    <row r="31" spans="1:16" x14ac:dyDescent="0.25">
      <c r="A31" s="13" t="s">
        <v>353</v>
      </c>
      <c r="B31" s="13" t="s">
        <v>354</v>
      </c>
      <c r="C31" s="13" t="s">
        <v>2464</v>
      </c>
      <c r="D31" s="13" t="s">
        <v>2430</v>
      </c>
      <c r="E31" s="13" t="s">
        <v>2437</v>
      </c>
      <c r="F31" s="13" t="s">
        <v>2442</v>
      </c>
      <c r="G31" s="13" t="s">
        <v>2432</v>
      </c>
      <c r="H31" s="18">
        <v>44711</v>
      </c>
      <c r="I31" s="20"/>
      <c r="J31" s="21">
        <v>45131</v>
      </c>
      <c r="K31" s="22">
        <v>44801</v>
      </c>
      <c r="L31" s="14" t="str">
        <f ca="1">IF(Merged_Data[[#This Row],[Last Job Date]]+10 &lt;TODAY(), "AVAILABLE", "NOT AVAILABLE")</f>
        <v>AVAILABLE</v>
      </c>
      <c r="M31" s="37" t="str">
        <f ca="1">IF(OR(Merged_Data[[#This Row],[Cert 2 Exp Date]]&lt;=TODAY()-$D$3, Merged_Data[[#This Row],[Cert 1 Ext Date]]&lt;=TODAY()-$D$3,Merged_Data[[#This Row],[Cert 3 Exp Date]]&lt;=TODAY()-$D$3), "COMPLIANT", "NOT COMPLIANT")</f>
        <v>COMPLIANT</v>
      </c>
      <c r="N31" s="45" t="str" cm="1">
        <f t="array" aca="1" ref="N31" ca="1">_xlfn.IFS(Merged_Data[[#This Row],[Cert 1 Ext Date]]&gt;TODAY()+10, "Current", AND(Merged_Data[[#This Row],[Cert 1 Ext Date]]&gt;TODAY(), Merged_Data[[#This Row],[Cert 1 Ext Date]]&lt;TODAY()+15),"Notify",Merged_Data[[#This Row],[Cert 1 Ext Date]]&lt;=TODAY(), "Expired",Merged_Data[[#This Row],[Cert 1 Ext Date]]= " ","No Data")</f>
        <v>Expired</v>
      </c>
      <c r="O31" s="45" t="str" cm="1">
        <f t="array" aca="1" ref="O31" ca="1">_xlfn.IFS(Merged_Data[[#This Row],[Cert 2 Exp Date]]&gt;TODAY()+10, "Current", AND(Merged_Data[[#This Row],[Cert 2 Exp Date]]&gt;TODAY(), Merged_Data[[#This Row],[Cert 2 Exp Date]]&lt;TODAY()+15),"Notify",Merged_Data[[#This Row],[Cert 2 Exp Date]]&lt;=TODAY(), "Expired",Merged_Data[[#This Row],[Cert 2 Exp Date]]= " ","No Data")</f>
        <v>Current</v>
      </c>
      <c r="P31" s="45" t="str" cm="1">
        <f t="array" aca="1" ref="P31" ca="1">_xlfn.IFS(Merged_Data[[#This Row],[Cert 3 Exp Date]]&gt;TODAY()+10, "Current", AND(Merged_Data[[#This Row],[Cert 3 Exp Date]]&gt;TODAY(), Merged_Data[[#This Row],[Cert 3 Exp Date]]&lt;TODAY()+15),"Notify",Merged_Data[[#This Row],[Cert 3 Exp Date]]&lt;=TODAY(), "Expired",Merged_Data[[#This Row],[Cert 3 Exp Date]]= " ","No Data")</f>
        <v>Current</v>
      </c>
    </row>
    <row r="32" spans="1:16" x14ac:dyDescent="0.25">
      <c r="A32" s="13" t="s">
        <v>353</v>
      </c>
      <c r="B32" s="13" t="s">
        <v>864</v>
      </c>
      <c r="C32" s="13" t="s">
        <v>2465</v>
      </c>
      <c r="D32" s="13" t="s">
        <v>2425</v>
      </c>
      <c r="E32" s="13" t="s">
        <v>2450</v>
      </c>
      <c r="F32" s="13" t="s">
        <v>2447</v>
      </c>
      <c r="G32" s="13" t="s">
        <v>2428</v>
      </c>
      <c r="H32" s="18">
        <v>44709</v>
      </c>
      <c r="I32" s="20"/>
      <c r="J32" s="21">
        <v>45131</v>
      </c>
      <c r="K32" s="22">
        <v>44801</v>
      </c>
      <c r="L32" s="14" t="str">
        <f ca="1">IF(Merged_Data[[#This Row],[Last Job Date]]+10 &lt;TODAY(), "AVAILABLE", "NOT AVAILABLE")</f>
        <v>AVAILABLE</v>
      </c>
      <c r="M32" s="37" t="str">
        <f ca="1">IF(OR(Merged_Data[[#This Row],[Cert 2 Exp Date]]&lt;=TODAY()-$D$3, Merged_Data[[#This Row],[Cert 1 Ext Date]]&lt;=TODAY()-$D$3,Merged_Data[[#This Row],[Cert 3 Exp Date]]&lt;=TODAY()-$D$3), "COMPLIANT", "NOT COMPLIANT")</f>
        <v>COMPLIANT</v>
      </c>
      <c r="N32" s="45" t="str" cm="1">
        <f t="array" aca="1" ref="N32" ca="1">_xlfn.IFS(Merged_Data[[#This Row],[Cert 1 Ext Date]]&gt;TODAY()+10, "Current", AND(Merged_Data[[#This Row],[Cert 1 Ext Date]]&gt;TODAY(), Merged_Data[[#This Row],[Cert 1 Ext Date]]&lt;TODAY()+15),"Notify",Merged_Data[[#This Row],[Cert 1 Ext Date]]&lt;=TODAY(), "Expired",Merged_Data[[#This Row],[Cert 1 Ext Date]]= " ","No Data")</f>
        <v>Expired</v>
      </c>
      <c r="O32" s="45" t="str" cm="1">
        <f t="array" aca="1" ref="O32" ca="1">_xlfn.IFS(Merged_Data[[#This Row],[Cert 2 Exp Date]]&gt;TODAY()+10, "Current", AND(Merged_Data[[#This Row],[Cert 2 Exp Date]]&gt;TODAY(), Merged_Data[[#This Row],[Cert 2 Exp Date]]&lt;TODAY()+15),"Notify",Merged_Data[[#This Row],[Cert 2 Exp Date]]&lt;=TODAY(), "Expired",Merged_Data[[#This Row],[Cert 2 Exp Date]]= " ","No Data")</f>
        <v>Current</v>
      </c>
      <c r="P32" s="45" t="str" cm="1">
        <f t="array" aca="1" ref="P32" ca="1">_xlfn.IFS(Merged_Data[[#This Row],[Cert 3 Exp Date]]&gt;TODAY()+10, "Current", AND(Merged_Data[[#This Row],[Cert 3 Exp Date]]&gt;TODAY(), Merged_Data[[#This Row],[Cert 3 Exp Date]]&lt;TODAY()+15),"Notify",Merged_Data[[#This Row],[Cert 3 Exp Date]]&lt;=TODAY(), "Expired",Merged_Data[[#This Row],[Cert 3 Exp Date]]= " ","No Data")</f>
        <v>Current</v>
      </c>
    </row>
    <row r="33" spans="1:16" x14ac:dyDescent="0.25">
      <c r="A33" s="13" t="s">
        <v>1786</v>
      </c>
      <c r="B33" s="13" t="s">
        <v>1787</v>
      </c>
      <c r="C33" s="13" t="s">
        <v>2466</v>
      </c>
      <c r="D33" s="13" t="s">
        <v>2430</v>
      </c>
      <c r="E33" s="13" t="s">
        <v>2445</v>
      </c>
      <c r="F33" s="13" t="s">
        <v>2447</v>
      </c>
      <c r="G33" s="13" t="s">
        <v>2428</v>
      </c>
      <c r="H33" s="18">
        <v>44708</v>
      </c>
      <c r="I33" s="20">
        <v>44837</v>
      </c>
      <c r="J33" s="21">
        <v>44911</v>
      </c>
      <c r="K33" s="22">
        <v>45413</v>
      </c>
      <c r="L33" s="14" t="str">
        <f ca="1">IF(Merged_Data[[#This Row],[Last Job Date]]+10 &lt;TODAY(), "AVAILABLE", "NOT AVAILABLE")</f>
        <v>AVAILABLE</v>
      </c>
      <c r="M33" s="37" t="str">
        <f ca="1">IF(OR(Merged_Data[[#This Row],[Cert 2 Exp Date]]&lt;=TODAY()-$D$3, Merged_Data[[#This Row],[Cert 1 Ext Date]]&lt;=TODAY()-$D$3,Merged_Data[[#This Row],[Cert 3 Exp Date]]&lt;=TODAY()-$D$3), "COMPLIANT", "NOT COMPLIANT")</f>
        <v>NOT COMPLIANT</v>
      </c>
      <c r="N33" s="45" t="str" cm="1">
        <f t="array" aca="1" ref="N33" ca="1">_xlfn.IFS(Merged_Data[[#This Row],[Cert 1 Ext Date]]&gt;TODAY()+10, "Current", AND(Merged_Data[[#This Row],[Cert 1 Ext Date]]&gt;TODAY(), Merged_Data[[#This Row],[Cert 1 Ext Date]]&lt;TODAY()+15),"Notify",Merged_Data[[#This Row],[Cert 1 Ext Date]]&lt;=TODAY(), "Expired",Merged_Data[[#This Row],[Cert 1 Ext Date]]= " ","No Data")</f>
        <v>Current</v>
      </c>
      <c r="O33" s="45" t="str" cm="1">
        <f t="array" aca="1" ref="O33" ca="1">_xlfn.IFS(Merged_Data[[#This Row],[Cert 2 Exp Date]]&gt;TODAY()+10, "Current", AND(Merged_Data[[#This Row],[Cert 2 Exp Date]]&gt;TODAY(), Merged_Data[[#This Row],[Cert 2 Exp Date]]&lt;TODAY()+15),"Notify",Merged_Data[[#This Row],[Cert 2 Exp Date]]&lt;=TODAY(), "Expired",Merged_Data[[#This Row],[Cert 2 Exp Date]]= " ","No Data")</f>
        <v>Current</v>
      </c>
      <c r="P33" s="45" t="str" cm="1">
        <f t="array" aca="1" ref="P33" ca="1">_xlfn.IFS(Merged_Data[[#This Row],[Cert 3 Exp Date]]&gt;TODAY()+10, "Current", AND(Merged_Data[[#This Row],[Cert 3 Exp Date]]&gt;TODAY(), Merged_Data[[#This Row],[Cert 3 Exp Date]]&lt;TODAY()+15),"Notify",Merged_Data[[#This Row],[Cert 3 Exp Date]]&lt;=TODAY(), "Expired",Merged_Data[[#This Row],[Cert 3 Exp Date]]= " ","No Data")</f>
        <v>Current</v>
      </c>
    </row>
    <row r="34" spans="1:16" x14ac:dyDescent="0.25">
      <c r="A34" s="13" t="s">
        <v>2338</v>
      </c>
      <c r="B34" s="13" t="s">
        <v>2339</v>
      </c>
      <c r="C34" s="13" t="s">
        <v>2467</v>
      </c>
      <c r="D34" s="13" t="s">
        <v>2425</v>
      </c>
      <c r="E34" s="13" t="s">
        <v>2439</v>
      </c>
      <c r="F34" s="13" t="s">
        <v>2447</v>
      </c>
      <c r="G34" s="13" t="s">
        <v>2432</v>
      </c>
      <c r="H34" s="18">
        <v>44706</v>
      </c>
      <c r="I34" s="20">
        <v>44711</v>
      </c>
      <c r="J34" s="21">
        <v>44943</v>
      </c>
      <c r="K34" s="22">
        <v>44830</v>
      </c>
      <c r="L34" s="14" t="str">
        <f ca="1">IF(Merged_Data[[#This Row],[Last Job Date]]+10 &lt;TODAY(), "AVAILABLE", "NOT AVAILABLE")</f>
        <v>AVAILABLE</v>
      </c>
      <c r="M34" s="37" t="str">
        <f ca="1">IF(OR(Merged_Data[[#This Row],[Cert 2 Exp Date]]&lt;=TODAY()-$D$3, Merged_Data[[#This Row],[Cert 1 Ext Date]]&lt;=TODAY()-$D$3,Merged_Data[[#This Row],[Cert 3 Exp Date]]&lt;=TODAY()-$D$3), "COMPLIANT", "NOT COMPLIANT")</f>
        <v>COMPLIANT</v>
      </c>
      <c r="N34" s="45" t="str" cm="1">
        <f t="array" aca="1" ref="N34" ca="1">_xlfn.IFS(Merged_Data[[#This Row],[Cert 1 Ext Date]]&gt;TODAY()+10, "Current", AND(Merged_Data[[#This Row],[Cert 1 Ext Date]]&gt;TODAY(), Merged_Data[[#This Row],[Cert 1 Ext Date]]&lt;TODAY()+15),"Notify",Merged_Data[[#This Row],[Cert 1 Ext Date]]&lt;=TODAY(), "Expired",Merged_Data[[#This Row],[Cert 1 Ext Date]]= " ","No Data")</f>
        <v>Expired</v>
      </c>
      <c r="O34" s="45" t="str" cm="1">
        <f t="array" aca="1" ref="O34" ca="1">_xlfn.IFS(Merged_Data[[#This Row],[Cert 2 Exp Date]]&gt;TODAY()+10, "Current", AND(Merged_Data[[#This Row],[Cert 2 Exp Date]]&gt;TODAY(), Merged_Data[[#This Row],[Cert 2 Exp Date]]&lt;TODAY()+15),"Notify",Merged_Data[[#This Row],[Cert 2 Exp Date]]&lt;=TODAY(), "Expired",Merged_Data[[#This Row],[Cert 2 Exp Date]]= " ","No Data")</f>
        <v>Current</v>
      </c>
      <c r="P34" s="45" t="str" cm="1">
        <f t="array" aca="1" ref="P34" ca="1">_xlfn.IFS(Merged_Data[[#This Row],[Cert 3 Exp Date]]&gt;TODAY()+10, "Current", AND(Merged_Data[[#This Row],[Cert 3 Exp Date]]&gt;TODAY(), Merged_Data[[#This Row],[Cert 3 Exp Date]]&lt;TODAY()+15),"Notify",Merged_Data[[#This Row],[Cert 3 Exp Date]]&lt;=TODAY(), "Expired",Merged_Data[[#This Row],[Cert 3 Exp Date]]= " ","No Data")</f>
        <v>Current</v>
      </c>
    </row>
    <row r="35" spans="1:16" x14ac:dyDescent="0.25">
      <c r="A35" s="13" t="s">
        <v>2072</v>
      </c>
      <c r="B35" s="13" t="s">
        <v>2073</v>
      </c>
      <c r="C35" s="13" t="s">
        <v>2468</v>
      </c>
      <c r="D35" s="13" t="s">
        <v>2425</v>
      </c>
      <c r="E35" s="13" t="s">
        <v>2445</v>
      </c>
      <c r="F35" s="13" t="s">
        <v>2435</v>
      </c>
      <c r="G35" s="13" t="s">
        <v>2428</v>
      </c>
      <c r="H35" s="18">
        <v>44707</v>
      </c>
      <c r="I35" s="20">
        <v>45079</v>
      </c>
      <c r="J35" s="21">
        <v>45062</v>
      </c>
      <c r="K35" s="22">
        <v>44937</v>
      </c>
      <c r="L35" s="14" t="str">
        <f ca="1">IF(Merged_Data[[#This Row],[Last Job Date]]+10 &lt;TODAY(), "AVAILABLE", "NOT AVAILABLE")</f>
        <v>AVAILABLE</v>
      </c>
      <c r="M35" s="37" t="str">
        <f ca="1">IF(OR(Merged_Data[[#This Row],[Cert 2 Exp Date]]&lt;=TODAY()-$D$3, Merged_Data[[#This Row],[Cert 1 Ext Date]]&lt;=TODAY()-$D$3,Merged_Data[[#This Row],[Cert 3 Exp Date]]&lt;=TODAY()-$D$3), "COMPLIANT", "NOT COMPLIANT")</f>
        <v>NOT COMPLIANT</v>
      </c>
      <c r="N35" s="45" t="str" cm="1">
        <f t="array" aca="1" ref="N35" ca="1">_xlfn.IFS(Merged_Data[[#This Row],[Cert 1 Ext Date]]&gt;TODAY()+10, "Current", AND(Merged_Data[[#This Row],[Cert 1 Ext Date]]&gt;TODAY(), Merged_Data[[#This Row],[Cert 1 Ext Date]]&lt;TODAY()+15),"Notify",Merged_Data[[#This Row],[Cert 1 Ext Date]]&lt;=TODAY(), "Expired",Merged_Data[[#This Row],[Cert 1 Ext Date]]= " ","No Data")</f>
        <v>Current</v>
      </c>
      <c r="O35" s="45" t="str" cm="1">
        <f t="array" aca="1" ref="O35" ca="1">_xlfn.IFS(Merged_Data[[#This Row],[Cert 2 Exp Date]]&gt;TODAY()+10, "Current", AND(Merged_Data[[#This Row],[Cert 2 Exp Date]]&gt;TODAY(), Merged_Data[[#This Row],[Cert 2 Exp Date]]&lt;TODAY()+15),"Notify",Merged_Data[[#This Row],[Cert 2 Exp Date]]&lt;=TODAY(), "Expired",Merged_Data[[#This Row],[Cert 2 Exp Date]]= " ","No Data")</f>
        <v>Current</v>
      </c>
      <c r="P35" s="45" t="str" cm="1">
        <f t="array" aca="1" ref="P35" ca="1">_xlfn.IFS(Merged_Data[[#This Row],[Cert 3 Exp Date]]&gt;TODAY()+10, "Current", AND(Merged_Data[[#This Row],[Cert 3 Exp Date]]&gt;TODAY(), Merged_Data[[#This Row],[Cert 3 Exp Date]]&lt;TODAY()+15),"Notify",Merged_Data[[#This Row],[Cert 3 Exp Date]]&lt;=TODAY(), "Expired",Merged_Data[[#This Row],[Cert 3 Exp Date]]= " ","No Data")</f>
        <v>Current</v>
      </c>
    </row>
    <row r="36" spans="1:16" x14ac:dyDescent="0.25">
      <c r="A36" s="13" t="s">
        <v>1777</v>
      </c>
      <c r="B36" s="13" t="s">
        <v>1778</v>
      </c>
      <c r="C36" s="13" t="s">
        <v>2469</v>
      </c>
      <c r="D36" s="13" t="s">
        <v>2425</v>
      </c>
      <c r="E36" s="13" t="s">
        <v>2445</v>
      </c>
      <c r="F36" s="13" t="s">
        <v>2447</v>
      </c>
      <c r="G36" s="13" t="s">
        <v>2428</v>
      </c>
      <c r="H36" s="18">
        <v>44714</v>
      </c>
      <c r="I36" s="20"/>
      <c r="J36" s="21">
        <v>44957</v>
      </c>
      <c r="K36" s="22">
        <v>45181</v>
      </c>
      <c r="L36" s="14" t="str">
        <f ca="1">IF(Merged_Data[[#This Row],[Last Job Date]]+10 &lt;TODAY(), "AVAILABLE", "NOT AVAILABLE")</f>
        <v>NOT AVAILABLE</v>
      </c>
      <c r="M36" s="37" t="str">
        <f ca="1">IF(OR(Merged_Data[[#This Row],[Cert 2 Exp Date]]&lt;=TODAY()-$D$3, Merged_Data[[#This Row],[Cert 1 Ext Date]]&lt;=TODAY()-$D$3,Merged_Data[[#This Row],[Cert 3 Exp Date]]&lt;=TODAY()-$D$3), "COMPLIANT", "NOT COMPLIANT")</f>
        <v>COMPLIANT</v>
      </c>
      <c r="N36" s="45" t="str" cm="1">
        <f t="array" aca="1" ref="N36" ca="1">_xlfn.IFS(Merged_Data[[#This Row],[Cert 1 Ext Date]]&gt;TODAY()+10, "Current", AND(Merged_Data[[#This Row],[Cert 1 Ext Date]]&gt;TODAY(), Merged_Data[[#This Row],[Cert 1 Ext Date]]&lt;TODAY()+15),"Notify",Merged_Data[[#This Row],[Cert 1 Ext Date]]&lt;=TODAY(), "Expired",Merged_Data[[#This Row],[Cert 1 Ext Date]]= " ","No Data")</f>
        <v>Expired</v>
      </c>
      <c r="O36" s="45" t="str" cm="1">
        <f t="array" aca="1" ref="O36" ca="1">_xlfn.IFS(Merged_Data[[#This Row],[Cert 2 Exp Date]]&gt;TODAY()+10, "Current", AND(Merged_Data[[#This Row],[Cert 2 Exp Date]]&gt;TODAY(), Merged_Data[[#This Row],[Cert 2 Exp Date]]&lt;TODAY()+15),"Notify",Merged_Data[[#This Row],[Cert 2 Exp Date]]&lt;=TODAY(), "Expired",Merged_Data[[#This Row],[Cert 2 Exp Date]]= " ","No Data")</f>
        <v>Current</v>
      </c>
      <c r="P36" s="45" t="str" cm="1">
        <f t="array" aca="1" ref="P36" ca="1">_xlfn.IFS(Merged_Data[[#This Row],[Cert 3 Exp Date]]&gt;TODAY()+10, "Current", AND(Merged_Data[[#This Row],[Cert 3 Exp Date]]&gt;TODAY(), Merged_Data[[#This Row],[Cert 3 Exp Date]]&lt;TODAY()+15),"Notify",Merged_Data[[#This Row],[Cert 3 Exp Date]]&lt;=TODAY(), "Expired",Merged_Data[[#This Row],[Cert 3 Exp Date]]= " ","No Data")</f>
        <v>Current</v>
      </c>
    </row>
    <row r="37" spans="1:16" x14ac:dyDescent="0.25">
      <c r="A37" s="13" t="s">
        <v>1805</v>
      </c>
      <c r="B37" s="13" t="s">
        <v>1806</v>
      </c>
      <c r="C37" s="13" t="s">
        <v>2470</v>
      </c>
      <c r="D37" s="13" t="s">
        <v>2425</v>
      </c>
      <c r="E37" s="13" t="s">
        <v>2439</v>
      </c>
      <c r="F37" s="13" t="s">
        <v>2431</v>
      </c>
      <c r="G37" s="13" t="s">
        <v>2432</v>
      </c>
      <c r="H37" s="18">
        <v>44705</v>
      </c>
      <c r="I37" s="20">
        <v>45024</v>
      </c>
      <c r="J37" s="21"/>
      <c r="K37" s="22"/>
      <c r="L37" s="14" t="str">
        <f ca="1">IF(Merged_Data[[#This Row],[Last Job Date]]+10 &lt;TODAY(), "AVAILABLE", "NOT AVAILABLE")</f>
        <v>AVAILABLE</v>
      </c>
      <c r="M37" s="37" t="str">
        <f ca="1">IF(OR(Merged_Data[[#This Row],[Cert 2 Exp Date]]&lt;=TODAY()-$D$3, Merged_Data[[#This Row],[Cert 1 Ext Date]]&lt;=TODAY()-$D$3,Merged_Data[[#This Row],[Cert 3 Exp Date]]&lt;=TODAY()-$D$3), "COMPLIANT", "NOT COMPLIANT")</f>
        <v>COMPLIANT</v>
      </c>
      <c r="N37" s="45" t="str" cm="1">
        <f t="array" aca="1" ref="N37" ca="1">_xlfn.IFS(Merged_Data[[#This Row],[Cert 1 Ext Date]]&gt;TODAY()+10, "Current", AND(Merged_Data[[#This Row],[Cert 1 Ext Date]]&gt;TODAY(), Merged_Data[[#This Row],[Cert 1 Ext Date]]&lt;TODAY()+15),"Notify",Merged_Data[[#This Row],[Cert 1 Ext Date]]&lt;=TODAY(), "Expired",Merged_Data[[#This Row],[Cert 1 Ext Date]]= " ","No Data")</f>
        <v>Current</v>
      </c>
      <c r="O37" s="45" t="str" cm="1">
        <f t="array" aca="1" ref="O37" ca="1">_xlfn.IFS(Merged_Data[[#This Row],[Cert 2 Exp Date]]&gt;TODAY()+10, "Current", AND(Merged_Data[[#This Row],[Cert 2 Exp Date]]&gt;TODAY(), Merged_Data[[#This Row],[Cert 2 Exp Date]]&lt;TODAY()+15),"Notify",Merged_Data[[#This Row],[Cert 2 Exp Date]]&lt;=TODAY(), "Expired",Merged_Data[[#This Row],[Cert 2 Exp Date]]= " ","No Data")</f>
        <v>Expired</v>
      </c>
      <c r="P37" s="45" t="str" cm="1">
        <f t="array" aca="1" ref="P37" ca="1">_xlfn.IFS(Merged_Data[[#This Row],[Cert 3 Exp Date]]&gt;TODAY()+10, "Current", AND(Merged_Data[[#This Row],[Cert 3 Exp Date]]&gt;TODAY(), Merged_Data[[#This Row],[Cert 3 Exp Date]]&lt;TODAY()+15),"Notify",Merged_Data[[#This Row],[Cert 3 Exp Date]]&lt;=TODAY(), "Expired",Merged_Data[[#This Row],[Cert 3 Exp Date]]= " ","No Data")</f>
        <v>Expired</v>
      </c>
    </row>
    <row r="38" spans="1:16" x14ac:dyDescent="0.25">
      <c r="A38" s="13" t="s">
        <v>2394</v>
      </c>
      <c r="B38" s="13" t="s">
        <v>2395</v>
      </c>
      <c r="C38" s="13" t="s">
        <v>2471</v>
      </c>
      <c r="D38" s="13" t="s">
        <v>2430</v>
      </c>
      <c r="E38" s="13" t="s">
        <v>2445</v>
      </c>
      <c r="F38" s="13" t="s">
        <v>2431</v>
      </c>
      <c r="G38" s="13" t="s">
        <v>2428</v>
      </c>
      <c r="H38" s="18">
        <v>44715</v>
      </c>
      <c r="I38" s="20">
        <v>44921</v>
      </c>
      <c r="J38" s="21">
        <v>44657</v>
      </c>
      <c r="K38" s="22">
        <v>44912</v>
      </c>
      <c r="L38" s="14" t="str">
        <f ca="1">IF(Merged_Data[[#This Row],[Last Job Date]]+10 &lt;TODAY(), "AVAILABLE", "NOT AVAILABLE")</f>
        <v>NOT AVAILABLE</v>
      </c>
      <c r="M38" s="37" t="str">
        <f ca="1">IF(OR(Merged_Data[[#This Row],[Cert 2 Exp Date]]&lt;=TODAY()-$D$3, Merged_Data[[#This Row],[Cert 1 Ext Date]]&lt;=TODAY()-$D$3,Merged_Data[[#This Row],[Cert 3 Exp Date]]&lt;=TODAY()-$D$3), "COMPLIANT", "NOT COMPLIANT")</f>
        <v>COMPLIANT</v>
      </c>
      <c r="N38" s="45" t="str" cm="1">
        <f t="array" aca="1" ref="N38" ca="1">_xlfn.IFS(Merged_Data[[#This Row],[Cert 1 Ext Date]]&gt;TODAY()+10, "Current", AND(Merged_Data[[#This Row],[Cert 1 Ext Date]]&gt;TODAY(), Merged_Data[[#This Row],[Cert 1 Ext Date]]&lt;TODAY()+15),"Notify",Merged_Data[[#This Row],[Cert 1 Ext Date]]&lt;=TODAY(), "Expired",Merged_Data[[#This Row],[Cert 1 Ext Date]]= " ","No Data")</f>
        <v>Current</v>
      </c>
      <c r="O38" s="45" t="str" cm="1">
        <f t="array" aca="1" ref="O38" ca="1">_xlfn.IFS(Merged_Data[[#This Row],[Cert 2 Exp Date]]&gt;TODAY()+10, "Current", AND(Merged_Data[[#This Row],[Cert 2 Exp Date]]&gt;TODAY(), Merged_Data[[#This Row],[Cert 2 Exp Date]]&lt;TODAY()+15),"Notify",Merged_Data[[#This Row],[Cert 2 Exp Date]]&lt;=TODAY(), "Expired",Merged_Data[[#This Row],[Cert 2 Exp Date]]= " ","No Data")</f>
        <v>Expired</v>
      </c>
      <c r="P38" s="45" t="str" cm="1">
        <f t="array" aca="1" ref="P38" ca="1">_xlfn.IFS(Merged_Data[[#This Row],[Cert 3 Exp Date]]&gt;TODAY()+10, "Current", AND(Merged_Data[[#This Row],[Cert 3 Exp Date]]&gt;TODAY(), Merged_Data[[#This Row],[Cert 3 Exp Date]]&lt;TODAY()+15),"Notify",Merged_Data[[#This Row],[Cert 3 Exp Date]]&lt;=TODAY(), "Expired",Merged_Data[[#This Row],[Cert 3 Exp Date]]= " ","No Data")</f>
        <v>Current</v>
      </c>
    </row>
    <row r="39" spans="1:16" x14ac:dyDescent="0.25">
      <c r="A39" s="13" t="s">
        <v>1072</v>
      </c>
      <c r="B39" s="13" t="s">
        <v>1073</v>
      </c>
      <c r="C39" s="13" t="s">
        <v>2472</v>
      </c>
      <c r="D39" s="13" t="s">
        <v>2425</v>
      </c>
      <c r="E39" s="13" t="s">
        <v>2426</v>
      </c>
      <c r="F39" s="13" t="s">
        <v>2431</v>
      </c>
      <c r="G39" s="13" t="s">
        <v>2432</v>
      </c>
      <c r="H39" s="18">
        <v>44711</v>
      </c>
      <c r="I39" s="20">
        <v>44922</v>
      </c>
      <c r="J39" s="21">
        <v>45135</v>
      </c>
      <c r="K39" s="22">
        <v>45011</v>
      </c>
      <c r="L39" s="14" t="str">
        <f ca="1">IF(Merged_Data[[#This Row],[Last Job Date]]+10 &lt;TODAY(), "AVAILABLE", "NOT AVAILABLE")</f>
        <v>AVAILABLE</v>
      </c>
      <c r="M39" s="37" t="str">
        <f ca="1">IF(OR(Merged_Data[[#This Row],[Cert 2 Exp Date]]&lt;=TODAY()-$D$3, Merged_Data[[#This Row],[Cert 1 Ext Date]]&lt;=TODAY()-$D$3,Merged_Data[[#This Row],[Cert 3 Exp Date]]&lt;=TODAY()-$D$3), "COMPLIANT", "NOT COMPLIANT")</f>
        <v>NOT COMPLIANT</v>
      </c>
      <c r="N39" s="45" t="str" cm="1">
        <f t="array" aca="1" ref="N39" ca="1">_xlfn.IFS(Merged_Data[[#This Row],[Cert 1 Ext Date]]&gt;TODAY()+10, "Current", AND(Merged_Data[[#This Row],[Cert 1 Ext Date]]&gt;TODAY(), Merged_Data[[#This Row],[Cert 1 Ext Date]]&lt;TODAY()+15),"Notify",Merged_Data[[#This Row],[Cert 1 Ext Date]]&lt;=TODAY(), "Expired",Merged_Data[[#This Row],[Cert 1 Ext Date]]= " ","No Data")</f>
        <v>Current</v>
      </c>
      <c r="O39" s="45" t="str" cm="1">
        <f t="array" aca="1" ref="O39" ca="1">_xlfn.IFS(Merged_Data[[#This Row],[Cert 2 Exp Date]]&gt;TODAY()+10, "Current", AND(Merged_Data[[#This Row],[Cert 2 Exp Date]]&gt;TODAY(), Merged_Data[[#This Row],[Cert 2 Exp Date]]&lt;TODAY()+15),"Notify",Merged_Data[[#This Row],[Cert 2 Exp Date]]&lt;=TODAY(), "Expired",Merged_Data[[#This Row],[Cert 2 Exp Date]]= " ","No Data")</f>
        <v>Current</v>
      </c>
      <c r="P39" s="45" t="str" cm="1">
        <f t="array" aca="1" ref="P39" ca="1">_xlfn.IFS(Merged_Data[[#This Row],[Cert 3 Exp Date]]&gt;TODAY()+10, "Current", AND(Merged_Data[[#This Row],[Cert 3 Exp Date]]&gt;TODAY(), Merged_Data[[#This Row],[Cert 3 Exp Date]]&lt;TODAY()+15),"Notify",Merged_Data[[#This Row],[Cert 3 Exp Date]]&lt;=TODAY(), "Expired",Merged_Data[[#This Row],[Cert 3 Exp Date]]= " ","No Data")</f>
        <v>Current</v>
      </c>
    </row>
    <row r="40" spans="1:16" x14ac:dyDescent="0.25">
      <c r="A40" s="13" t="s">
        <v>1743</v>
      </c>
      <c r="B40" s="13" t="s">
        <v>1744</v>
      </c>
      <c r="C40" s="13" t="s">
        <v>2473</v>
      </c>
      <c r="D40" s="13" t="s">
        <v>2430</v>
      </c>
      <c r="E40" s="13" t="s">
        <v>2450</v>
      </c>
      <c r="F40" s="13" t="s">
        <v>2447</v>
      </c>
      <c r="G40" s="13" t="s">
        <v>2428</v>
      </c>
      <c r="H40" s="18">
        <v>44716</v>
      </c>
      <c r="I40" s="20"/>
      <c r="J40" s="21">
        <v>45059</v>
      </c>
      <c r="K40" s="22">
        <v>44779</v>
      </c>
      <c r="L40" s="14" t="str">
        <f ca="1">IF(Merged_Data[[#This Row],[Last Job Date]]+10 &lt;TODAY(), "AVAILABLE", "NOT AVAILABLE")</f>
        <v>NOT AVAILABLE</v>
      </c>
      <c r="M40" s="37" t="str">
        <f ca="1">IF(OR(Merged_Data[[#This Row],[Cert 2 Exp Date]]&lt;=TODAY()-$D$3, Merged_Data[[#This Row],[Cert 1 Ext Date]]&lt;=TODAY()-$D$3,Merged_Data[[#This Row],[Cert 3 Exp Date]]&lt;=TODAY()-$D$3), "COMPLIANT", "NOT COMPLIANT")</f>
        <v>COMPLIANT</v>
      </c>
      <c r="N40" s="45" t="str" cm="1">
        <f t="array" aca="1" ref="N40" ca="1">_xlfn.IFS(Merged_Data[[#This Row],[Cert 1 Ext Date]]&gt;TODAY()+10, "Current", AND(Merged_Data[[#This Row],[Cert 1 Ext Date]]&gt;TODAY(), Merged_Data[[#This Row],[Cert 1 Ext Date]]&lt;TODAY()+15),"Notify",Merged_Data[[#This Row],[Cert 1 Ext Date]]&lt;=TODAY(), "Expired",Merged_Data[[#This Row],[Cert 1 Ext Date]]= " ","No Data")</f>
        <v>Expired</v>
      </c>
      <c r="O40" s="45" t="str" cm="1">
        <f t="array" aca="1" ref="O40" ca="1">_xlfn.IFS(Merged_Data[[#This Row],[Cert 2 Exp Date]]&gt;TODAY()+10, "Current", AND(Merged_Data[[#This Row],[Cert 2 Exp Date]]&gt;TODAY(), Merged_Data[[#This Row],[Cert 2 Exp Date]]&lt;TODAY()+15),"Notify",Merged_Data[[#This Row],[Cert 2 Exp Date]]&lt;=TODAY(), "Expired",Merged_Data[[#This Row],[Cert 2 Exp Date]]= " ","No Data")</f>
        <v>Current</v>
      </c>
      <c r="P40" s="45" t="str" cm="1">
        <f t="array" aca="1" ref="P40" ca="1">_xlfn.IFS(Merged_Data[[#This Row],[Cert 3 Exp Date]]&gt;TODAY()+10, "Current", AND(Merged_Data[[#This Row],[Cert 3 Exp Date]]&gt;TODAY(), Merged_Data[[#This Row],[Cert 3 Exp Date]]&lt;TODAY()+15),"Notify",Merged_Data[[#This Row],[Cert 3 Exp Date]]&lt;=TODAY(), "Expired",Merged_Data[[#This Row],[Cert 3 Exp Date]]= " ","No Data")</f>
        <v>Current</v>
      </c>
    </row>
    <row r="41" spans="1:16" x14ac:dyDescent="0.25">
      <c r="A41" s="13" t="s">
        <v>1459</v>
      </c>
      <c r="B41" s="13" t="s">
        <v>1460</v>
      </c>
      <c r="C41" s="13" t="s">
        <v>2474</v>
      </c>
      <c r="D41" s="13" t="s">
        <v>2425</v>
      </c>
      <c r="E41" s="13" t="s">
        <v>2439</v>
      </c>
      <c r="F41" s="13" t="s">
        <v>2442</v>
      </c>
      <c r="G41" s="13" t="s">
        <v>2432</v>
      </c>
      <c r="H41" s="18">
        <v>44711</v>
      </c>
      <c r="I41" s="20">
        <v>44907</v>
      </c>
      <c r="J41" s="21">
        <v>44703</v>
      </c>
      <c r="K41" s="22">
        <v>45189</v>
      </c>
      <c r="L41" s="14" t="str">
        <f ca="1">IF(Merged_Data[[#This Row],[Last Job Date]]+10 &lt;TODAY(), "AVAILABLE", "NOT AVAILABLE")</f>
        <v>AVAILABLE</v>
      </c>
      <c r="M41" s="37" t="str">
        <f ca="1">IF(OR(Merged_Data[[#This Row],[Cert 2 Exp Date]]&lt;=TODAY()-$D$3, Merged_Data[[#This Row],[Cert 1 Ext Date]]&lt;=TODAY()-$D$3,Merged_Data[[#This Row],[Cert 3 Exp Date]]&lt;=TODAY()-$D$3), "COMPLIANT", "NOT COMPLIANT")</f>
        <v>COMPLIANT</v>
      </c>
      <c r="N41" s="45" t="str" cm="1">
        <f t="array" aca="1" ref="N41" ca="1">_xlfn.IFS(Merged_Data[[#This Row],[Cert 1 Ext Date]]&gt;TODAY()+10, "Current", AND(Merged_Data[[#This Row],[Cert 1 Ext Date]]&gt;TODAY(), Merged_Data[[#This Row],[Cert 1 Ext Date]]&lt;TODAY()+15),"Notify",Merged_Data[[#This Row],[Cert 1 Ext Date]]&lt;=TODAY(), "Expired",Merged_Data[[#This Row],[Cert 1 Ext Date]]= " ","No Data")</f>
        <v>Current</v>
      </c>
      <c r="O41" s="45" t="str" cm="1">
        <f t="array" aca="1" ref="O41" ca="1">_xlfn.IFS(Merged_Data[[#This Row],[Cert 2 Exp Date]]&gt;TODAY()+10, "Current", AND(Merged_Data[[#This Row],[Cert 2 Exp Date]]&gt;TODAY(), Merged_Data[[#This Row],[Cert 2 Exp Date]]&lt;TODAY()+15),"Notify",Merged_Data[[#This Row],[Cert 2 Exp Date]]&lt;=TODAY(), "Expired",Merged_Data[[#This Row],[Cert 2 Exp Date]]= " ","No Data")</f>
        <v>Expired</v>
      </c>
      <c r="P41" s="45" t="str" cm="1">
        <f t="array" aca="1" ref="P41" ca="1">_xlfn.IFS(Merged_Data[[#This Row],[Cert 3 Exp Date]]&gt;TODAY()+10, "Current", AND(Merged_Data[[#This Row],[Cert 3 Exp Date]]&gt;TODAY(), Merged_Data[[#This Row],[Cert 3 Exp Date]]&lt;TODAY()+15),"Notify",Merged_Data[[#This Row],[Cert 3 Exp Date]]&lt;=TODAY(), "Expired",Merged_Data[[#This Row],[Cert 3 Exp Date]]= " ","No Data")</f>
        <v>Current</v>
      </c>
    </row>
    <row r="42" spans="1:16" x14ac:dyDescent="0.25">
      <c r="A42" s="13" t="s">
        <v>2336</v>
      </c>
      <c r="B42" s="13" t="s">
        <v>2337</v>
      </c>
      <c r="C42" s="13" t="s">
        <v>2475</v>
      </c>
      <c r="D42" s="13" t="s">
        <v>2430</v>
      </c>
      <c r="E42" s="13" t="s">
        <v>2439</v>
      </c>
      <c r="F42" s="13" t="s">
        <v>2431</v>
      </c>
      <c r="G42" s="13" t="s">
        <v>2432</v>
      </c>
      <c r="H42" s="18">
        <v>44715</v>
      </c>
      <c r="I42" s="20"/>
      <c r="J42" s="21">
        <v>44632</v>
      </c>
      <c r="K42" s="22">
        <v>44578</v>
      </c>
      <c r="L42" s="14" t="str">
        <f ca="1">IF(Merged_Data[[#This Row],[Last Job Date]]+10 &lt;TODAY(), "AVAILABLE", "NOT AVAILABLE")</f>
        <v>NOT AVAILABLE</v>
      </c>
      <c r="M42" s="37" t="str">
        <f ca="1">IF(OR(Merged_Data[[#This Row],[Cert 2 Exp Date]]&lt;=TODAY()-$D$3, Merged_Data[[#This Row],[Cert 1 Ext Date]]&lt;=TODAY()-$D$3,Merged_Data[[#This Row],[Cert 3 Exp Date]]&lt;=TODAY()-$D$3), "COMPLIANT", "NOT COMPLIANT")</f>
        <v>COMPLIANT</v>
      </c>
      <c r="N42" s="45" t="str" cm="1">
        <f t="array" aca="1" ref="N42" ca="1">_xlfn.IFS(Merged_Data[[#This Row],[Cert 1 Ext Date]]&gt;TODAY()+10, "Current", AND(Merged_Data[[#This Row],[Cert 1 Ext Date]]&gt;TODAY(), Merged_Data[[#This Row],[Cert 1 Ext Date]]&lt;TODAY()+15),"Notify",Merged_Data[[#This Row],[Cert 1 Ext Date]]&lt;=TODAY(), "Expired",Merged_Data[[#This Row],[Cert 1 Ext Date]]= " ","No Data")</f>
        <v>Expired</v>
      </c>
      <c r="O42" s="45" t="str" cm="1">
        <f t="array" aca="1" ref="O42" ca="1">_xlfn.IFS(Merged_Data[[#This Row],[Cert 2 Exp Date]]&gt;TODAY()+10, "Current", AND(Merged_Data[[#This Row],[Cert 2 Exp Date]]&gt;TODAY(), Merged_Data[[#This Row],[Cert 2 Exp Date]]&lt;TODAY()+15),"Notify",Merged_Data[[#This Row],[Cert 2 Exp Date]]&lt;=TODAY(), "Expired",Merged_Data[[#This Row],[Cert 2 Exp Date]]= " ","No Data")</f>
        <v>Expired</v>
      </c>
      <c r="P42" s="45" t="str" cm="1">
        <f t="array" aca="1" ref="P42" ca="1">_xlfn.IFS(Merged_Data[[#This Row],[Cert 3 Exp Date]]&gt;TODAY()+10, "Current", AND(Merged_Data[[#This Row],[Cert 3 Exp Date]]&gt;TODAY(), Merged_Data[[#This Row],[Cert 3 Exp Date]]&lt;TODAY()+15),"Notify",Merged_Data[[#This Row],[Cert 3 Exp Date]]&lt;=TODAY(), "Expired",Merged_Data[[#This Row],[Cert 3 Exp Date]]= " ","No Data")</f>
        <v>Expired</v>
      </c>
    </row>
    <row r="43" spans="1:16" x14ac:dyDescent="0.25">
      <c r="A43" s="13" t="s">
        <v>2108</v>
      </c>
      <c r="B43" s="13" t="s">
        <v>2109</v>
      </c>
      <c r="C43" s="13" t="s">
        <v>2476</v>
      </c>
      <c r="D43" s="13" t="s">
        <v>2425</v>
      </c>
      <c r="E43" s="13" t="s">
        <v>2437</v>
      </c>
      <c r="F43" s="13" t="s">
        <v>2427</v>
      </c>
      <c r="G43" s="13" t="s">
        <v>2432</v>
      </c>
      <c r="H43" s="18">
        <v>44707</v>
      </c>
      <c r="I43" s="20">
        <v>45113</v>
      </c>
      <c r="J43" s="21"/>
      <c r="K43" s="22"/>
      <c r="L43" s="14" t="str">
        <f ca="1">IF(Merged_Data[[#This Row],[Last Job Date]]+10 &lt;TODAY(), "AVAILABLE", "NOT AVAILABLE")</f>
        <v>AVAILABLE</v>
      </c>
      <c r="M43" s="37" t="str">
        <f ca="1">IF(OR(Merged_Data[[#This Row],[Cert 2 Exp Date]]&lt;=TODAY()-$D$3, Merged_Data[[#This Row],[Cert 1 Ext Date]]&lt;=TODAY()-$D$3,Merged_Data[[#This Row],[Cert 3 Exp Date]]&lt;=TODAY()-$D$3), "COMPLIANT", "NOT COMPLIANT")</f>
        <v>COMPLIANT</v>
      </c>
      <c r="N43" s="45" t="str" cm="1">
        <f t="array" aca="1" ref="N43" ca="1">_xlfn.IFS(Merged_Data[[#This Row],[Cert 1 Ext Date]]&gt;TODAY()+10, "Current", AND(Merged_Data[[#This Row],[Cert 1 Ext Date]]&gt;TODAY(), Merged_Data[[#This Row],[Cert 1 Ext Date]]&lt;TODAY()+15),"Notify",Merged_Data[[#This Row],[Cert 1 Ext Date]]&lt;=TODAY(), "Expired",Merged_Data[[#This Row],[Cert 1 Ext Date]]= " ","No Data")</f>
        <v>Current</v>
      </c>
      <c r="O43" s="45" t="str" cm="1">
        <f t="array" aca="1" ref="O43" ca="1">_xlfn.IFS(Merged_Data[[#This Row],[Cert 2 Exp Date]]&gt;TODAY()+10, "Current", AND(Merged_Data[[#This Row],[Cert 2 Exp Date]]&gt;TODAY(), Merged_Data[[#This Row],[Cert 2 Exp Date]]&lt;TODAY()+15),"Notify",Merged_Data[[#This Row],[Cert 2 Exp Date]]&lt;=TODAY(), "Expired",Merged_Data[[#This Row],[Cert 2 Exp Date]]= " ","No Data")</f>
        <v>Expired</v>
      </c>
      <c r="P43" s="45" t="str" cm="1">
        <f t="array" aca="1" ref="P43" ca="1">_xlfn.IFS(Merged_Data[[#This Row],[Cert 3 Exp Date]]&gt;TODAY()+10, "Current", AND(Merged_Data[[#This Row],[Cert 3 Exp Date]]&gt;TODAY(), Merged_Data[[#This Row],[Cert 3 Exp Date]]&lt;TODAY()+15),"Notify",Merged_Data[[#This Row],[Cert 3 Exp Date]]&lt;=TODAY(), "Expired",Merged_Data[[#This Row],[Cert 3 Exp Date]]= " ","No Data")</f>
        <v>Expired</v>
      </c>
    </row>
    <row r="44" spans="1:16" x14ac:dyDescent="0.25">
      <c r="A44" s="13" t="s">
        <v>2133</v>
      </c>
      <c r="B44" s="13" t="s">
        <v>2134</v>
      </c>
      <c r="C44" s="13" t="s">
        <v>2477</v>
      </c>
      <c r="D44" s="13" t="s">
        <v>2430</v>
      </c>
      <c r="E44" s="13" t="s">
        <v>2437</v>
      </c>
      <c r="F44" s="13" t="s">
        <v>2447</v>
      </c>
      <c r="G44" s="13" t="s">
        <v>2432</v>
      </c>
      <c r="H44" s="18">
        <v>44715</v>
      </c>
      <c r="I44" s="20"/>
      <c r="J44" s="21">
        <v>44873</v>
      </c>
      <c r="K44" s="22">
        <v>44811</v>
      </c>
      <c r="L44" s="14" t="str">
        <f ca="1">IF(Merged_Data[[#This Row],[Last Job Date]]+10 &lt;TODAY(), "AVAILABLE", "NOT AVAILABLE")</f>
        <v>NOT AVAILABLE</v>
      </c>
      <c r="M44" s="37" t="str">
        <f ca="1">IF(OR(Merged_Data[[#This Row],[Cert 2 Exp Date]]&lt;=TODAY()-$D$3, Merged_Data[[#This Row],[Cert 1 Ext Date]]&lt;=TODAY()-$D$3,Merged_Data[[#This Row],[Cert 3 Exp Date]]&lt;=TODAY()-$D$3), "COMPLIANT", "NOT COMPLIANT")</f>
        <v>COMPLIANT</v>
      </c>
      <c r="N44" s="45" t="str" cm="1">
        <f t="array" aca="1" ref="N44" ca="1">_xlfn.IFS(Merged_Data[[#This Row],[Cert 1 Ext Date]]&gt;TODAY()+10, "Current", AND(Merged_Data[[#This Row],[Cert 1 Ext Date]]&gt;TODAY(), Merged_Data[[#This Row],[Cert 1 Ext Date]]&lt;TODAY()+15),"Notify",Merged_Data[[#This Row],[Cert 1 Ext Date]]&lt;=TODAY(), "Expired",Merged_Data[[#This Row],[Cert 1 Ext Date]]= " ","No Data")</f>
        <v>Expired</v>
      </c>
      <c r="O44" s="45" t="str" cm="1">
        <f t="array" aca="1" ref="O44" ca="1">_xlfn.IFS(Merged_Data[[#This Row],[Cert 2 Exp Date]]&gt;TODAY()+10, "Current", AND(Merged_Data[[#This Row],[Cert 2 Exp Date]]&gt;TODAY(), Merged_Data[[#This Row],[Cert 2 Exp Date]]&lt;TODAY()+15),"Notify",Merged_Data[[#This Row],[Cert 2 Exp Date]]&lt;=TODAY(), "Expired",Merged_Data[[#This Row],[Cert 2 Exp Date]]= " ","No Data")</f>
        <v>Current</v>
      </c>
      <c r="P44" s="45" t="str" cm="1">
        <f t="array" aca="1" ref="P44" ca="1">_xlfn.IFS(Merged_Data[[#This Row],[Cert 3 Exp Date]]&gt;TODAY()+10, "Current", AND(Merged_Data[[#This Row],[Cert 3 Exp Date]]&gt;TODAY(), Merged_Data[[#This Row],[Cert 3 Exp Date]]&lt;TODAY()+15),"Notify",Merged_Data[[#This Row],[Cert 3 Exp Date]]&lt;=TODAY(), "Expired",Merged_Data[[#This Row],[Cert 3 Exp Date]]= " ","No Data")</f>
        <v>Current</v>
      </c>
    </row>
    <row r="45" spans="1:16" x14ac:dyDescent="0.25">
      <c r="A45" s="13" t="s">
        <v>1147</v>
      </c>
      <c r="B45" s="13" t="s">
        <v>1148</v>
      </c>
      <c r="C45" s="13" t="s">
        <v>2478</v>
      </c>
      <c r="D45" s="13" t="s">
        <v>2430</v>
      </c>
      <c r="E45" s="13" t="s">
        <v>2439</v>
      </c>
      <c r="F45" s="13" t="s">
        <v>2435</v>
      </c>
      <c r="G45" s="13" t="s">
        <v>2428</v>
      </c>
      <c r="H45" s="18">
        <v>44705</v>
      </c>
      <c r="I45" s="20">
        <v>45086</v>
      </c>
      <c r="J45" s="21">
        <v>44845</v>
      </c>
      <c r="K45" s="22">
        <v>44755</v>
      </c>
      <c r="L45" s="14" t="str">
        <f ca="1">IF(Merged_Data[[#This Row],[Last Job Date]]+10 &lt;TODAY(), "AVAILABLE", "NOT AVAILABLE")</f>
        <v>AVAILABLE</v>
      </c>
      <c r="M45" s="37" t="str">
        <f ca="1">IF(OR(Merged_Data[[#This Row],[Cert 2 Exp Date]]&lt;=TODAY()-$D$3, Merged_Data[[#This Row],[Cert 1 Ext Date]]&lt;=TODAY()-$D$3,Merged_Data[[#This Row],[Cert 3 Exp Date]]&lt;=TODAY()-$D$3), "COMPLIANT", "NOT COMPLIANT")</f>
        <v>NOT COMPLIANT</v>
      </c>
      <c r="N45" s="45" t="str" cm="1">
        <f t="array" aca="1" ref="N45" ca="1">_xlfn.IFS(Merged_Data[[#This Row],[Cert 1 Ext Date]]&gt;TODAY()+10, "Current", AND(Merged_Data[[#This Row],[Cert 1 Ext Date]]&gt;TODAY(), Merged_Data[[#This Row],[Cert 1 Ext Date]]&lt;TODAY()+15),"Notify",Merged_Data[[#This Row],[Cert 1 Ext Date]]&lt;=TODAY(), "Expired",Merged_Data[[#This Row],[Cert 1 Ext Date]]= " ","No Data")</f>
        <v>Current</v>
      </c>
      <c r="O45" s="45" t="str" cm="1">
        <f t="array" aca="1" ref="O45" ca="1">_xlfn.IFS(Merged_Data[[#This Row],[Cert 2 Exp Date]]&gt;TODAY()+10, "Current", AND(Merged_Data[[#This Row],[Cert 2 Exp Date]]&gt;TODAY(), Merged_Data[[#This Row],[Cert 2 Exp Date]]&lt;TODAY()+15),"Notify",Merged_Data[[#This Row],[Cert 2 Exp Date]]&lt;=TODAY(), "Expired",Merged_Data[[#This Row],[Cert 2 Exp Date]]= " ","No Data")</f>
        <v>Current</v>
      </c>
      <c r="P45" s="45" t="str" cm="1">
        <f t="array" aca="1" ref="P45" ca="1">_xlfn.IFS(Merged_Data[[#This Row],[Cert 3 Exp Date]]&gt;TODAY()+10, "Current", AND(Merged_Data[[#This Row],[Cert 3 Exp Date]]&gt;TODAY(), Merged_Data[[#This Row],[Cert 3 Exp Date]]&lt;TODAY()+15),"Notify",Merged_Data[[#This Row],[Cert 3 Exp Date]]&lt;=TODAY(), "Expired",Merged_Data[[#This Row],[Cert 3 Exp Date]]= " ","No Data")</f>
        <v>Current</v>
      </c>
    </row>
    <row r="46" spans="1:16" x14ac:dyDescent="0.25">
      <c r="A46" s="13" t="s">
        <v>341</v>
      </c>
      <c r="B46" s="13" t="s">
        <v>342</v>
      </c>
      <c r="C46" s="13" t="s">
        <v>2479</v>
      </c>
      <c r="D46" s="13" t="s">
        <v>2430</v>
      </c>
      <c r="E46" s="13" t="s">
        <v>2450</v>
      </c>
      <c r="F46" s="13" t="s">
        <v>2447</v>
      </c>
      <c r="G46" s="13" t="s">
        <v>2432</v>
      </c>
      <c r="H46" s="18">
        <v>44710</v>
      </c>
      <c r="I46" s="20">
        <v>45135</v>
      </c>
      <c r="J46" s="21">
        <v>44723</v>
      </c>
      <c r="K46" s="22">
        <v>44819</v>
      </c>
      <c r="L46" s="14" t="str">
        <f ca="1">IF(Merged_Data[[#This Row],[Last Job Date]]+10 &lt;TODAY(), "AVAILABLE", "NOT AVAILABLE")</f>
        <v>AVAILABLE</v>
      </c>
      <c r="M46" s="37" t="str">
        <f ca="1">IF(OR(Merged_Data[[#This Row],[Cert 2 Exp Date]]&lt;=TODAY()-$D$3, Merged_Data[[#This Row],[Cert 1 Ext Date]]&lt;=TODAY()-$D$3,Merged_Data[[#This Row],[Cert 3 Exp Date]]&lt;=TODAY()-$D$3), "COMPLIANT", "NOT COMPLIANT")</f>
        <v>NOT COMPLIANT</v>
      </c>
      <c r="N46" s="45" t="str" cm="1">
        <f t="array" aca="1" ref="N46" ca="1">_xlfn.IFS(Merged_Data[[#This Row],[Cert 1 Ext Date]]&gt;TODAY()+10, "Current", AND(Merged_Data[[#This Row],[Cert 1 Ext Date]]&gt;TODAY(), Merged_Data[[#This Row],[Cert 1 Ext Date]]&lt;TODAY()+15),"Notify",Merged_Data[[#This Row],[Cert 1 Ext Date]]&lt;=TODAY(), "Expired",Merged_Data[[#This Row],[Cert 1 Ext Date]]= " ","No Data")</f>
        <v>Current</v>
      </c>
      <c r="O46" s="45" t="str" cm="1">
        <f t="array" aca="1" ref="O46" ca="1">_xlfn.IFS(Merged_Data[[#This Row],[Cert 2 Exp Date]]&gt;TODAY()+10, "Current", AND(Merged_Data[[#This Row],[Cert 2 Exp Date]]&gt;TODAY(), Merged_Data[[#This Row],[Cert 2 Exp Date]]&lt;TODAY()+15),"Notify",Merged_Data[[#This Row],[Cert 2 Exp Date]]&lt;=TODAY(), "Expired",Merged_Data[[#This Row],[Cert 2 Exp Date]]= " ","No Data")</f>
        <v>Expired</v>
      </c>
      <c r="P46" s="45" t="str" cm="1">
        <f t="array" aca="1" ref="P46" ca="1">_xlfn.IFS(Merged_Data[[#This Row],[Cert 3 Exp Date]]&gt;TODAY()+10, "Current", AND(Merged_Data[[#This Row],[Cert 3 Exp Date]]&gt;TODAY(), Merged_Data[[#This Row],[Cert 3 Exp Date]]&lt;TODAY()+15),"Notify",Merged_Data[[#This Row],[Cert 3 Exp Date]]&lt;=TODAY(), "Expired",Merged_Data[[#This Row],[Cert 3 Exp Date]]= " ","No Data")</f>
        <v>Current</v>
      </c>
    </row>
    <row r="47" spans="1:16" x14ac:dyDescent="0.25">
      <c r="A47" s="13" t="s">
        <v>2180</v>
      </c>
      <c r="B47" s="13" t="s">
        <v>2181</v>
      </c>
      <c r="C47" s="13" t="s">
        <v>2480</v>
      </c>
      <c r="D47" s="13" t="s">
        <v>2425</v>
      </c>
      <c r="E47" s="13" t="s">
        <v>2437</v>
      </c>
      <c r="F47" s="13" t="s">
        <v>2442</v>
      </c>
      <c r="G47" s="13" t="s">
        <v>2432</v>
      </c>
      <c r="H47" s="18">
        <v>44713</v>
      </c>
      <c r="I47" s="20"/>
      <c r="J47" s="21">
        <v>44847</v>
      </c>
      <c r="K47" s="22">
        <v>44977</v>
      </c>
      <c r="L47" s="14" t="str">
        <f ca="1">IF(Merged_Data[[#This Row],[Last Job Date]]+10 &lt;TODAY(), "AVAILABLE", "NOT AVAILABLE")</f>
        <v>NOT AVAILABLE</v>
      </c>
      <c r="M47" s="37" t="str">
        <f ca="1">IF(OR(Merged_Data[[#This Row],[Cert 2 Exp Date]]&lt;=TODAY()-$D$3, Merged_Data[[#This Row],[Cert 1 Ext Date]]&lt;=TODAY()-$D$3,Merged_Data[[#This Row],[Cert 3 Exp Date]]&lt;=TODAY()-$D$3), "COMPLIANT", "NOT COMPLIANT")</f>
        <v>COMPLIANT</v>
      </c>
      <c r="N47" s="45" t="str" cm="1">
        <f t="array" aca="1" ref="N47" ca="1">_xlfn.IFS(Merged_Data[[#This Row],[Cert 1 Ext Date]]&gt;TODAY()+10, "Current", AND(Merged_Data[[#This Row],[Cert 1 Ext Date]]&gt;TODAY(), Merged_Data[[#This Row],[Cert 1 Ext Date]]&lt;TODAY()+15),"Notify",Merged_Data[[#This Row],[Cert 1 Ext Date]]&lt;=TODAY(), "Expired",Merged_Data[[#This Row],[Cert 1 Ext Date]]= " ","No Data")</f>
        <v>Expired</v>
      </c>
      <c r="O47" s="45" t="str" cm="1">
        <f t="array" aca="1" ref="O47" ca="1">_xlfn.IFS(Merged_Data[[#This Row],[Cert 2 Exp Date]]&gt;TODAY()+10, "Current", AND(Merged_Data[[#This Row],[Cert 2 Exp Date]]&gt;TODAY(), Merged_Data[[#This Row],[Cert 2 Exp Date]]&lt;TODAY()+15),"Notify",Merged_Data[[#This Row],[Cert 2 Exp Date]]&lt;=TODAY(), "Expired",Merged_Data[[#This Row],[Cert 2 Exp Date]]= " ","No Data")</f>
        <v>Current</v>
      </c>
      <c r="P47" s="45" t="str" cm="1">
        <f t="array" aca="1" ref="P47" ca="1">_xlfn.IFS(Merged_Data[[#This Row],[Cert 3 Exp Date]]&gt;TODAY()+10, "Current", AND(Merged_Data[[#This Row],[Cert 3 Exp Date]]&gt;TODAY(), Merged_Data[[#This Row],[Cert 3 Exp Date]]&lt;TODAY()+15),"Notify",Merged_Data[[#This Row],[Cert 3 Exp Date]]&lt;=TODAY(), "Expired",Merged_Data[[#This Row],[Cert 3 Exp Date]]= " ","No Data")</f>
        <v>Current</v>
      </c>
    </row>
    <row r="48" spans="1:16" x14ac:dyDescent="0.25">
      <c r="A48" s="13" t="s">
        <v>1590</v>
      </c>
      <c r="B48" s="13" t="s">
        <v>1052</v>
      </c>
      <c r="C48" s="13" t="s">
        <v>2481</v>
      </c>
      <c r="D48" s="13" t="s">
        <v>2430</v>
      </c>
      <c r="E48" s="13" t="s">
        <v>2450</v>
      </c>
      <c r="F48" s="13" t="s">
        <v>2442</v>
      </c>
      <c r="G48" s="13" t="s">
        <v>2432</v>
      </c>
      <c r="H48" s="18">
        <v>44715</v>
      </c>
      <c r="I48" s="20">
        <v>45021</v>
      </c>
      <c r="J48" s="21">
        <v>45109</v>
      </c>
      <c r="K48" s="22">
        <v>45282</v>
      </c>
      <c r="L48" s="14" t="str">
        <f ca="1">IF(Merged_Data[[#This Row],[Last Job Date]]+10 &lt;TODAY(), "AVAILABLE", "NOT AVAILABLE")</f>
        <v>NOT AVAILABLE</v>
      </c>
      <c r="M48" s="37" t="str">
        <f ca="1">IF(OR(Merged_Data[[#This Row],[Cert 2 Exp Date]]&lt;=TODAY()-$D$3, Merged_Data[[#This Row],[Cert 1 Ext Date]]&lt;=TODAY()-$D$3,Merged_Data[[#This Row],[Cert 3 Exp Date]]&lt;=TODAY()-$D$3), "COMPLIANT", "NOT COMPLIANT")</f>
        <v>NOT COMPLIANT</v>
      </c>
      <c r="N48" s="45" t="str" cm="1">
        <f t="array" aca="1" ref="N48" ca="1">_xlfn.IFS(Merged_Data[[#This Row],[Cert 1 Ext Date]]&gt;TODAY()+10, "Current", AND(Merged_Data[[#This Row],[Cert 1 Ext Date]]&gt;TODAY(), Merged_Data[[#This Row],[Cert 1 Ext Date]]&lt;TODAY()+15),"Notify",Merged_Data[[#This Row],[Cert 1 Ext Date]]&lt;=TODAY(), "Expired",Merged_Data[[#This Row],[Cert 1 Ext Date]]= " ","No Data")</f>
        <v>Current</v>
      </c>
      <c r="O48" s="45" t="str" cm="1">
        <f t="array" aca="1" ref="O48" ca="1">_xlfn.IFS(Merged_Data[[#This Row],[Cert 2 Exp Date]]&gt;TODAY()+10, "Current", AND(Merged_Data[[#This Row],[Cert 2 Exp Date]]&gt;TODAY(), Merged_Data[[#This Row],[Cert 2 Exp Date]]&lt;TODAY()+15),"Notify",Merged_Data[[#This Row],[Cert 2 Exp Date]]&lt;=TODAY(), "Expired",Merged_Data[[#This Row],[Cert 2 Exp Date]]= " ","No Data")</f>
        <v>Current</v>
      </c>
      <c r="P48" s="45" t="str" cm="1">
        <f t="array" aca="1" ref="P48" ca="1">_xlfn.IFS(Merged_Data[[#This Row],[Cert 3 Exp Date]]&gt;TODAY()+10, "Current", AND(Merged_Data[[#This Row],[Cert 3 Exp Date]]&gt;TODAY(), Merged_Data[[#This Row],[Cert 3 Exp Date]]&lt;TODAY()+15),"Notify",Merged_Data[[#This Row],[Cert 3 Exp Date]]&lt;=TODAY(), "Expired",Merged_Data[[#This Row],[Cert 3 Exp Date]]= " ","No Data")</f>
        <v>Current</v>
      </c>
    </row>
    <row r="49" spans="1:16" x14ac:dyDescent="0.25">
      <c r="A49" s="13" t="s">
        <v>1241</v>
      </c>
      <c r="B49" s="13" t="s">
        <v>1242</v>
      </c>
      <c r="C49" s="13" t="s">
        <v>2482</v>
      </c>
      <c r="D49" s="13" t="s">
        <v>2430</v>
      </c>
      <c r="E49" s="13" t="s">
        <v>2439</v>
      </c>
      <c r="F49" s="13" t="s">
        <v>2427</v>
      </c>
      <c r="G49" s="13" t="s">
        <v>2432</v>
      </c>
      <c r="H49" s="18">
        <v>44713</v>
      </c>
      <c r="I49" s="20">
        <v>45000</v>
      </c>
      <c r="J49" s="21">
        <v>45015</v>
      </c>
      <c r="K49" s="22">
        <v>45282</v>
      </c>
      <c r="L49" s="14" t="str">
        <f ca="1">IF(Merged_Data[[#This Row],[Last Job Date]]+10 &lt;TODAY(), "AVAILABLE", "NOT AVAILABLE")</f>
        <v>NOT AVAILABLE</v>
      </c>
      <c r="M49" s="37" t="str">
        <f ca="1">IF(OR(Merged_Data[[#This Row],[Cert 2 Exp Date]]&lt;=TODAY()-$D$3, Merged_Data[[#This Row],[Cert 1 Ext Date]]&lt;=TODAY()-$D$3,Merged_Data[[#This Row],[Cert 3 Exp Date]]&lt;=TODAY()-$D$3), "COMPLIANT", "NOT COMPLIANT")</f>
        <v>NOT COMPLIANT</v>
      </c>
      <c r="N49" s="45" t="str" cm="1">
        <f t="array" aca="1" ref="N49" ca="1">_xlfn.IFS(Merged_Data[[#This Row],[Cert 1 Ext Date]]&gt;TODAY()+10, "Current", AND(Merged_Data[[#This Row],[Cert 1 Ext Date]]&gt;TODAY(), Merged_Data[[#This Row],[Cert 1 Ext Date]]&lt;TODAY()+15),"Notify",Merged_Data[[#This Row],[Cert 1 Ext Date]]&lt;=TODAY(), "Expired",Merged_Data[[#This Row],[Cert 1 Ext Date]]= " ","No Data")</f>
        <v>Current</v>
      </c>
      <c r="O49" s="45" t="str" cm="1">
        <f t="array" aca="1" ref="O49" ca="1">_xlfn.IFS(Merged_Data[[#This Row],[Cert 2 Exp Date]]&gt;TODAY()+10, "Current", AND(Merged_Data[[#This Row],[Cert 2 Exp Date]]&gt;TODAY(), Merged_Data[[#This Row],[Cert 2 Exp Date]]&lt;TODAY()+15),"Notify",Merged_Data[[#This Row],[Cert 2 Exp Date]]&lt;=TODAY(), "Expired",Merged_Data[[#This Row],[Cert 2 Exp Date]]= " ","No Data")</f>
        <v>Current</v>
      </c>
      <c r="P49" s="45" t="str" cm="1">
        <f t="array" aca="1" ref="P49" ca="1">_xlfn.IFS(Merged_Data[[#This Row],[Cert 3 Exp Date]]&gt;TODAY()+10, "Current", AND(Merged_Data[[#This Row],[Cert 3 Exp Date]]&gt;TODAY(), Merged_Data[[#This Row],[Cert 3 Exp Date]]&lt;TODAY()+15),"Notify",Merged_Data[[#This Row],[Cert 3 Exp Date]]&lt;=TODAY(), "Expired",Merged_Data[[#This Row],[Cert 3 Exp Date]]= " ","No Data")</f>
        <v>Current</v>
      </c>
    </row>
    <row r="50" spans="1:16" x14ac:dyDescent="0.25">
      <c r="A50" s="13" t="s">
        <v>1767</v>
      </c>
      <c r="B50" s="13" t="s">
        <v>1768</v>
      </c>
      <c r="C50" s="13" t="s">
        <v>2483</v>
      </c>
      <c r="D50" s="13" t="s">
        <v>2430</v>
      </c>
      <c r="E50" s="13" t="s">
        <v>2426</v>
      </c>
      <c r="F50" s="13" t="s">
        <v>2442</v>
      </c>
      <c r="G50" s="13" t="s">
        <v>2432</v>
      </c>
      <c r="H50" s="18">
        <v>44705</v>
      </c>
      <c r="I50" s="20">
        <v>44702</v>
      </c>
      <c r="J50" s="21">
        <v>44698</v>
      </c>
      <c r="K50" s="22">
        <v>45439</v>
      </c>
      <c r="L50" s="14" t="str">
        <f ca="1">IF(Merged_Data[[#This Row],[Last Job Date]]+10 &lt;TODAY(), "AVAILABLE", "NOT AVAILABLE")</f>
        <v>AVAILABLE</v>
      </c>
      <c r="M50" s="37" t="str">
        <f ca="1">IF(OR(Merged_Data[[#This Row],[Cert 2 Exp Date]]&lt;=TODAY()-$D$3, Merged_Data[[#This Row],[Cert 1 Ext Date]]&lt;=TODAY()-$D$3,Merged_Data[[#This Row],[Cert 3 Exp Date]]&lt;=TODAY()-$D$3), "COMPLIANT", "NOT COMPLIANT")</f>
        <v>COMPLIANT</v>
      </c>
      <c r="N50" s="45" t="str" cm="1">
        <f t="array" aca="1" ref="N50" ca="1">_xlfn.IFS(Merged_Data[[#This Row],[Cert 1 Ext Date]]&gt;TODAY()+10, "Current", AND(Merged_Data[[#This Row],[Cert 1 Ext Date]]&gt;TODAY(), Merged_Data[[#This Row],[Cert 1 Ext Date]]&lt;TODAY()+15),"Notify",Merged_Data[[#This Row],[Cert 1 Ext Date]]&lt;=TODAY(), "Expired",Merged_Data[[#This Row],[Cert 1 Ext Date]]= " ","No Data")</f>
        <v>Expired</v>
      </c>
      <c r="O50" s="45" t="str" cm="1">
        <f t="array" aca="1" ref="O50" ca="1">_xlfn.IFS(Merged_Data[[#This Row],[Cert 2 Exp Date]]&gt;TODAY()+10, "Current", AND(Merged_Data[[#This Row],[Cert 2 Exp Date]]&gt;TODAY(), Merged_Data[[#This Row],[Cert 2 Exp Date]]&lt;TODAY()+15),"Notify",Merged_Data[[#This Row],[Cert 2 Exp Date]]&lt;=TODAY(), "Expired",Merged_Data[[#This Row],[Cert 2 Exp Date]]= " ","No Data")</f>
        <v>Expired</v>
      </c>
      <c r="P50" s="45" t="str" cm="1">
        <f t="array" aca="1" ref="P50" ca="1">_xlfn.IFS(Merged_Data[[#This Row],[Cert 3 Exp Date]]&gt;TODAY()+10, "Current", AND(Merged_Data[[#This Row],[Cert 3 Exp Date]]&gt;TODAY(), Merged_Data[[#This Row],[Cert 3 Exp Date]]&lt;TODAY()+15),"Notify",Merged_Data[[#This Row],[Cert 3 Exp Date]]&lt;=TODAY(), "Expired",Merged_Data[[#This Row],[Cert 3 Exp Date]]= " ","No Data")</f>
        <v>Current</v>
      </c>
    </row>
    <row r="51" spans="1:16" x14ac:dyDescent="0.25">
      <c r="A51" s="13" t="s">
        <v>748</v>
      </c>
      <c r="B51" s="13" t="s">
        <v>2209</v>
      </c>
      <c r="C51" s="13" t="s">
        <v>2484</v>
      </c>
      <c r="D51" s="13" t="s">
        <v>2425</v>
      </c>
      <c r="E51" s="13" t="s">
        <v>2450</v>
      </c>
      <c r="F51" s="13" t="s">
        <v>2427</v>
      </c>
      <c r="G51" s="13" t="s">
        <v>2432</v>
      </c>
      <c r="H51" s="18">
        <v>44711</v>
      </c>
      <c r="I51" s="20"/>
      <c r="J51" s="21">
        <v>44884</v>
      </c>
      <c r="K51" s="22">
        <v>44574</v>
      </c>
      <c r="L51" s="14" t="str">
        <f ca="1">IF(Merged_Data[[#This Row],[Last Job Date]]+10 &lt;TODAY(), "AVAILABLE", "NOT AVAILABLE")</f>
        <v>AVAILABLE</v>
      </c>
      <c r="M51" s="37" t="str">
        <f ca="1">IF(OR(Merged_Data[[#This Row],[Cert 2 Exp Date]]&lt;=TODAY()-$D$3, Merged_Data[[#This Row],[Cert 1 Ext Date]]&lt;=TODAY()-$D$3,Merged_Data[[#This Row],[Cert 3 Exp Date]]&lt;=TODAY()-$D$3), "COMPLIANT", "NOT COMPLIANT")</f>
        <v>COMPLIANT</v>
      </c>
      <c r="N51" s="45" t="str" cm="1">
        <f t="array" aca="1" ref="N51" ca="1">_xlfn.IFS(Merged_Data[[#This Row],[Cert 1 Ext Date]]&gt;TODAY()+10, "Current", AND(Merged_Data[[#This Row],[Cert 1 Ext Date]]&gt;TODAY(), Merged_Data[[#This Row],[Cert 1 Ext Date]]&lt;TODAY()+15),"Notify",Merged_Data[[#This Row],[Cert 1 Ext Date]]&lt;=TODAY(), "Expired",Merged_Data[[#This Row],[Cert 1 Ext Date]]= " ","No Data")</f>
        <v>Expired</v>
      </c>
      <c r="O51" s="45" t="str" cm="1">
        <f t="array" aca="1" ref="O51" ca="1">_xlfn.IFS(Merged_Data[[#This Row],[Cert 2 Exp Date]]&gt;TODAY()+10, "Current", AND(Merged_Data[[#This Row],[Cert 2 Exp Date]]&gt;TODAY(), Merged_Data[[#This Row],[Cert 2 Exp Date]]&lt;TODAY()+15),"Notify",Merged_Data[[#This Row],[Cert 2 Exp Date]]&lt;=TODAY(), "Expired",Merged_Data[[#This Row],[Cert 2 Exp Date]]= " ","No Data")</f>
        <v>Current</v>
      </c>
      <c r="P51" s="45" t="str" cm="1">
        <f t="array" aca="1" ref="P51" ca="1">_xlfn.IFS(Merged_Data[[#This Row],[Cert 3 Exp Date]]&gt;TODAY()+10, "Current", AND(Merged_Data[[#This Row],[Cert 3 Exp Date]]&gt;TODAY(), Merged_Data[[#This Row],[Cert 3 Exp Date]]&lt;TODAY()+15),"Notify",Merged_Data[[#This Row],[Cert 3 Exp Date]]&lt;=TODAY(), "Expired",Merged_Data[[#This Row],[Cert 3 Exp Date]]= " ","No Data")</f>
        <v>Expired</v>
      </c>
    </row>
    <row r="52" spans="1:16" x14ac:dyDescent="0.25">
      <c r="A52" s="13" t="s">
        <v>748</v>
      </c>
      <c r="B52" s="13" t="s">
        <v>749</v>
      </c>
      <c r="C52" s="13" t="s">
        <v>2485</v>
      </c>
      <c r="D52" s="13" t="s">
        <v>2425</v>
      </c>
      <c r="E52" s="13" t="s">
        <v>2450</v>
      </c>
      <c r="F52" s="13" t="s">
        <v>2431</v>
      </c>
      <c r="G52" s="13" t="s">
        <v>2432</v>
      </c>
      <c r="H52" s="18">
        <v>44705</v>
      </c>
      <c r="I52" s="20">
        <v>44777</v>
      </c>
      <c r="J52" s="21">
        <v>44885</v>
      </c>
      <c r="K52" s="22">
        <v>44721</v>
      </c>
      <c r="L52" s="14" t="str">
        <f ca="1">IF(Merged_Data[[#This Row],[Last Job Date]]+10 &lt;TODAY(), "AVAILABLE", "NOT AVAILABLE")</f>
        <v>AVAILABLE</v>
      </c>
      <c r="M52" s="37" t="str">
        <f ca="1">IF(OR(Merged_Data[[#This Row],[Cert 2 Exp Date]]&lt;=TODAY()-$D$3, Merged_Data[[#This Row],[Cert 1 Ext Date]]&lt;=TODAY()-$D$3,Merged_Data[[#This Row],[Cert 3 Exp Date]]&lt;=TODAY()-$D$3), "COMPLIANT", "NOT COMPLIANT")</f>
        <v>NOT COMPLIANT</v>
      </c>
      <c r="N52" s="45" t="str" cm="1">
        <f t="array" aca="1" ref="N52" ca="1">_xlfn.IFS(Merged_Data[[#This Row],[Cert 1 Ext Date]]&gt;TODAY()+10, "Current", AND(Merged_Data[[#This Row],[Cert 1 Ext Date]]&gt;TODAY(), Merged_Data[[#This Row],[Cert 1 Ext Date]]&lt;TODAY()+15),"Notify",Merged_Data[[#This Row],[Cert 1 Ext Date]]&lt;=TODAY(), "Expired",Merged_Data[[#This Row],[Cert 1 Ext Date]]= " ","No Data")</f>
        <v>Current</v>
      </c>
      <c r="O52" s="45" t="str" cm="1">
        <f t="array" aca="1" ref="O52" ca="1">_xlfn.IFS(Merged_Data[[#This Row],[Cert 2 Exp Date]]&gt;TODAY()+10, "Current", AND(Merged_Data[[#This Row],[Cert 2 Exp Date]]&gt;TODAY(), Merged_Data[[#This Row],[Cert 2 Exp Date]]&lt;TODAY()+15),"Notify",Merged_Data[[#This Row],[Cert 2 Exp Date]]&lt;=TODAY(), "Expired",Merged_Data[[#This Row],[Cert 2 Exp Date]]= " ","No Data")</f>
        <v>Current</v>
      </c>
      <c r="P52" s="45" t="str" cm="1">
        <f t="array" aca="1" ref="P52" ca="1">_xlfn.IFS(Merged_Data[[#This Row],[Cert 3 Exp Date]]&gt;TODAY()+10, "Current", AND(Merged_Data[[#This Row],[Cert 3 Exp Date]]&gt;TODAY(), Merged_Data[[#This Row],[Cert 3 Exp Date]]&lt;TODAY()+15),"Notify",Merged_Data[[#This Row],[Cert 3 Exp Date]]&lt;=TODAY(), "Expired",Merged_Data[[#This Row],[Cert 3 Exp Date]]= " ","No Data")</f>
        <v>Expired</v>
      </c>
    </row>
    <row r="53" spans="1:16" x14ac:dyDescent="0.25">
      <c r="A53" s="13" t="s">
        <v>1274</v>
      </c>
      <c r="B53" s="13" t="s">
        <v>1275</v>
      </c>
      <c r="C53" s="13" t="s">
        <v>2486</v>
      </c>
      <c r="D53" s="13" t="s">
        <v>2430</v>
      </c>
      <c r="E53" s="13" t="s">
        <v>2426</v>
      </c>
      <c r="F53" s="13" t="s">
        <v>2447</v>
      </c>
      <c r="G53" s="13" t="s">
        <v>2428</v>
      </c>
      <c r="H53" s="18">
        <v>44708</v>
      </c>
      <c r="I53" s="20">
        <v>44775</v>
      </c>
      <c r="J53" s="21">
        <v>44621</v>
      </c>
      <c r="K53" s="22">
        <v>44701</v>
      </c>
      <c r="L53" s="14" t="str">
        <f ca="1">IF(Merged_Data[[#This Row],[Last Job Date]]+10 &lt;TODAY(), "AVAILABLE", "NOT AVAILABLE")</f>
        <v>AVAILABLE</v>
      </c>
      <c r="M53" s="37" t="str">
        <f ca="1">IF(OR(Merged_Data[[#This Row],[Cert 2 Exp Date]]&lt;=TODAY()-$D$3, Merged_Data[[#This Row],[Cert 1 Ext Date]]&lt;=TODAY()-$D$3,Merged_Data[[#This Row],[Cert 3 Exp Date]]&lt;=TODAY()-$D$3), "COMPLIANT", "NOT COMPLIANT")</f>
        <v>COMPLIANT</v>
      </c>
      <c r="N53" s="45" t="str" cm="1">
        <f t="array" aca="1" ref="N53" ca="1">_xlfn.IFS(Merged_Data[[#This Row],[Cert 1 Ext Date]]&gt;TODAY()+10, "Current", AND(Merged_Data[[#This Row],[Cert 1 Ext Date]]&gt;TODAY(), Merged_Data[[#This Row],[Cert 1 Ext Date]]&lt;TODAY()+15),"Notify",Merged_Data[[#This Row],[Cert 1 Ext Date]]&lt;=TODAY(), "Expired",Merged_Data[[#This Row],[Cert 1 Ext Date]]= " ","No Data")</f>
        <v>Current</v>
      </c>
      <c r="O53" s="45" t="str" cm="1">
        <f t="array" aca="1" ref="O53" ca="1">_xlfn.IFS(Merged_Data[[#This Row],[Cert 2 Exp Date]]&gt;TODAY()+10, "Current", AND(Merged_Data[[#This Row],[Cert 2 Exp Date]]&gt;TODAY(), Merged_Data[[#This Row],[Cert 2 Exp Date]]&lt;TODAY()+15),"Notify",Merged_Data[[#This Row],[Cert 2 Exp Date]]&lt;=TODAY(), "Expired",Merged_Data[[#This Row],[Cert 2 Exp Date]]= " ","No Data")</f>
        <v>Expired</v>
      </c>
      <c r="P53" s="45" t="str" cm="1">
        <f t="array" aca="1" ref="P53" ca="1">_xlfn.IFS(Merged_Data[[#This Row],[Cert 3 Exp Date]]&gt;TODAY()+10, "Current", AND(Merged_Data[[#This Row],[Cert 3 Exp Date]]&gt;TODAY(), Merged_Data[[#This Row],[Cert 3 Exp Date]]&lt;TODAY()+15),"Notify",Merged_Data[[#This Row],[Cert 3 Exp Date]]&lt;=TODAY(), "Expired",Merged_Data[[#This Row],[Cert 3 Exp Date]]= " ","No Data")</f>
        <v>Expired</v>
      </c>
    </row>
    <row r="54" spans="1:16" x14ac:dyDescent="0.25">
      <c r="A54" s="13" t="s">
        <v>2265</v>
      </c>
      <c r="B54" s="13" t="s">
        <v>2266</v>
      </c>
      <c r="C54" s="13" t="s">
        <v>2487</v>
      </c>
      <c r="D54" s="13" t="s">
        <v>2430</v>
      </c>
      <c r="E54" s="13" t="s">
        <v>2450</v>
      </c>
      <c r="F54" s="13" t="s">
        <v>2442</v>
      </c>
      <c r="G54" s="13" t="s">
        <v>2432</v>
      </c>
      <c r="H54" s="18">
        <v>44716</v>
      </c>
      <c r="I54" s="20">
        <v>45002</v>
      </c>
      <c r="J54" s="21">
        <v>44984</v>
      </c>
      <c r="K54" s="22">
        <v>44859</v>
      </c>
      <c r="L54" s="14" t="str">
        <f ca="1">IF(Merged_Data[[#This Row],[Last Job Date]]+10 &lt;TODAY(), "AVAILABLE", "NOT AVAILABLE")</f>
        <v>NOT AVAILABLE</v>
      </c>
      <c r="M54" s="37" t="str">
        <f ca="1">IF(OR(Merged_Data[[#This Row],[Cert 2 Exp Date]]&lt;=TODAY()-$D$3, Merged_Data[[#This Row],[Cert 1 Ext Date]]&lt;=TODAY()-$D$3,Merged_Data[[#This Row],[Cert 3 Exp Date]]&lt;=TODAY()-$D$3), "COMPLIANT", "NOT COMPLIANT")</f>
        <v>NOT COMPLIANT</v>
      </c>
      <c r="N54" s="45" t="str" cm="1">
        <f t="array" aca="1" ref="N54" ca="1">_xlfn.IFS(Merged_Data[[#This Row],[Cert 1 Ext Date]]&gt;TODAY()+10, "Current", AND(Merged_Data[[#This Row],[Cert 1 Ext Date]]&gt;TODAY(), Merged_Data[[#This Row],[Cert 1 Ext Date]]&lt;TODAY()+15),"Notify",Merged_Data[[#This Row],[Cert 1 Ext Date]]&lt;=TODAY(), "Expired",Merged_Data[[#This Row],[Cert 1 Ext Date]]= " ","No Data")</f>
        <v>Current</v>
      </c>
      <c r="O54" s="45" t="str" cm="1">
        <f t="array" aca="1" ref="O54" ca="1">_xlfn.IFS(Merged_Data[[#This Row],[Cert 2 Exp Date]]&gt;TODAY()+10, "Current", AND(Merged_Data[[#This Row],[Cert 2 Exp Date]]&gt;TODAY(), Merged_Data[[#This Row],[Cert 2 Exp Date]]&lt;TODAY()+15),"Notify",Merged_Data[[#This Row],[Cert 2 Exp Date]]&lt;=TODAY(), "Expired",Merged_Data[[#This Row],[Cert 2 Exp Date]]= " ","No Data")</f>
        <v>Current</v>
      </c>
      <c r="P54" s="45" t="str" cm="1">
        <f t="array" aca="1" ref="P54" ca="1">_xlfn.IFS(Merged_Data[[#This Row],[Cert 3 Exp Date]]&gt;TODAY()+10, "Current", AND(Merged_Data[[#This Row],[Cert 3 Exp Date]]&gt;TODAY(), Merged_Data[[#This Row],[Cert 3 Exp Date]]&lt;TODAY()+15),"Notify",Merged_Data[[#This Row],[Cert 3 Exp Date]]&lt;=TODAY(), "Expired",Merged_Data[[#This Row],[Cert 3 Exp Date]]= " ","No Data")</f>
        <v>Current</v>
      </c>
    </row>
    <row r="55" spans="1:16" x14ac:dyDescent="0.25">
      <c r="A55" s="13" t="s">
        <v>1545</v>
      </c>
      <c r="B55" s="13" t="s">
        <v>1546</v>
      </c>
      <c r="C55" s="13" t="s">
        <v>2488</v>
      </c>
      <c r="D55" s="13" t="s">
        <v>2425</v>
      </c>
      <c r="E55" s="13" t="s">
        <v>2439</v>
      </c>
      <c r="F55" s="13" t="s">
        <v>2435</v>
      </c>
      <c r="G55" s="13" t="s">
        <v>2432</v>
      </c>
      <c r="H55" s="18">
        <v>44708</v>
      </c>
      <c r="I55" s="20"/>
      <c r="J55" s="21">
        <v>44998</v>
      </c>
      <c r="K55" s="22">
        <v>45013</v>
      </c>
      <c r="L55" s="14" t="str">
        <f ca="1">IF(Merged_Data[[#This Row],[Last Job Date]]+10 &lt;TODAY(), "AVAILABLE", "NOT AVAILABLE")</f>
        <v>AVAILABLE</v>
      </c>
      <c r="M55" s="37" t="str">
        <f ca="1">IF(OR(Merged_Data[[#This Row],[Cert 2 Exp Date]]&lt;=TODAY()-$D$3, Merged_Data[[#This Row],[Cert 1 Ext Date]]&lt;=TODAY()-$D$3,Merged_Data[[#This Row],[Cert 3 Exp Date]]&lt;=TODAY()-$D$3), "COMPLIANT", "NOT COMPLIANT")</f>
        <v>COMPLIANT</v>
      </c>
      <c r="N55" s="45" t="str" cm="1">
        <f t="array" aca="1" ref="N55" ca="1">_xlfn.IFS(Merged_Data[[#This Row],[Cert 1 Ext Date]]&gt;TODAY()+10, "Current", AND(Merged_Data[[#This Row],[Cert 1 Ext Date]]&gt;TODAY(), Merged_Data[[#This Row],[Cert 1 Ext Date]]&lt;TODAY()+15),"Notify",Merged_Data[[#This Row],[Cert 1 Ext Date]]&lt;=TODAY(), "Expired",Merged_Data[[#This Row],[Cert 1 Ext Date]]= " ","No Data")</f>
        <v>Expired</v>
      </c>
      <c r="O55" s="45" t="str" cm="1">
        <f t="array" aca="1" ref="O55" ca="1">_xlfn.IFS(Merged_Data[[#This Row],[Cert 2 Exp Date]]&gt;TODAY()+10, "Current", AND(Merged_Data[[#This Row],[Cert 2 Exp Date]]&gt;TODAY(), Merged_Data[[#This Row],[Cert 2 Exp Date]]&lt;TODAY()+15),"Notify",Merged_Data[[#This Row],[Cert 2 Exp Date]]&lt;=TODAY(), "Expired",Merged_Data[[#This Row],[Cert 2 Exp Date]]= " ","No Data")</f>
        <v>Current</v>
      </c>
      <c r="P55" s="45" t="str" cm="1">
        <f t="array" aca="1" ref="P55" ca="1">_xlfn.IFS(Merged_Data[[#This Row],[Cert 3 Exp Date]]&gt;TODAY()+10, "Current", AND(Merged_Data[[#This Row],[Cert 3 Exp Date]]&gt;TODAY(), Merged_Data[[#This Row],[Cert 3 Exp Date]]&lt;TODAY()+15),"Notify",Merged_Data[[#This Row],[Cert 3 Exp Date]]&lt;=TODAY(), "Expired",Merged_Data[[#This Row],[Cert 3 Exp Date]]= " ","No Data")</f>
        <v>Current</v>
      </c>
    </row>
    <row r="56" spans="1:16" x14ac:dyDescent="0.25">
      <c r="A56" s="13" t="s">
        <v>942</v>
      </c>
      <c r="B56" s="13" t="s">
        <v>943</v>
      </c>
      <c r="C56" s="13" t="s">
        <v>2489</v>
      </c>
      <c r="D56" s="13" t="s">
        <v>2430</v>
      </c>
      <c r="E56" s="13" t="s">
        <v>2441</v>
      </c>
      <c r="F56" s="13" t="s">
        <v>2427</v>
      </c>
      <c r="G56" s="13" t="s">
        <v>2428</v>
      </c>
      <c r="H56" s="18">
        <v>44714</v>
      </c>
      <c r="I56" s="20">
        <v>45015</v>
      </c>
      <c r="J56" s="21">
        <v>44888</v>
      </c>
      <c r="K56" s="22">
        <v>45347</v>
      </c>
      <c r="L56" s="14" t="str">
        <f ca="1">IF(Merged_Data[[#This Row],[Last Job Date]]+10 &lt;TODAY(), "AVAILABLE", "NOT AVAILABLE")</f>
        <v>NOT AVAILABLE</v>
      </c>
      <c r="M56" s="37" t="str">
        <f ca="1">IF(OR(Merged_Data[[#This Row],[Cert 2 Exp Date]]&lt;=TODAY()-$D$3, Merged_Data[[#This Row],[Cert 1 Ext Date]]&lt;=TODAY()-$D$3,Merged_Data[[#This Row],[Cert 3 Exp Date]]&lt;=TODAY()-$D$3), "COMPLIANT", "NOT COMPLIANT")</f>
        <v>NOT COMPLIANT</v>
      </c>
      <c r="N56" s="45" t="str" cm="1">
        <f t="array" aca="1" ref="N56" ca="1">_xlfn.IFS(Merged_Data[[#This Row],[Cert 1 Ext Date]]&gt;TODAY()+10, "Current", AND(Merged_Data[[#This Row],[Cert 1 Ext Date]]&gt;TODAY(), Merged_Data[[#This Row],[Cert 1 Ext Date]]&lt;TODAY()+15),"Notify",Merged_Data[[#This Row],[Cert 1 Ext Date]]&lt;=TODAY(), "Expired",Merged_Data[[#This Row],[Cert 1 Ext Date]]= " ","No Data")</f>
        <v>Current</v>
      </c>
      <c r="O56" s="45" t="str" cm="1">
        <f t="array" aca="1" ref="O56" ca="1">_xlfn.IFS(Merged_Data[[#This Row],[Cert 2 Exp Date]]&gt;TODAY()+10, "Current", AND(Merged_Data[[#This Row],[Cert 2 Exp Date]]&gt;TODAY(), Merged_Data[[#This Row],[Cert 2 Exp Date]]&lt;TODAY()+15),"Notify",Merged_Data[[#This Row],[Cert 2 Exp Date]]&lt;=TODAY(), "Expired",Merged_Data[[#This Row],[Cert 2 Exp Date]]= " ","No Data")</f>
        <v>Current</v>
      </c>
      <c r="P56" s="45" t="str" cm="1">
        <f t="array" aca="1" ref="P56" ca="1">_xlfn.IFS(Merged_Data[[#This Row],[Cert 3 Exp Date]]&gt;TODAY()+10, "Current", AND(Merged_Data[[#This Row],[Cert 3 Exp Date]]&gt;TODAY(), Merged_Data[[#This Row],[Cert 3 Exp Date]]&lt;TODAY()+15),"Notify",Merged_Data[[#This Row],[Cert 3 Exp Date]]&lt;=TODAY(), "Expired",Merged_Data[[#This Row],[Cert 3 Exp Date]]= " ","No Data")</f>
        <v>Current</v>
      </c>
    </row>
    <row r="57" spans="1:16" x14ac:dyDescent="0.25">
      <c r="A57" s="13" t="s">
        <v>1939</v>
      </c>
      <c r="B57" s="13" t="s">
        <v>1940</v>
      </c>
      <c r="C57" s="13" t="s">
        <v>2490</v>
      </c>
      <c r="D57" s="13" t="s">
        <v>2425</v>
      </c>
      <c r="E57" s="13" t="s">
        <v>2445</v>
      </c>
      <c r="F57" s="13" t="s">
        <v>2447</v>
      </c>
      <c r="G57" s="13" t="s">
        <v>2432</v>
      </c>
      <c r="H57" s="18">
        <v>44706</v>
      </c>
      <c r="I57" s="20">
        <v>45077</v>
      </c>
      <c r="J57" s="21">
        <v>44967</v>
      </c>
      <c r="K57" s="22">
        <v>45224</v>
      </c>
      <c r="L57" s="14" t="str">
        <f ca="1">IF(Merged_Data[[#This Row],[Last Job Date]]+10 &lt;TODAY(), "AVAILABLE", "NOT AVAILABLE")</f>
        <v>AVAILABLE</v>
      </c>
      <c r="M57" s="37" t="str">
        <f ca="1">IF(OR(Merged_Data[[#This Row],[Cert 2 Exp Date]]&lt;=TODAY()-$D$3, Merged_Data[[#This Row],[Cert 1 Ext Date]]&lt;=TODAY()-$D$3,Merged_Data[[#This Row],[Cert 3 Exp Date]]&lt;=TODAY()-$D$3), "COMPLIANT", "NOT COMPLIANT")</f>
        <v>NOT COMPLIANT</v>
      </c>
      <c r="N57" s="45" t="str" cm="1">
        <f t="array" aca="1" ref="N57" ca="1">_xlfn.IFS(Merged_Data[[#This Row],[Cert 1 Ext Date]]&gt;TODAY()+10, "Current", AND(Merged_Data[[#This Row],[Cert 1 Ext Date]]&gt;TODAY(), Merged_Data[[#This Row],[Cert 1 Ext Date]]&lt;TODAY()+15),"Notify",Merged_Data[[#This Row],[Cert 1 Ext Date]]&lt;=TODAY(), "Expired",Merged_Data[[#This Row],[Cert 1 Ext Date]]= " ","No Data")</f>
        <v>Current</v>
      </c>
      <c r="O57" s="45" t="str" cm="1">
        <f t="array" aca="1" ref="O57" ca="1">_xlfn.IFS(Merged_Data[[#This Row],[Cert 2 Exp Date]]&gt;TODAY()+10, "Current", AND(Merged_Data[[#This Row],[Cert 2 Exp Date]]&gt;TODAY(), Merged_Data[[#This Row],[Cert 2 Exp Date]]&lt;TODAY()+15),"Notify",Merged_Data[[#This Row],[Cert 2 Exp Date]]&lt;=TODAY(), "Expired",Merged_Data[[#This Row],[Cert 2 Exp Date]]= " ","No Data")</f>
        <v>Current</v>
      </c>
      <c r="P57" s="45" t="str" cm="1">
        <f t="array" aca="1" ref="P57" ca="1">_xlfn.IFS(Merged_Data[[#This Row],[Cert 3 Exp Date]]&gt;TODAY()+10, "Current", AND(Merged_Data[[#This Row],[Cert 3 Exp Date]]&gt;TODAY(), Merged_Data[[#This Row],[Cert 3 Exp Date]]&lt;TODAY()+15),"Notify",Merged_Data[[#This Row],[Cert 3 Exp Date]]&lt;=TODAY(), "Expired",Merged_Data[[#This Row],[Cert 3 Exp Date]]= " ","No Data")</f>
        <v>Current</v>
      </c>
    </row>
    <row r="58" spans="1:16" x14ac:dyDescent="0.25">
      <c r="A58" s="13" t="s">
        <v>215</v>
      </c>
      <c r="B58" s="13" t="s">
        <v>216</v>
      </c>
      <c r="C58" s="13" t="s">
        <v>2491</v>
      </c>
      <c r="D58" s="13" t="s">
        <v>2430</v>
      </c>
      <c r="E58" s="13" t="s">
        <v>2445</v>
      </c>
      <c r="F58" s="13" t="s">
        <v>2435</v>
      </c>
      <c r="G58" s="13" t="s">
        <v>2428</v>
      </c>
      <c r="H58" s="18">
        <v>44716</v>
      </c>
      <c r="I58" s="20"/>
      <c r="J58" s="21"/>
      <c r="K58" s="22"/>
      <c r="L58" s="14" t="str">
        <f ca="1">IF(Merged_Data[[#This Row],[Last Job Date]]+10 &lt;TODAY(), "AVAILABLE", "NOT AVAILABLE")</f>
        <v>NOT AVAILABLE</v>
      </c>
      <c r="M58" s="37" t="str">
        <f ca="1">IF(OR(Merged_Data[[#This Row],[Cert 2 Exp Date]]&lt;=TODAY()-$D$3, Merged_Data[[#This Row],[Cert 1 Ext Date]]&lt;=TODAY()-$D$3,Merged_Data[[#This Row],[Cert 3 Exp Date]]&lt;=TODAY()-$D$3), "COMPLIANT", "NOT COMPLIANT")</f>
        <v>COMPLIANT</v>
      </c>
      <c r="N58" s="45" t="str" cm="1">
        <f t="array" aca="1" ref="N58" ca="1">_xlfn.IFS(Merged_Data[[#This Row],[Cert 1 Ext Date]]&gt;TODAY()+10, "Current", AND(Merged_Data[[#This Row],[Cert 1 Ext Date]]&gt;TODAY(), Merged_Data[[#This Row],[Cert 1 Ext Date]]&lt;TODAY()+15),"Notify",Merged_Data[[#This Row],[Cert 1 Ext Date]]&lt;=TODAY(), "Expired",Merged_Data[[#This Row],[Cert 1 Ext Date]]= " ","No Data")</f>
        <v>Expired</v>
      </c>
      <c r="O58" s="45" t="str" cm="1">
        <f t="array" aca="1" ref="O58" ca="1">_xlfn.IFS(Merged_Data[[#This Row],[Cert 2 Exp Date]]&gt;TODAY()+10, "Current", AND(Merged_Data[[#This Row],[Cert 2 Exp Date]]&gt;TODAY(), Merged_Data[[#This Row],[Cert 2 Exp Date]]&lt;TODAY()+15),"Notify",Merged_Data[[#This Row],[Cert 2 Exp Date]]&lt;=TODAY(), "Expired",Merged_Data[[#This Row],[Cert 2 Exp Date]]= " ","No Data")</f>
        <v>Expired</v>
      </c>
      <c r="P58" s="45" t="str" cm="1">
        <f t="array" aca="1" ref="P58" ca="1">_xlfn.IFS(Merged_Data[[#This Row],[Cert 3 Exp Date]]&gt;TODAY()+10, "Current", AND(Merged_Data[[#This Row],[Cert 3 Exp Date]]&gt;TODAY(), Merged_Data[[#This Row],[Cert 3 Exp Date]]&lt;TODAY()+15),"Notify",Merged_Data[[#This Row],[Cert 3 Exp Date]]&lt;=TODAY(), "Expired",Merged_Data[[#This Row],[Cert 3 Exp Date]]= " ","No Data")</f>
        <v>Expired</v>
      </c>
    </row>
    <row r="59" spans="1:16" x14ac:dyDescent="0.25">
      <c r="A59" s="13" t="s">
        <v>2190</v>
      </c>
      <c r="B59" s="13" t="s">
        <v>2191</v>
      </c>
      <c r="C59" s="13" t="s">
        <v>2492</v>
      </c>
      <c r="D59" s="13" t="s">
        <v>2430</v>
      </c>
      <c r="E59" s="13" t="s">
        <v>2445</v>
      </c>
      <c r="F59" s="13" t="s">
        <v>2427</v>
      </c>
      <c r="G59" s="13" t="s">
        <v>2432</v>
      </c>
      <c r="H59" s="18">
        <v>44707</v>
      </c>
      <c r="I59" s="20">
        <v>44788</v>
      </c>
      <c r="J59" s="21">
        <v>44722</v>
      </c>
      <c r="K59" s="22">
        <v>45387</v>
      </c>
      <c r="L59" s="14" t="str">
        <f ca="1">IF(Merged_Data[[#This Row],[Last Job Date]]+10 &lt;TODAY(), "AVAILABLE", "NOT AVAILABLE")</f>
        <v>AVAILABLE</v>
      </c>
      <c r="M59" s="37" t="str">
        <f ca="1">IF(OR(Merged_Data[[#This Row],[Cert 2 Exp Date]]&lt;=TODAY()-$D$3, Merged_Data[[#This Row],[Cert 1 Ext Date]]&lt;=TODAY()-$D$3,Merged_Data[[#This Row],[Cert 3 Exp Date]]&lt;=TODAY()-$D$3), "COMPLIANT", "NOT COMPLIANT")</f>
        <v>NOT COMPLIANT</v>
      </c>
      <c r="N59" s="45" t="str" cm="1">
        <f t="array" aca="1" ref="N59" ca="1">_xlfn.IFS(Merged_Data[[#This Row],[Cert 1 Ext Date]]&gt;TODAY()+10, "Current", AND(Merged_Data[[#This Row],[Cert 1 Ext Date]]&gt;TODAY(), Merged_Data[[#This Row],[Cert 1 Ext Date]]&lt;TODAY()+15),"Notify",Merged_Data[[#This Row],[Cert 1 Ext Date]]&lt;=TODAY(), "Expired",Merged_Data[[#This Row],[Cert 1 Ext Date]]= " ","No Data")</f>
        <v>Current</v>
      </c>
      <c r="O59" s="45" t="str" cm="1">
        <f t="array" aca="1" ref="O59" ca="1">_xlfn.IFS(Merged_Data[[#This Row],[Cert 2 Exp Date]]&gt;TODAY()+10, "Current", AND(Merged_Data[[#This Row],[Cert 2 Exp Date]]&gt;TODAY(), Merged_Data[[#This Row],[Cert 2 Exp Date]]&lt;TODAY()+15),"Notify",Merged_Data[[#This Row],[Cert 2 Exp Date]]&lt;=TODAY(), "Expired",Merged_Data[[#This Row],[Cert 2 Exp Date]]= " ","No Data")</f>
        <v>Expired</v>
      </c>
      <c r="P59" s="45" t="str" cm="1">
        <f t="array" aca="1" ref="P59" ca="1">_xlfn.IFS(Merged_Data[[#This Row],[Cert 3 Exp Date]]&gt;TODAY()+10, "Current", AND(Merged_Data[[#This Row],[Cert 3 Exp Date]]&gt;TODAY(), Merged_Data[[#This Row],[Cert 3 Exp Date]]&lt;TODAY()+15),"Notify",Merged_Data[[#This Row],[Cert 3 Exp Date]]&lt;=TODAY(), "Expired",Merged_Data[[#This Row],[Cert 3 Exp Date]]= " ","No Data")</f>
        <v>Current</v>
      </c>
    </row>
    <row r="60" spans="1:16" x14ac:dyDescent="0.25">
      <c r="A60" s="13" t="s">
        <v>1435</v>
      </c>
      <c r="B60" s="13" t="s">
        <v>1436</v>
      </c>
      <c r="C60" s="13" t="s">
        <v>2493</v>
      </c>
      <c r="D60" s="13" t="s">
        <v>2430</v>
      </c>
      <c r="E60" s="13" t="s">
        <v>2426</v>
      </c>
      <c r="F60" s="13" t="s">
        <v>2435</v>
      </c>
      <c r="G60" s="13" t="s">
        <v>2432</v>
      </c>
      <c r="H60" s="18">
        <v>44715</v>
      </c>
      <c r="I60" s="20">
        <v>44778</v>
      </c>
      <c r="J60" s="21">
        <v>45145</v>
      </c>
      <c r="K60" s="22">
        <v>45145</v>
      </c>
      <c r="L60" s="14" t="str">
        <f ca="1">IF(Merged_Data[[#This Row],[Last Job Date]]+10 &lt;TODAY(), "AVAILABLE", "NOT AVAILABLE")</f>
        <v>NOT AVAILABLE</v>
      </c>
      <c r="M60" s="37" t="str">
        <f ca="1">IF(OR(Merged_Data[[#This Row],[Cert 2 Exp Date]]&lt;=TODAY()-$D$3, Merged_Data[[#This Row],[Cert 1 Ext Date]]&lt;=TODAY()-$D$3,Merged_Data[[#This Row],[Cert 3 Exp Date]]&lt;=TODAY()-$D$3), "COMPLIANT", "NOT COMPLIANT")</f>
        <v>NOT COMPLIANT</v>
      </c>
      <c r="N60" s="45" t="str" cm="1">
        <f t="array" aca="1" ref="N60" ca="1">_xlfn.IFS(Merged_Data[[#This Row],[Cert 1 Ext Date]]&gt;TODAY()+10, "Current", AND(Merged_Data[[#This Row],[Cert 1 Ext Date]]&gt;TODAY(), Merged_Data[[#This Row],[Cert 1 Ext Date]]&lt;TODAY()+15),"Notify",Merged_Data[[#This Row],[Cert 1 Ext Date]]&lt;=TODAY(), "Expired",Merged_Data[[#This Row],[Cert 1 Ext Date]]= " ","No Data")</f>
        <v>Current</v>
      </c>
      <c r="O60" s="45" t="str" cm="1">
        <f t="array" aca="1" ref="O60" ca="1">_xlfn.IFS(Merged_Data[[#This Row],[Cert 2 Exp Date]]&gt;TODAY()+10, "Current", AND(Merged_Data[[#This Row],[Cert 2 Exp Date]]&gt;TODAY(), Merged_Data[[#This Row],[Cert 2 Exp Date]]&lt;TODAY()+15),"Notify",Merged_Data[[#This Row],[Cert 2 Exp Date]]&lt;=TODAY(), "Expired",Merged_Data[[#This Row],[Cert 2 Exp Date]]= " ","No Data")</f>
        <v>Current</v>
      </c>
      <c r="P60" s="45" t="str" cm="1">
        <f t="array" aca="1" ref="P60" ca="1">_xlfn.IFS(Merged_Data[[#This Row],[Cert 3 Exp Date]]&gt;TODAY()+10, "Current", AND(Merged_Data[[#This Row],[Cert 3 Exp Date]]&gt;TODAY(), Merged_Data[[#This Row],[Cert 3 Exp Date]]&lt;TODAY()+15),"Notify",Merged_Data[[#This Row],[Cert 3 Exp Date]]&lt;=TODAY(), "Expired",Merged_Data[[#This Row],[Cert 3 Exp Date]]= " ","No Data")</f>
        <v>Current</v>
      </c>
    </row>
    <row r="61" spans="1:16" x14ac:dyDescent="0.25">
      <c r="A61" s="13" t="s">
        <v>1182</v>
      </c>
      <c r="B61" s="13" t="s">
        <v>1183</v>
      </c>
      <c r="C61" s="13" t="s">
        <v>2494</v>
      </c>
      <c r="D61" s="13" t="s">
        <v>2430</v>
      </c>
      <c r="E61" s="13" t="s">
        <v>2439</v>
      </c>
      <c r="F61" s="13" t="s">
        <v>2447</v>
      </c>
      <c r="G61" s="13" t="s">
        <v>2428</v>
      </c>
      <c r="H61" s="18">
        <v>44716</v>
      </c>
      <c r="I61" s="20">
        <v>45185</v>
      </c>
      <c r="J61" s="21">
        <v>44900</v>
      </c>
      <c r="K61" s="22">
        <v>44898</v>
      </c>
      <c r="L61" s="14" t="str">
        <f ca="1">IF(Merged_Data[[#This Row],[Last Job Date]]+10 &lt;TODAY(), "AVAILABLE", "NOT AVAILABLE")</f>
        <v>NOT AVAILABLE</v>
      </c>
      <c r="M61" s="37" t="str">
        <f ca="1">IF(OR(Merged_Data[[#This Row],[Cert 2 Exp Date]]&lt;=TODAY()-$D$3, Merged_Data[[#This Row],[Cert 1 Ext Date]]&lt;=TODAY()-$D$3,Merged_Data[[#This Row],[Cert 3 Exp Date]]&lt;=TODAY()-$D$3), "COMPLIANT", "NOT COMPLIANT")</f>
        <v>NOT COMPLIANT</v>
      </c>
      <c r="N61" s="45" t="str" cm="1">
        <f t="array" aca="1" ref="N61" ca="1">_xlfn.IFS(Merged_Data[[#This Row],[Cert 1 Ext Date]]&gt;TODAY()+10, "Current", AND(Merged_Data[[#This Row],[Cert 1 Ext Date]]&gt;TODAY(), Merged_Data[[#This Row],[Cert 1 Ext Date]]&lt;TODAY()+15),"Notify",Merged_Data[[#This Row],[Cert 1 Ext Date]]&lt;=TODAY(), "Expired",Merged_Data[[#This Row],[Cert 1 Ext Date]]= " ","No Data")</f>
        <v>Current</v>
      </c>
      <c r="O61" s="45" t="str" cm="1">
        <f t="array" aca="1" ref="O61" ca="1">_xlfn.IFS(Merged_Data[[#This Row],[Cert 2 Exp Date]]&gt;TODAY()+10, "Current", AND(Merged_Data[[#This Row],[Cert 2 Exp Date]]&gt;TODAY(), Merged_Data[[#This Row],[Cert 2 Exp Date]]&lt;TODAY()+15),"Notify",Merged_Data[[#This Row],[Cert 2 Exp Date]]&lt;=TODAY(), "Expired",Merged_Data[[#This Row],[Cert 2 Exp Date]]= " ","No Data")</f>
        <v>Current</v>
      </c>
      <c r="P61" s="45" t="str" cm="1">
        <f t="array" aca="1" ref="P61" ca="1">_xlfn.IFS(Merged_Data[[#This Row],[Cert 3 Exp Date]]&gt;TODAY()+10, "Current", AND(Merged_Data[[#This Row],[Cert 3 Exp Date]]&gt;TODAY(), Merged_Data[[#This Row],[Cert 3 Exp Date]]&lt;TODAY()+15),"Notify",Merged_Data[[#This Row],[Cert 3 Exp Date]]&lt;=TODAY(), "Expired",Merged_Data[[#This Row],[Cert 3 Exp Date]]= " ","No Data")</f>
        <v>Current</v>
      </c>
    </row>
    <row r="62" spans="1:16" x14ac:dyDescent="0.25">
      <c r="A62" s="13" t="s">
        <v>720</v>
      </c>
      <c r="B62" s="13" t="s">
        <v>721</v>
      </c>
      <c r="C62" s="13" t="s">
        <v>2495</v>
      </c>
      <c r="D62" s="13" t="s">
        <v>2430</v>
      </c>
      <c r="E62" s="13" t="s">
        <v>2445</v>
      </c>
      <c r="F62" s="13" t="s">
        <v>2431</v>
      </c>
      <c r="G62" s="13" t="s">
        <v>2428</v>
      </c>
      <c r="H62" s="18">
        <v>44712</v>
      </c>
      <c r="I62" s="20">
        <v>44995</v>
      </c>
      <c r="J62" s="21">
        <v>45166</v>
      </c>
      <c r="K62" s="22">
        <v>44976</v>
      </c>
      <c r="L62" s="14" t="str">
        <f ca="1">IF(Merged_Data[[#This Row],[Last Job Date]]+10 &lt;TODAY(), "AVAILABLE", "NOT AVAILABLE")</f>
        <v>AVAILABLE</v>
      </c>
      <c r="M62" s="37" t="str">
        <f ca="1">IF(OR(Merged_Data[[#This Row],[Cert 2 Exp Date]]&lt;=TODAY()-$D$3, Merged_Data[[#This Row],[Cert 1 Ext Date]]&lt;=TODAY()-$D$3,Merged_Data[[#This Row],[Cert 3 Exp Date]]&lt;=TODAY()-$D$3), "COMPLIANT", "NOT COMPLIANT")</f>
        <v>NOT COMPLIANT</v>
      </c>
      <c r="N62" s="45" t="str" cm="1">
        <f t="array" aca="1" ref="N62" ca="1">_xlfn.IFS(Merged_Data[[#This Row],[Cert 1 Ext Date]]&gt;TODAY()+10, "Current", AND(Merged_Data[[#This Row],[Cert 1 Ext Date]]&gt;TODAY(), Merged_Data[[#This Row],[Cert 1 Ext Date]]&lt;TODAY()+15),"Notify",Merged_Data[[#This Row],[Cert 1 Ext Date]]&lt;=TODAY(), "Expired",Merged_Data[[#This Row],[Cert 1 Ext Date]]= " ","No Data")</f>
        <v>Current</v>
      </c>
      <c r="O62" s="45" t="str" cm="1">
        <f t="array" aca="1" ref="O62" ca="1">_xlfn.IFS(Merged_Data[[#This Row],[Cert 2 Exp Date]]&gt;TODAY()+10, "Current", AND(Merged_Data[[#This Row],[Cert 2 Exp Date]]&gt;TODAY(), Merged_Data[[#This Row],[Cert 2 Exp Date]]&lt;TODAY()+15),"Notify",Merged_Data[[#This Row],[Cert 2 Exp Date]]&lt;=TODAY(), "Expired",Merged_Data[[#This Row],[Cert 2 Exp Date]]= " ","No Data")</f>
        <v>Current</v>
      </c>
      <c r="P62" s="45" t="str" cm="1">
        <f t="array" aca="1" ref="P62" ca="1">_xlfn.IFS(Merged_Data[[#This Row],[Cert 3 Exp Date]]&gt;TODAY()+10, "Current", AND(Merged_Data[[#This Row],[Cert 3 Exp Date]]&gt;TODAY(), Merged_Data[[#This Row],[Cert 3 Exp Date]]&lt;TODAY()+15),"Notify",Merged_Data[[#This Row],[Cert 3 Exp Date]]&lt;=TODAY(), "Expired",Merged_Data[[#This Row],[Cert 3 Exp Date]]= " ","No Data")</f>
        <v>Current</v>
      </c>
    </row>
    <row r="63" spans="1:16" x14ac:dyDescent="0.25">
      <c r="A63" s="13" t="s">
        <v>1023</v>
      </c>
      <c r="B63" s="13" t="s">
        <v>1024</v>
      </c>
      <c r="C63" s="13" t="s">
        <v>2496</v>
      </c>
      <c r="D63" s="13" t="s">
        <v>2430</v>
      </c>
      <c r="E63" s="13" t="s">
        <v>2437</v>
      </c>
      <c r="F63" s="13" t="s">
        <v>2442</v>
      </c>
      <c r="G63" s="13" t="s">
        <v>2428</v>
      </c>
      <c r="H63" s="18">
        <v>44707</v>
      </c>
      <c r="I63" s="20">
        <v>44967</v>
      </c>
      <c r="J63" s="21">
        <v>44687</v>
      </c>
      <c r="K63" s="22">
        <v>44781</v>
      </c>
      <c r="L63" s="14" t="str">
        <f ca="1">IF(Merged_Data[[#This Row],[Last Job Date]]+10 &lt;TODAY(), "AVAILABLE", "NOT AVAILABLE")</f>
        <v>AVAILABLE</v>
      </c>
      <c r="M63" s="37" t="str">
        <f ca="1">IF(OR(Merged_Data[[#This Row],[Cert 2 Exp Date]]&lt;=TODAY()-$D$3, Merged_Data[[#This Row],[Cert 1 Ext Date]]&lt;=TODAY()-$D$3,Merged_Data[[#This Row],[Cert 3 Exp Date]]&lt;=TODAY()-$D$3), "COMPLIANT", "NOT COMPLIANT")</f>
        <v>COMPLIANT</v>
      </c>
      <c r="N63" s="45" t="str" cm="1">
        <f t="array" aca="1" ref="N63" ca="1">_xlfn.IFS(Merged_Data[[#This Row],[Cert 1 Ext Date]]&gt;TODAY()+10, "Current", AND(Merged_Data[[#This Row],[Cert 1 Ext Date]]&gt;TODAY(), Merged_Data[[#This Row],[Cert 1 Ext Date]]&lt;TODAY()+15),"Notify",Merged_Data[[#This Row],[Cert 1 Ext Date]]&lt;=TODAY(), "Expired",Merged_Data[[#This Row],[Cert 1 Ext Date]]= " ","No Data")</f>
        <v>Current</v>
      </c>
      <c r="O63" s="45" t="str" cm="1">
        <f t="array" aca="1" ref="O63" ca="1">_xlfn.IFS(Merged_Data[[#This Row],[Cert 2 Exp Date]]&gt;TODAY()+10, "Current", AND(Merged_Data[[#This Row],[Cert 2 Exp Date]]&gt;TODAY(), Merged_Data[[#This Row],[Cert 2 Exp Date]]&lt;TODAY()+15),"Notify",Merged_Data[[#This Row],[Cert 2 Exp Date]]&lt;=TODAY(), "Expired",Merged_Data[[#This Row],[Cert 2 Exp Date]]= " ","No Data")</f>
        <v>Expired</v>
      </c>
      <c r="P63" s="45" t="str" cm="1">
        <f t="array" aca="1" ref="P63" ca="1">_xlfn.IFS(Merged_Data[[#This Row],[Cert 3 Exp Date]]&gt;TODAY()+10, "Current", AND(Merged_Data[[#This Row],[Cert 3 Exp Date]]&gt;TODAY(), Merged_Data[[#This Row],[Cert 3 Exp Date]]&lt;TODAY()+15),"Notify",Merged_Data[[#This Row],[Cert 3 Exp Date]]&lt;=TODAY(), "Expired",Merged_Data[[#This Row],[Cert 3 Exp Date]]= " ","No Data")</f>
        <v>Current</v>
      </c>
    </row>
    <row r="64" spans="1:16" x14ac:dyDescent="0.25">
      <c r="A64" s="13" t="s">
        <v>1291</v>
      </c>
      <c r="B64" s="13" t="s">
        <v>1292</v>
      </c>
      <c r="C64" s="13" t="s">
        <v>2497</v>
      </c>
      <c r="D64" s="13" t="s">
        <v>2430</v>
      </c>
      <c r="E64" s="13" t="s">
        <v>2426</v>
      </c>
      <c r="F64" s="13" t="s">
        <v>2435</v>
      </c>
      <c r="G64" s="13" t="s">
        <v>2432</v>
      </c>
      <c r="H64" s="18">
        <v>44704</v>
      </c>
      <c r="I64" s="20">
        <v>45107</v>
      </c>
      <c r="J64" s="21">
        <v>44918</v>
      </c>
      <c r="K64" s="22">
        <v>45479</v>
      </c>
      <c r="L64" s="14" t="str">
        <f ca="1">IF(Merged_Data[[#This Row],[Last Job Date]]+10 &lt;TODAY(), "AVAILABLE", "NOT AVAILABLE")</f>
        <v>AVAILABLE</v>
      </c>
      <c r="M64" s="37" t="str">
        <f ca="1">IF(OR(Merged_Data[[#This Row],[Cert 2 Exp Date]]&lt;=TODAY()-$D$3, Merged_Data[[#This Row],[Cert 1 Ext Date]]&lt;=TODAY()-$D$3,Merged_Data[[#This Row],[Cert 3 Exp Date]]&lt;=TODAY()-$D$3), "COMPLIANT", "NOT COMPLIANT")</f>
        <v>NOT COMPLIANT</v>
      </c>
      <c r="N64" s="45" t="str" cm="1">
        <f t="array" aca="1" ref="N64" ca="1">_xlfn.IFS(Merged_Data[[#This Row],[Cert 1 Ext Date]]&gt;TODAY()+10, "Current", AND(Merged_Data[[#This Row],[Cert 1 Ext Date]]&gt;TODAY(), Merged_Data[[#This Row],[Cert 1 Ext Date]]&lt;TODAY()+15),"Notify",Merged_Data[[#This Row],[Cert 1 Ext Date]]&lt;=TODAY(), "Expired",Merged_Data[[#This Row],[Cert 1 Ext Date]]= " ","No Data")</f>
        <v>Current</v>
      </c>
      <c r="O64" s="45" t="str" cm="1">
        <f t="array" aca="1" ref="O64" ca="1">_xlfn.IFS(Merged_Data[[#This Row],[Cert 2 Exp Date]]&gt;TODAY()+10, "Current", AND(Merged_Data[[#This Row],[Cert 2 Exp Date]]&gt;TODAY(), Merged_Data[[#This Row],[Cert 2 Exp Date]]&lt;TODAY()+15),"Notify",Merged_Data[[#This Row],[Cert 2 Exp Date]]&lt;=TODAY(), "Expired",Merged_Data[[#This Row],[Cert 2 Exp Date]]= " ","No Data")</f>
        <v>Current</v>
      </c>
      <c r="P64" s="45" t="str" cm="1">
        <f t="array" aca="1" ref="P64" ca="1">_xlfn.IFS(Merged_Data[[#This Row],[Cert 3 Exp Date]]&gt;TODAY()+10, "Current", AND(Merged_Data[[#This Row],[Cert 3 Exp Date]]&gt;TODAY(), Merged_Data[[#This Row],[Cert 3 Exp Date]]&lt;TODAY()+15),"Notify",Merged_Data[[#This Row],[Cert 3 Exp Date]]&lt;=TODAY(), "Expired",Merged_Data[[#This Row],[Cert 3 Exp Date]]= " ","No Data")</f>
        <v>Current</v>
      </c>
    </row>
    <row r="65" spans="1:16" x14ac:dyDescent="0.25">
      <c r="A65" s="13" t="s">
        <v>1931</v>
      </c>
      <c r="B65" s="13" t="s">
        <v>1932</v>
      </c>
      <c r="C65" s="13" t="s">
        <v>2498</v>
      </c>
      <c r="D65" s="13" t="s">
        <v>2425</v>
      </c>
      <c r="E65" s="13" t="s">
        <v>2450</v>
      </c>
      <c r="F65" s="13" t="s">
        <v>2431</v>
      </c>
      <c r="G65" s="13" t="s">
        <v>2428</v>
      </c>
      <c r="H65" s="18">
        <v>44715</v>
      </c>
      <c r="I65" s="20">
        <v>44883</v>
      </c>
      <c r="J65" s="21">
        <v>45193</v>
      </c>
      <c r="K65" s="22">
        <v>44716</v>
      </c>
      <c r="L65" s="14" t="str">
        <f ca="1">IF(Merged_Data[[#This Row],[Last Job Date]]+10 &lt;TODAY(), "AVAILABLE", "NOT AVAILABLE")</f>
        <v>NOT AVAILABLE</v>
      </c>
      <c r="M65" s="37" t="str">
        <f ca="1">IF(OR(Merged_Data[[#This Row],[Cert 2 Exp Date]]&lt;=TODAY()-$D$3, Merged_Data[[#This Row],[Cert 1 Ext Date]]&lt;=TODAY()-$D$3,Merged_Data[[#This Row],[Cert 3 Exp Date]]&lt;=TODAY()-$D$3), "COMPLIANT", "NOT COMPLIANT")</f>
        <v>COMPLIANT</v>
      </c>
      <c r="N65" s="45" t="str" cm="1">
        <f t="array" aca="1" ref="N65" ca="1">_xlfn.IFS(Merged_Data[[#This Row],[Cert 1 Ext Date]]&gt;TODAY()+10, "Current", AND(Merged_Data[[#This Row],[Cert 1 Ext Date]]&gt;TODAY(), Merged_Data[[#This Row],[Cert 1 Ext Date]]&lt;TODAY()+15),"Notify",Merged_Data[[#This Row],[Cert 1 Ext Date]]&lt;=TODAY(), "Expired",Merged_Data[[#This Row],[Cert 1 Ext Date]]= " ","No Data")</f>
        <v>Current</v>
      </c>
      <c r="O65" s="45" t="str" cm="1">
        <f t="array" aca="1" ref="O65" ca="1">_xlfn.IFS(Merged_Data[[#This Row],[Cert 2 Exp Date]]&gt;TODAY()+10, "Current", AND(Merged_Data[[#This Row],[Cert 2 Exp Date]]&gt;TODAY(), Merged_Data[[#This Row],[Cert 2 Exp Date]]&lt;TODAY()+15),"Notify",Merged_Data[[#This Row],[Cert 2 Exp Date]]&lt;=TODAY(), "Expired",Merged_Data[[#This Row],[Cert 2 Exp Date]]= " ","No Data")</f>
        <v>Current</v>
      </c>
      <c r="P65" s="45" t="str" cm="1">
        <f t="array" aca="1" ref="P65" ca="1">_xlfn.IFS(Merged_Data[[#This Row],[Cert 3 Exp Date]]&gt;TODAY()+10, "Current", AND(Merged_Data[[#This Row],[Cert 3 Exp Date]]&gt;TODAY(), Merged_Data[[#This Row],[Cert 3 Exp Date]]&lt;TODAY()+15),"Notify",Merged_Data[[#This Row],[Cert 3 Exp Date]]&lt;=TODAY(), "Expired",Merged_Data[[#This Row],[Cert 3 Exp Date]]= " ","No Data")</f>
        <v>Expired</v>
      </c>
    </row>
    <row r="66" spans="1:16" x14ac:dyDescent="0.25">
      <c r="A66" s="13" t="s">
        <v>1824</v>
      </c>
      <c r="B66" s="13" t="s">
        <v>2289</v>
      </c>
      <c r="C66" s="13" t="s">
        <v>2499</v>
      </c>
      <c r="D66" s="13" t="s">
        <v>2425</v>
      </c>
      <c r="E66" s="13" t="s">
        <v>2426</v>
      </c>
      <c r="F66" s="13" t="s">
        <v>2431</v>
      </c>
      <c r="G66" s="13" t="s">
        <v>2432</v>
      </c>
      <c r="H66" s="18">
        <v>44715</v>
      </c>
      <c r="I66" s="20">
        <v>44993</v>
      </c>
      <c r="J66" s="21">
        <v>45169</v>
      </c>
      <c r="K66" s="22">
        <v>45045</v>
      </c>
      <c r="L66" s="14" t="str">
        <f ca="1">IF(Merged_Data[[#This Row],[Last Job Date]]+10 &lt;TODAY(), "AVAILABLE", "NOT AVAILABLE")</f>
        <v>NOT AVAILABLE</v>
      </c>
      <c r="M66" s="37" t="str">
        <f ca="1">IF(OR(Merged_Data[[#This Row],[Cert 2 Exp Date]]&lt;=TODAY()-$D$3, Merged_Data[[#This Row],[Cert 1 Ext Date]]&lt;=TODAY()-$D$3,Merged_Data[[#This Row],[Cert 3 Exp Date]]&lt;=TODAY()-$D$3), "COMPLIANT", "NOT COMPLIANT")</f>
        <v>NOT COMPLIANT</v>
      </c>
      <c r="N66" s="45" t="str" cm="1">
        <f t="array" aca="1" ref="N66" ca="1">_xlfn.IFS(Merged_Data[[#This Row],[Cert 1 Ext Date]]&gt;TODAY()+10, "Current", AND(Merged_Data[[#This Row],[Cert 1 Ext Date]]&gt;TODAY(), Merged_Data[[#This Row],[Cert 1 Ext Date]]&lt;TODAY()+15),"Notify",Merged_Data[[#This Row],[Cert 1 Ext Date]]&lt;=TODAY(), "Expired",Merged_Data[[#This Row],[Cert 1 Ext Date]]= " ","No Data")</f>
        <v>Current</v>
      </c>
      <c r="O66" s="45" t="str" cm="1">
        <f t="array" aca="1" ref="O66" ca="1">_xlfn.IFS(Merged_Data[[#This Row],[Cert 2 Exp Date]]&gt;TODAY()+10, "Current", AND(Merged_Data[[#This Row],[Cert 2 Exp Date]]&gt;TODAY(), Merged_Data[[#This Row],[Cert 2 Exp Date]]&lt;TODAY()+15),"Notify",Merged_Data[[#This Row],[Cert 2 Exp Date]]&lt;=TODAY(), "Expired",Merged_Data[[#This Row],[Cert 2 Exp Date]]= " ","No Data")</f>
        <v>Current</v>
      </c>
      <c r="P66" s="45" t="str" cm="1">
        <f t="array" aca="1" ref="P66" ca="1">_xlfn.IFS(Merged_Data[[#This Row],[Cert 3 Exp Date]]&gt;TODAY()+10, "Current", AND(Merged_Data[[#This Row],[Cert 3 Exp Date]]&gt;TODAY(), Merged_Data[[#This Row],[Cert 3 Exp Date]]&lt;TODAY()+15),"Notify",Merged_Data[[#This Row],[Cert 3 Exp Date]]&lt;=TODAY(), "Expired",Merged_Data[[#This Row],[Cert 3 Exp Date]]= " ","No Data")</f>
        <v>Current</v>
      </c>
    </row>
    <row r="67" spans="1:16" x14ac:dyDescent="0.25">
      <c r="A67" s="13" t="s">
        <v>1824</v>
      </c>
      <c r="B67" s="13" t="s">
        <v>1825</v>
      </c>
      <c r="C67" s="13" t="s">
        <v>2500</v>
      </c>
      <c r="D67" s="13" t="s">
        <v>2430</v>
      </c>
      <c r="E67" s="13" t="s">
        <v>2445</v>
      </c>
      <c r="F67" s="13" t="s">
        <v>2431</v>
      </c>
      <c r="G67" s="13" t="s">
        <v>2432</v>
      </c>
      <c r="H67" s="18">
        <v>44707</v>
      </c>
      <c r="I67" s="20">
        <v>44993</v>
      </c>
      <c r="J67" s="21">
        <v>45169</v>
      </c>
      <c r="K67" s="22">
        <v>45045</v>
      </c>
      <c r="L67" s="14" t="str">
        <f ca="1">IF(Merged_Data[[#This Row],[Last Job Date]]+10 &lt;TODAY(), "AVAILABLE", "NOT AVAILABLE")</f>
        <v>AVAILABLE</v>
      </c>
      <c r="M67" s="37" t="str">
        <f ca="1">IF(OR(Merged_Data[[#This Row],[Cert 2 Exp Date]]&lt;=TODAY()-$D$3, Merged_Data[[#This Row],[Cert 1 Ext Date]]&lt;=TODAY()-$D$3,Merged_Data[[#This Row],[Cert 3 Exp Date]]&lt;=TODAY()-$D$3), "COMPLIANT", "NOT COMPLIANT")</f>
        <v>NOT COMPLIANT</v>
      </c>
      <c r="N67" s="45" t="str" cm="1">
        <f t="array" aca="1" ref="N67" ca="1">_xlfn.IFS(Merged_Data[[#This Row],[Cert 1 Ext Date]]&gt;TODAY()+10, "Current", AND(Merged_Data[[#This Row],[Cert 1 Ext Date]]&gt;TODAY(), Merged_Data[[#This Row],[Cert 1 Ext Date]]&lt;TODAY()+15),"Notify",Merged_Data[[#This Row],[Cert 1 Ext Date]]&lt;=TODAY(), "Expired",Merged_Data[[#This Row],[Cert 1 Ext Date]]= " ","No Data")</f>
        <v>Current</v>
      </c>
      <c r="O67" s="45" t="str" cm="1">
        <f t="array" aca="1" ref="O67" ca="1">_xlfn.IFS(Merged_Data[[#This Row],[Cert 2 Exp Date]]&gt;TODAY()+10, "Current", AND(Merged_Data[[#This Row],[Cert 2 Exp Date]]&gt;TODAY(), Merged_Data[[#This Row],[Cert 2 Exp Date]]&lt;TODAY()+15),"Notify",Merged_Data[[#This Row],[Cert 2 Exp Date]]&lt;=TODAY(), "Expired",Merged_Data[[#This Row],[Cert 2 Exp Date]]= " ","No Data")</f>
        <v>Current</v>
      </c>
      <c r="P67" s="45" t="str" cm="1">
        <f t="array" aca="1" ref="P67" ca="1">_xlfn.IFS(Merged_Data[[#This Row],[Cert 3 Exp Date]]&gt;TODAY()+10, "Current", AND(Merged_Data[[#This Row],[Cert 3 Exp Date]]&gt;TODAY(), Merged_Data[[#This Row],[Cert 3 Exp Date]]&lt;TODAY()+15),"Notify",Merged_Data[[#This Row],[Cert 3 Exp Date]]&lt;=TODAY(), "Expired",Merged_Data[[#This Row],[Cert 3 Exp Date]]= " ","No Data")</f>
        <v>Current</v>
      </c>
    </row>
    <row r="68" spans="1:16" x14ac:dyDescent="0.25">
      <c r="A68" s="13" t="s">
        <v>372</v>
      </c>
      <c r="B68" s="13" t="s">
        <v>373</v>
      </c>
      <c r="C68" s="13" t="s">
        <v>2501</v>
      </c>
      <c r="D68" s="13" t="s">
        <v>2430</v>
      </c>
      <c r="E68" s="13" t="s">
        <v>2437</v>
      </c>
      <c r="F68" s="13" t="s">
        <v>2442</v>
      </c>
      <c r="G68" s="13" t="s">
        <v>2428</v>
      </c>
      <c r="H68" s="18">
        <v>44715</v>
      </c>
      <c r="I68" s="20">
        <v>45184</v>
      </c>
      <c r="J68" s="21"/>
      <c r="K68" s="22"/>
      <c r="L68" s="14" t="str">
        <f ca="1">IF(Merged_Data[[#This Row],[Last Job Date]]+10 &lt;TODAY(), "AVAILABLE", "NOT AVAILABLE")</f>
        <v>NOT AVAILABLE</v>
      </c>
      <c r="M68" s="37" t="str">
        <f ca="1">IF(OR(Merged_Data[[#This Row],[Cert 2 Exp Date]]&lt;=TODAY()-$D$3, Merged_Data[[#This Row],[Cert 1 Ext Date]]&lt;=TODAY()-$D$3,Merged_Data[[#This Row],[Cert 3 Exp Date]]&lt;=TODAY()-$D$3), "COMPLIANT", "NOT COMPLIANT")</f>
        <v>COMPLIANT</v>
      </c>
      <c r="N68" s="45" t="str" cm="1">
        <f t="array" aca="1" ref="N68" ca="1">_xlfn.IFS(Merged_Data[[#This Row],[Cert 1 Ext Date]]&gt;TODAY()+10, "Current", AND(Merged_Data[[#This Row],[Cert 1 Ext Date]]&gt;TODAY(), Merged_Data[[#This Row],[Cert 1 Ext Date]]&lt;TODAY()+15),"Notify",Merged_Data[[#This Row],[Cert 1 Ext Date]]&lt;=TODAY(), "Expired",Merged_Data[[#This Row],[Cert 1 Ext Date]]= " ","No Data")</f>
        <v>Current</v>
      </c>
      <c r="O68" s="45" t="str" cm="1">
        <f t="array" aca="1" ref="O68" ca="1">_xlfn.IFS(Merged_Data[[#This Row],[Cert 2 Exp Date]]&gt;TODAY()+10, "Current", AND(Merged_Data[[#This Row],[Cert 2 Exp Date]]&gt;TODAY(), Merged_Data[[#This Row],[Cert 2 Exp Date]]&lt;TODAY()+15),"Notify",Merged_Data[[#This Row],[Cert 2 Exp Date]]&lt;=TODAY(), "Expired",Merged_Data[[#This Row],[Cert 2 Exp Date]]= " ","No Data")</f>
        <v>Expired</v>
      </c>
      <c r="P68" s="45" t="str" cm="1">
        <f t="array" aca="1" ref="P68" ca="1">_xlfn.IFS(Merged_Data[[#This Row],[Cert 3 Exp Date]]&gt;TODAY()+10, "Current", AND(Merged_Data[[#This Row],[Cert 3 Exp Date]]&gt;TODAY(), Merged_Data[[#This Row],[Cert 3 Exp Date]]&lt;TODAY()+15),"Notify",Merged_Data[[#This Row],[Cert 3 Exp Date]]&lt;=TODAY(), "Expired",Merged_Data[[#This Row],[Cert 3 Exp Date]]= " ","No Data")</f>
        <v>Expired</v>
      </c>
    </row>
    <row r="69" spans="1:16" x14ac:dyDescent="0.25">
      <c r="A69" s="13" t="s">
        <v>1856</v>
      </c>
      <c r="B69" s="13" t="s">
        <v>1857</v>
      </c>
      <c r="C69" s="13" t="s">
        <v>2502</v>
      </c>
      <c r="D69" s="13" t="s">
        <v>2425</v>
      </c>
      <c r="E69" s="13" t="s">
        <v>2445</v>
      </c>
      <c r="F69" s="13" t="s">
        <v>2427</v>
      </c>
      <c r="G69" s="13" t="s">
        <v>2428</v>
      </c>
      <c r="H69" s="18">
        <v>44710</v>
      </c>
      <c r="I69" s="20">
        <v>44880</v>
      </c>
      <c r="J69" s="21">
        <v>45202</v>
      </c>
      <c r="K69" s="22">
        <v>45250</v>
      </c>
      <c r="L69" s="14" t="str">
        <f ca="1">IF(Merged_Data[[#This Row],[Last Job Date]]+10 &lt;TODAY(), "AVAILABLE", "NOT AVAILABLE")</f>
        <v>AVAILABLE</v>
      </c>
      <c r="M69" s="37" t="str">
        <f ca="1">IF(OR(Merged_Data[[#This Row],[Cert 2 Exp Date]]&lt;=TODAY()-$D$3, Merged_Data[[#This Row],[Cert 1 Ext Date]]&lt;=TODAY()-$D$3,Merged_Data[[#This Row],[Cert 3 Exp Date]]&lt;=TODAY()-$D$3), "COMPLIANT", "NOT COMPLIANT")</f>
        <v>NOT COMPLIANT</v>
      </c>
      <c r="N69" s="45" t="str" cm="1">
        <f t="array" aca="1" ref="N69" ca="1">_xlfn.IFS(Merged_Data[[#This Row],[Cert 1 Ext Date]]&gt;TODAY()+10, "Current", AND(Merged_Data[[#This Row],[Cert 1 Ext Date]]&gt;TODAY(), Merged_Data[[#This Row],[Cert 1 Ext Date]]&lt;TODAY()+15),"Notify",Merged_Data[[#This Row],[Cert 1 Ext Date]]&lt;=TODAY(), "Expired",Merged_Data[[#This Row],[Cert 1 Ext Date]]= " ","No Data")</f>
        <v>Current</v>
      </c>
      <c r="O69" s="45" t="str" cm="1">
        <f t="array" aca="1" ref="O69" ca="1">_xlfn.IFS(Merged_Data[[#This Row],[Cert 2 Exp Date]]&gt;TODAY()+10, "Current", AND(Merged_Data[[#This Row],[Cert 2 Exp Date]]&gt;TODAY(), Merged_Data[[#This Row],[Cert 2 Exp Date]]&lt;TODAY()+15),"Notify",Merged_Data[[#This Row],[Cert 2 Exp Date]]&lt;=TODAY(), "Expired",Merged_Data[[#This Row],[Cert 2 Exp Date]]= " ","No Data")</f>
        <v>Current</v>
      </c>
      <c r="P69" s="45" t="str" cm="1">
        <f t="array" aca="1" ref="P69" ca="1">_xlfn.IFS(Merged_Data[[#This Row],[Cert 3 Exp Date]]&gt;TODAY()+10, "Current", AND(Merged_Data[[#This Row],[Cert 3 Exp Date]]&gt;TODAY(), Merged_Data[[#This Row],[Cert 3 Exp Date]]&lt;TODAY()+15),"Notify",Merged_Data[[#This Row],[Cert 3 Exp Date]]&lt;=TODAY(), "Expired",Merged_Data[[#This Row],[Cert 3 Exp Date]]= " ","No Data")</f>
        <v>Current</v>
      </c>
    </row>
    <row r="70" spans="1:16" x14ac:dyDescent="0.25">
      <c r="A70" s="13" t="s">
        <v>2080</v>
      </c>
      <c r="B70" s="13" t="s">
        <v>2081</v>
      </c>
      <c r="C70" s="13" t="s">
        <v>2503</v>
      </c>
      <c r="D70" s="13" t="s">
        <v>2430</v>
      </c>
      <c r="E70" s="13" t="s">
        <v>2450</v>
      </c>
      <c r="F70" s="13" t="s">
        <v>2442</v>
      </c>
      <c r="G70" s="13" t="s">
        <v>2428</v>
      </c>
      <c r="H70" s="18">
        <v>44713</v>
      </c>
      <c r="I70" s="20">
        <v>45176</v>
      </c>
      <c r="J70" s="21">
        <v>45146</v>
      </c>
      <c r="K70" s="22">
        <v>44768</v>
      </c>
      <c r="L70" s="14" t="str">
        <f ca="1">IF(Merged_Data[[#This Row],[Last Job Date]]+10 &lt;TODAY(), "AVAILABLE", "NOT AVAILABLE")</f>
        <v>NOT AVAILABLE</v>
      </c>
      <c r="M70" s="37" t="str">
        <f ca="1">IF(OR(Merged_Data[[#This Row],[Cert 2 Exp Date]]&lt;=TODAY()-$D$3, Merged_Data[[#This Row],[Cert 1 Ext Date]]&lt;=TODAY()-$D$3,Merged_Data[[#This Row],[Cert 3 Exp Date]]&lt;=TODAY()-$D$3), "COMPLIANT", "NOT COMPLIANT")</f>
        <v>NOT COMPLIANT</v>
      </c>
      <c r="N70" s="45" t="str" cm="1">
        <f t="array" aca="1" ref="N70" ca="1">_xlfn.IFS(Merged_Data[[#This Row],[Cert 1 Ext Date]]&gt;TODAY()+10, "Current", AND(Merged_Data[[#This Row],[Cert 1 Ext Date]]&gt;TODAY(), Merged_Data[[#This Row],[Cert 1 Ext Date]]&lt;TODAY()+15),"Notify",Merged_Data[[#This Row],[Cert 1 Ext Date]]&lt;=TODAY(), "Expired",Merged_Data[[#This Row],[Cert 1 Ext Date]]= " ","No Data")</f>
        <v>Current</v>
      </c>
      <c r="O70" s="45" t="str" cm="1">
        <f t="array" aca="1" ref="O70" ca="1">_xlfn.IFS(Merged_Data[[#This Row],[Cert 2 Exp Date]]&gt;TODAY()+10, "Current", AND(Merged_Data[[#This Row],[Cert 2 Exp Date]]&gt;TODAY(), Merged_Data[[#This Row],[Cert 2 Exp Date]]&lt;TODAY()+15),"Notify",Merged_Data[[#This Row],[Cert 2 Exp Date]]&lt;=TODAY(), "Expired",Merged_Data[[#This Row],[Cert 2 Exp Date]]= " ","No Data")</f>
        <v>Current</v>
      </c>
      <c r="P70" s="45" t="str" cm="1">
        <f t="array" aca="1" ref="P70" ca="1">_xlfn.IFS(Merged_Data[[#This Row],[Cert 3 Exp Date]]&gt;TODAY()+10, "Current", AND(Merged_Data[[#This Row],[Cert 3 Exp Date]]&gt;TODAY(), Merged_Data[[#This Row],[Cert 3 Exp Date]]&lt;TODAY()+15),"Notify",Merged_Data[[#This Row],[Cert 3 Exp Date]]&lt;=TODAY(), "Expired",Merged_Data[[#This Row],[Cert 3 Exp Date]]= " ","No Data")</f>
        <v>Current</v>
      </c>
    </row>
    <row r="71" spans="1:16" x14ac:dyDescent="0.25">
      <c r="A71" s="13" t="s">
        <v>274</v>
      </c>
      <c r="B71" s="13" t="s">
        <v>275</v>
      </c>
      <c r="C71" s="13" t="s">
        <v>2504</v>
      </c>
      <c r="D71" s="13" t="s">
        <v>2430</v>
      </c>
      <c r="E71" s="13" t="s">
        <v>2445</v>
      </c>
      <c r="F71" s="13" t="s">
        <v>2427</v>
      </c>
      <c r="G71" s="13" t="s">
        <v>2428</v>
      </c>
      <c r="H71" s="18">
        <v>44712</v>
      </c>
      <c r="I71" s="20">
        <v>44844</v>
      </c>
      <c r="J71" s="21">
        <v>44686</v>
      </c>
      <c r="K71" s="22">
        <v>44756</v>
      </c>
      <c r="L71" s="14" t="str">
        <f ca="1">IF(Merged_Data[[#This Row],[Last Job Date]]+10 &lt;TODAY(), "AVAILABLE", "NOT AVAILABLE")</f>
        <v>AVAILABLE</v>
      </c>
      <c r="M71" s="37" t="str">
        <f ca="1">IF(OR(Merged_Data[[#This Row],[Cert 2 Exp Date]]&lt;=TODAY()-$D$3, Merged_Data[[#This Row],[Cert 1 Ext Date]]&lt;=TODAY()-$D$3,Merged_Data[[#This Row],[Cert 3 Exp Date]]&lt;=TODAY()-$D$3), "COMPLIANT", "NOT COMPLIANT")</f>
        <v>COMPLIANT</v>
      </c>
      <c r="N71" s="45" t="str" cm="1">
        <f t="array" aca="1" ref="N71" ca="1">_xlfn.IFS(Merged_Data[[#This Row],[Cert 1 Ext Date]]&gt;TODAY()+10, "Current", AND(Merged_Data[[#This Row],[Cert 1 Ext Date]]&gt;TODAY(), Merged_Data[[#This Row],[Cert 1 Ext Date]]&lt;TODAY()+15),"Notify",Merged_Data[[#This Row],[Cert 1 Ext Date]]&lt;=TODAY(), "Expired",Merged_Data[[#This Row],[Cert 1 Ext Date]]= " ","No Data")</f>
        <v>Current</v>
      </c>
      <c r="O71" s="45" t="str" cm="1">
        <f t="array" aca="1" ref="O71" ca="1">_xlfn.IFS(Merged_Data[[#This Row],[Cert 2 Exp Date]]&gt;TODAY()+10, "Current", AND(Merged_Data[[#This Row],[Cert 2 Exp Date]]&gt;TODAY(), Merged_Data[[#This Row],[Cert 2 Exp Date]]&lt;TODAY()+15),"Notify",Merged_Data[[#This Row],[Cert 2 Exp Date]]&lt;=TODAY(), "Expired",Merged_Data[[#This Row],[Cert 2 Exp Date]]= " ","No Data")</f>
        <v>Expired</v>
      </c>
      <c r="P71" s="45" t="str" cm="1">
        <f t="array" aca="1" ref="P71" ca="1">_xlfn.IFS(Merged_Data[[#This Row],[Cert 3 Exp Date]]&gt;TODAY()+10, "Current", AND(Merged_Data[[#This Row],[Cert 3 Exp Date]]&gt;TODAY(), Merged_Data[[#This Row],[Cert 3 Exp Date]]&lt;TODAY()+15),"Notify",Merged_Data[[#This Row],[Cert 3 Exp Date]]&lt;=TODAY(), "Expired",Merged_Data[[#This Row],[Cert 3 Exp Date]]= " ","No Data")</f>
        <v>Current</v>
      </c>
    </row>
    <row r="72" spans="1:16" x14ac:dyDescent="0.25">
      <c r="A72" s="13" t="s">
        <v>694</v>
      </c>
      <c r="B72" s="13" t="s">
        <v>695</v>
      </c>
      <c r="C72" s="13" t="s">
        <v>2505</v>
      </c>
      <c r="D72" s="13" t="s">
        <v>2425</v>
      </c>
      <c r="E72" s="13" t="s">
        <v>2450</v>
      </c>
      <c r="F72" s="13" t="s">
        <v>2431</v>
      </c>
      <c r="G72" s="13" t="s">
        <v>2428</v>
      </c>
      <c r="H72" s="18">
        <v>44704</v>
      </c>
      <c r="I72" s="20">
        <v>44772</v>
      </c>
      <c r="J72" s="21">
        <v>44740</v>
      </c>
      <c r="K72" s="22">
        <v>44665</v>
      </c>
      <c r="L72" s="14" t="str">
        <f ca="1">IF(Merged_Data[[#This Row],[Last Job Date]]+10 &lt;TODAY(), "AVAILABLE", "NOT AVAILABLE")</f>
        <v>AVAILABLE</v>
      </c>
      <c r="M72" s="37" t="str">
        <f ca="1">IF(OR(Merged_Data[[#This Row],[Cert 2 Exp Date]]&lt;=TODAY()-$D$3, Merged_Data[[#This Row],[Cert 1 Ext Date]]&lt;=TODAY()-$D$3,Merged_Data[[#This Row],[Cert 3 Exp Date]]&lt;=TODAY()-$D$3), "COMPLIANT", "NOT COMPLIANT")</f>
        <v>COMPLIANT</v>
      </c>
      <c r="N72" s="45" t="str" cm="1">
        <f t="array" aca="1" ref="N72" ca="1">_xlfn.IFS(Merged_Data[[#This Row],[Cert 1 Ext Date]]&gt;TODAY()+10, "Current", AND(Merged_Data[[#This Row],[Cert 1 Ext Date]]&gt;TODAY(), Merged_Data[[#This Row],[Cert 1 Ext Date]]&lt;TODAY()+15),"Notify",Merged_Data[[#This Row],[Cert 1 Ext Date]]&lt;=TODAY(), "Expired",Merged_Data[[#This Row],[Cert 1 Ext Date]]= " ","No Data")</f>
        <v>Current</v>
      </c>
      <c r="O72" s="45" t="str" cm="1">
        <f t="array" aca="1" ref="O72" ca="1">_xlfn.IFS(Merged_Data[[#This Row],[Cert 2 Exp Date]]&gt;TODAY()+10, "Current", AND(Merged_Data[[#This Row],[Cert 2 Exp Date]]&gt;TODAY(), Merged_Data[[#This Row],[Cert 2 Exp Date]]&lt;TODAY()+15),"Notify",Merged_Data[[#This Row],[Cert 2 Exp Date]]&lt;=TODAY(), "Expired",Merged_Data[[#This Row],[Cert 2 Exp Date]]= " ","No Data")</f>
        <v>Current</v>
      </c>
      <c r="P72" s="45" t="str" cm="1">
        <f t="array" aca="1" ref="P72" ca="1">_xlfn.IFS(Merged_Data[[#This Row],[Cert 3 Exp Date]]&gt;TODAY()+10, "Current", AND(Merged_Data[[#This Row],[Cert 3 Exp Date]]&gt;TODAY(), Merged_Data[[#This Row],[Cert 3 Exp Date]]&lt;TODAY()+15),"Notify",Merged_Data[[#This Row],[Cert 3 Exp Date]]&lt;=TODAY(), "Expired",Merged_Data[[#This Row],[Cert 3 Exp Date]]= " ","No Data")</f>
        <v>Expired</v>
      </c>
    </row>
    <row r="73" spans="1:16" x14ac:dyDescent="0.25">
      <c r="A73" s="13" t="s">
        <v>2093</v>
      </c>
      <c r="B73" s="13" t="s">
        <v>1162</v>
      </c>
      <c r="C73" s="13" t="s">
        <v>2506</v>
      </c>
      <c r="D73" s="13" t="s">
        <v>2430</v>
      </c>
      <c r="E73" s="13" t="s">
        <v>2426</v>
      </c>
      <c r="F73" s="13" t="s">
        <v>2435</v>
      </c>
      <c r="G73" s="13" t="s">
        <v>2428</v>
      </c>
      <c r="H73" s="18">
        <v>44705</v>
      </c>
      <c r="I73" s="20">
        <v>45130</v>
      </c>
      <c r="J73" s="21">
        <v>44674</v>
      </c>
      <c r="K73" s="22">
        <v>45382</v>
      </c>
      <c r="L73" s="14" t="str">
        <f ca="1">IF(Merged_Data[[#This Row],[Last Job Date]]+10 &lt;TODAY(), "AVAILABLE", "NOT AVAILABLE")</f>
        <v>AVAILABLE</v>
      </c>
      <c r="M73" s="37" t="str">
        <f ca="1">IF(OR(Merged_Data[[#This Row],[Cert 2 Exp Date]]&lt;=TODAY()-$D$3, Merged_Data[[#This Row],[Cert 1 Ext Date]]&lt;=TODAY()-$D$3,Merged_Data[[#This Row],[Cert 3 Exp Date]]&lt;=TODAY()-$D$3), "COMPLIANT", "NOT COMPLIANT")</f>
        <v>COMPLIANT</v>
      </c>
      <c r="N73" s="45" t="str" cm="1">
        <f t="array" aca="1" ref="N73" ca="1">_xlfn.IFS(Merged_Data[[#This Row],[Cert 1 Ext Date]]&gt;TODAY()+10, "Current", AND(Merged_Data[[#This Row],[Cert 1 Ext Date]]&gt;TODAY(), Merged_Data[[#This Row],[Cert 1 Ext Date]]&lt;TODAY()+15),"Notify",Merged_Data[[#This Row],[Cert 1 Ext Date]]&lt;=TODAY(), "Expired",Merged_Data[[#This Row],[Cert 1 Ext Date]]= " ","No Data")</f>
        <v>Current</v>
      </c>
      <c r="O73" s="45" t="str" cm="1">
        <f t="array" aca="1" ref="O73" ca="1">_xlfn.IFS(Merged_Data[[#This Row],[Cert 2 Exp Date]]&gt;TODAY()+10, "Current", AND(Merged_Data[[#This Row],[Cert 2 Exp Date]]&gt;TODAY(), Merged_Data[[#This Row],[Cert 2 Exp Date]]&lt;TODAY()+15),"Notify",Merged_Data[[#This Row],[Cert 2 Exp Date]]&lt;=TODAY(), "Expired",Merged_Data[[#This Row],[Cert 2 Exp Date]]= " ","No Data")</f>
        <v>Expired</v>
      </c>
      <c r="P73" s="45" t="str" cm="1">
        <f t="array" aca="1" ref="P73" ca="1">_xlfn.IFS(Merged_Data[[#This Row],[Cert 3 Exp Date]]&gt;TODAY()+10, "Current", AND(Merged_Data[[#This Row],[Cert 3 Exp Date]]&gt;TODAY(), Merged_Data[[#This Row],[Cert 3 Exp Date]]&lt;TODAY()+15),"Notify",Merged_Data[[#This Row],[Cert 3 Exp Date]]&lt;=TODAY(), "Expired",Merged_Data[[#This Row],[Cert 3 Exp Date]]= " ","No Data")</f>
        <v>Current</v>
      </c>
    </row>
    <row r="74" spans="1:16" x14ac:dyDescent="0.25">
      <c r="A74" s="13" t="s">
        <v>106</v>
      </c>
      <c r="B74" s="13" t="s">
        <v>107</v>
      </c>
      <c r="C74" s="13" t="s">
        <v>2507</v>
      </c>
      <c r="D74" s="13" t="s">
        <v>2425</v>
      </c>
      <c r="E74" s="13" t="s">
        <v>2437</v>
      </c>
      <c r="F74" s="13" t="s">
        <v>2435</v>
      </c>
      <c r="G74" s="13" t="s">
        <v>2428</v>
      </c>
      <c r="H74" s="18">
        <v>44705</v>
      </c>
      <c r="I74" s="20">
        <v>44957</v>
      </c>
      <c r="J74" s="21">
        <v>45197</v>
      </c>
      <c r="K74" s="22">
        <v>45011</v>
      </c>
      <c r="L74" s="14" t="str">
        <f ca="1">IF(Merged_Data[[#This Row],[Last Job Date]]+10 &lt;TODAY(), "AVAILABLE", "NOT AVAILABLE")</f>
        <v>AVAILABLE</v>
      </c>
      <c r="M74" s="37" t="str">
        <f ca="1">IF(OR(Merged_Data[[#This Row],[Cert 2 Exp Date]]&lt;=TODAY()-$D$3, Merged_Data[[#This Row],[Cert 1 Ext Date]]&lt;=TODAY()-$D$3,Merged_Data[[#This Row],[Cert 3 Exp Date]]&lt;=TODAY()-$D$3), "COMPLIANT", "NOT COMPLIANT")</f>
        <v>NOT COMPLIANT</v>
      </c>
      <c r="N74" s="45" t="str" cm="1">
        <f t="array" aca="1" ref="N74" ca="1">_xlfn.IFS(Merged_Data[[#This Row],[Cert 1 Ext Date]]&gt;TODAY()+10, "Current", AND(Merged_Data[[#This Row],[Cert 1 Ext Date]]&gt;TODAY(), Merged_Data[[#This Row],[Cert 1 Ext Date]]&lt;TODAY()+15),"Notify",Merged_Data[[#This Row],[Cert 1 Ext Date]]&lt;=TODAY(), "Expired",Merged_Data[[#This Row],[Cert 1 Ext Date]]= " ","No Data")</f>
        <v>Current</v>
      </c>
      <c r="O74" s="45" t="str" cm="1">
        <f t="array" aca="1" ref="O74" ca="1">_xlfn.IFS(Merged_Data[[#This Row],[Cert 2 Exp Date]]&gt;TODAY()+10, "Current", AND(Merged_Data[[#This Row],[Cert 2 Exp Date]]&gt;TODAY(), Merged_Data[[#This Row],[Cert 2 Exp Date]]&lt;TODAY()+15),"Notify",Merged_Data[[#This Row],[Cert 2 Exp Date]]&lt;=TODAY(), "Expired",Merged_Data[[#This Row],[Cert 2 Exp Date]]= " ","No Data")</f>
        <v>Current</v>
      </c>
      <c r="P74" s="45" t="str" cm="1">
        <f t="array" aca="1" ref="P74" ca="1">_xlfn.IFS(Merged_Data[[#This Row],[Cert 3 Exp Date]]&gt;TODAY()+10, "Current", AND(Merged_Data[[#This Row],[Cert 3 Exp Date]]&gt;TODAY(), Merged_Data[[#This Row],[Cert 3 Exp Date]]&lt;TODAY()+15),"Notify",Merged_Data[[#This Row],[Cert 3 Exp Date]]&lt;=TODAY(), "Expired",Merged_Data[[#This Row],[Cert 3 Exp Date]]= " ","No Data")</f>
        <v>Current</v>
      </c>
    </row>
    <row r="75" spans="1:16" x14ac:dyDescent="0.25">
      <c r="A75" s="13" t="s">
        <v>2390</v>
      </c>
      <c r="B75" s="13" t="s">
        <v>2391</v>
      </c>
      <c r="C75" s="13" t="s">
        <v>2508</v>
      </c>
      <c r="D75" s="13" t="s">
        <v>2425</v>
      </c>
      <c r="E75" s="13" t="s">
        <v>2441</v>
      </c>
      <c r="F75" s="13" t="s">
        <v>2427</v>
      </c>
      <c r="G75" s="13" t="s">
        <v>2432</v>
      </c>
      <c r="H75" s="18">
        <v>44712</v>
      </c>
      <c r="I75" s="20">
        <v>45178</v>
      </c>
      <c r="J75" s="21">
        <v>44906</v>
      </c>
      <c r="K75" s="22">
        <v>45274</v>
      </c>
      <c r="L75" s="14" t="str">
        <f ca="1">IF(Merged_Data[[#This Row],[Last Job Date]]+10 &lt;TODAY(), "AVAILABLE", "NOT AVAILABLE")</f>
        <v>AVAILABLE</v>
      </c>
      <c r="M75" s="37" t="str">
        <f ca="1">IF(OR(Merged_Data[[#This Row],[Cert 2 Exp Date]]&lt;=TODAY()-$D$3, Merged_Data[[#This Row],[Cert 1 Ext Date]]&lt;=TODAY()-$D$3,Merged_Data[[#This Row],[Cert 3 Exp Date]]&lt;=TODAY()-$D$3), "COMPLIANT", "NOT COMPLIANT")</f>
        <v>NOT COMPLIANT</v>
      </c>
      <c r="N75" s="45" t="str" cm="1">
        <f t="array" aca="1" ref="N75" ca="1">_xlfn.IFS(Merged_Data[[#This Row],[Cert 1 Ext Date]]&gt;TODAY()+10, "Current", AND(Merged_Data[[#This Row],[Cert 1 Ext Date]]&gt;TODAY(), Merged_Data[[#This Row],[Cert 1 Ext Date]]&lt;TODAY()+15),"Notify",Merged_Data[[#This Row],[Cert 1 Ext Date]]&lt;=TODAY(), "Expired",Merged_Data[[#This Row],[Cert 1 Ext Date]]= " ","No Data")</f>
        <v>Current</v>
      </c>
      <c r="O75" s="45" t="str" cm="1">
        <f t="array" aca="1" ref="O75" ca="1">_xlfn.IFS(Merged_Data[[#This Row],[Cert 2 Exp Date]]&gt;TODAY()+10, "Current", AND(Merged_Data[[#This Row],[Cert 2 Exp Date]]&gt;TODAY(), Merged_Data[[#This Row],[Cert 2 Exp Date]]&lt;TODAY()+15),"Notify",Merged_Data[[#This Row],[Cert 2 Exp Date]]&lt;=TODAY(), "Expired",Merged_Data[[#This Row],[Cert 2 Exp Date]]= " ","No Data")</f>
        <v>Current</v>
      </c>
      <c r="P75" s="45" t="str" cm="1">
        <f t="array" aca="1" ref="P75" ca="1">_xlfn.IFS(Merged_Data[[#This Row],[Cert 3 Exp Date]]&gt;TODAY()+10, "Current", AND(Merged_Data[[#This Row],[Cert 3 Exp Date]]&gt;TODAY(), Merged_Data[[#This Row],[Cert 3 Exp Date]]&lt;TODAY()+15),"Notify",Merged_Data[[#This Row],[Cert 3 Exp Date]]&lt;=TODAY(), "Expired",Merged_Data[[#This Row],[Cert 3 Exp Date]]= " ","No Data")</f>
        <v>Current</v>
      </c>
    </row>
    <row r="76" spans="1:16" x14ac:dyDescent="0.25">
      <c r="A76" s="13" t="s">
        <v>824</v>
      </c>
      <c r="B76" s="13" t="s">
        <v>825</v>
      </c>
      <c r="C76" s="13" t="s">
        <v>2509</v>
      </c>
      <c r="D76" s="13" t="s">
        <v>2430</v>
      </c>
      <c r="E76" s="13" t="s">
        <v>2437</v>
      </c>
      <c r="F76" s="13" t="s">
        <v>2442</v>
      </c>
      <c r="G76" s="13" t="s">
        <v>2428</v>
      </c>
      <c r="H76" s="18">
        <v>44708</v>
      </c>
      <c r="I76" s="20"/>
      <c r="J76" s="21">
        <v>44995</v>
      </c>
      <c r="K76" s="22">
        <v>44717</v>
      </c>
      <c r="L76" s="14" t="str">
        <f ca="1">IF(Merged_Data[[#This Row],[Last Job Date]]+10 &lt;TODAY(), "AVAILABLE", "NOT AVAILABLE")</f>
        <v>AVAILABLE</v>
      </c>
      <c r="M76" s="37" t="str">
        <f ca="1">IF(OR(Merged_Data[[#This Row],[Cert 2 Exp Date]]&lt;=TODAY()-$D$3, Merged_Data[[#This Row],[Cert 1 Ext Date]]&lt;=TODAY()-$D$3,Merged_Data[[#This Row],[Cert 3 Exp Date]]&lt;=TODAY()-$D$3), "COMPLIANT", "NOT COMPLIANT")</f>
        <v>COMPLIANT</v>
      </c>
      <c r="N76" s="45" t="str" cm="1">
        <f t="array" aca="1" ref="N76" ca="1">_xlfn.IFS(Merged_Data[[#This Row],[Cert 1 Ext Date]]&gt;TODAY()+10, "Current", AND(Merged_Data[[#This Row],[Cert 1 Ext Date]]&gt;TODAY(), Merged_Data[[#This Row],[Cert 1 Ext Date]]&lt;TODAY()+15),"Notify",Merged_Data[[#This Row],[Cert 1 Ext Date]]&lt;=TODAY(), "Expired",Merged_Data[[#This Row],[Cert 1 Ext Date]]= " ","No Data")</f>
        <v>Expired</v>
      </c>
      <c r="O76" s="45" t="str" cm="1">
        <f t="array" aca="1" ref="O76" ca="1">_xlfn.IFS(Merged_Data[[#This Row],[Cert 2 Exp Date]]&gt;TODAY()+10, "Current", AND(Merged_Data[[#This Row],[Cert 2 Exp Date]]&gt;TODAY(), Merged_Data[[#This Row],[Cert 2 Exp Date]]&lt;TODAY()+15),"Notify",Merged_Data[[#This Row],[Cert 2 Exp Date]]&lt;=TODAY(), "Expired",Merged_Data[[#This Row],[Cert 2 Exp Date]]= " ","No Data")</f>
        <v>Current</v>
      </c>
      <c r="P76" s="45" t="str" cm="1">
        <f t="array" aca="1" ref="P76" ca="1">_xlfn.IFS(Merged_Data[[#This Row],[Cert 3 Exp Date]]&gt;TODAY()+10, "Current", AND(Merged_Data[[#This Row],[Cert 3 Exp Date]]&gt;TODAY(), Merged_Data[[#This Row],[Cert 3 Exp Date]]&lt;TODAY()+15),"Notify",Merged_Data[[#This Row],[Cert 3 Exp Date]]&lt;=TODAY(), "Expired",Merged_Data[[#This Row],[Cert 3 Exp Date]]= " ","No Data")</f>
        <v>Expired</v>
      </c>
    </row>
    <row r="77" spans="1:16" x14ac:dyDescent="0.25">
      <c r="A77" s="13" t="s">
        <v>1998</v>
      </c>
      <c r="B77" s="13" t="s">
        <v>1999</v>
      </c>
      <c r="C77" s="13" t="s">
        <v>2510</v>
      </c>
      <c r="D77" s="13" t="s">
        <v>2430</v>
      </c>
      <c r="E77" s="13" t="s">
        <v>2439</v>
      </c>
      <c r="F77" s="13" t="s">
        <v>2435</v>
      </c>
      <c r="G77" s="13" t="s">
        <v>2428</v>
      </c>
      <c r="H77" s="18">
        <v>44710</v>
      </c>
      <c r="I77" s="20">
        <v>44841</v>
      </c>
      <c r="J77" s="21">
        <v>44660</v>
      </c>
      <c r="K77" s="22">
        <v>44661</v>
      </c>
      <c r="L77" s="14" t="str">
        <f ca="1">IF(Merged_Data[[#This Row],[Last Job Date]]+10 &lt;TODAY(), "AVAILABLE", "NOT AVAILABLE")</f>
        <v>AVAILABLE</v>
      </c>
      <c r="M77" s="37" t="str">
        <f ca="1">IF(OR(Merged_Data[[#This Row],[Cert 2 Exp Date]]&lt;=TODAY()-$D$3, Merged_Data[[#This Row],[Cert 1 Ext Date]]&lt;=TODAY()-$D$3,Merged_Data[[#This Row],[Cert 3 Exp Date]]&lt;=TODAY()-$D$3), "COMPLIANT", "NOT COMPLIANT")</f>
        <v>COMPLIANT</v>
      </c>
      <c r="N77" s="45" t="str" cm="1">
        <f t="array" aca="1" ref="N77" ca="1">_xlfn.IFS(Merged_Data[[#This Row],[Cert 1 Ext Date]]&gt;TODAY()+10, "Current", AND(Merged_Data[[#This Row],[Cert 1 Ext Date]]&gt;TODAY(), Merged_Data[[#This Row],[Cert 1 Ext Date]]&lt;TODAY()+15),"Notify",Merged_Data[[#This Row],[Cert 1 Ext Date]]&lt;=TODAY(), "Expired",Merged_Data[[#This Row],[Cert 1 Ext Date]]= " ","No Data")</f>
        <v>Current</v>
      </c>
      <c r="O77" s="45" t="str" cm="1">
        <f t="array" aca="1" ref="O77" ca="1">_xlfn.IFS(Merged_Data[[#This Row],[Cert 2 Exp Date]]&gt;TODAY()+10, "Current", AND(Merged_Data[[#This Row],[Cert 2 Exp Date]]&gt;TODAY(), Merged_Data[[#This Row],[Cert 2 Exp Date]]&lt;TODAY()+15),"Notify",Merged_Data[[#This Row],[Cert 2 Exp Date]]&lt;=TODAY(), "Expired",Merged_Data[[#This Row],[Cert 2 Exp Date]]= " ","No Data")</f>
        <v>Expired</v>
      </c>
      <c r="P77" s="45" t="str" cm="1">
        <f t="array" aca="1" ref="P77" ca="1">_xlfn.IFS(Merged_Data[[#This Row],[Cert 3 Exp Date]]&gt;TODAY()+10, "Current", AND(Merged_Data[[#This Row],[Cert 3 Exp Date]]&gt;TODAY(), Merged_Data[[#This Row],[Cert 3 Exp Date]]&lt;TODAY()+15),"Notify",Merged_Data[[#This Row],[Cert 3 Exp Date]]&lt;=TODAY(), "Expired",Merged_Data[[#This Row],[Cert 3 Exp Date]]= " ","No Data")</f>
        <v>Expired</v>
      </c>
    </row>
    <row r="78" spans="1:16" x14ac:dyDescent="0.25">
      <c r="A78" s="13" t="s">
        <v>248</v>
      </c>
      <c r="B78" s="13" t="s">
        <v>249</v>
      </c>
      <c r="C78" s="13" t="s">
        <v>2511</v>
      </c>
      <c r="D78" s="13" t="s">
        <v>2425</v>
      </c>
      <c r="E78" s="13" t="s">
        <v>2445</v>
      </c>
      <c r="F78" s="13" t="s">
        <v>2447</v>
      </c>
      <c r="G78" s="13" t="s">
        <v>2428</v>
      </c>
      <c r="H78" s="18">
        <v>44705</v>
      </c>
      <c r="I78" s="20">
        <v>45136</v>
      </c>
      <c r="J78" s="21">
        <v>45145</v>
      </c>
      <c r="K78" s="22">
        <v>44648</v>
      </c>
      <c r="L78" s="14" t="str">
        <f ca="1">IF(Merged_Data[[#This Row],[Last Job Date]]+10 &lt;TODAY(), "AVAILABLE", "NOT AVAILABLE")</f>
        <v>AVAILABLE</v>
      </c>
      <c r="M78" s="37" t="str">
        <f ca="1">IF(OR(Merged_Data[[#This Row],[Cert 2 Exp Date]]&lt;=TODAY()-$D$3, Merged_Data[[#This Row],[Cert 1 Ext Date]]&lt;=TODAY()-$D$3,Merged_Data[[#This Row],[Cert 3 Exp Date]]&lt;=TODAY()-$D$3), "COMPLIANT", "NOT COMPLIANT")</f>
        <v>COMPLIANT</v>
      </c>
      <c r="N78" s="45" t="str" cm="1">
        <f t="array" aca="1" ref="N78" ca="1">_xlfn.IFS(Merged_Data[[#This Row],[Cert 1 Ext Date]]&gt;TODAY()+10, "Current", AND(Merged_Data[[#This Row],[Cert 1 Ext Date]]&gt;TODAY(), Merged_Data[[#This Row],[Cert 1 Ext Date]]&lt;TODAY()+15),"Notify",Merged_Data[[#This Row],[Cert 1 Ext Date]]&lt;=TODAY(), "Expired",Merged_Data[[#This Row],[Cert 1 Ext Date]]= " ","No Data")</f>
        <v>Current</v>
      </c>
      <c r="O78" s="45" t="str" cm="1">
        <f t="array" aca="1" ref="O78" ca="1">_xlfn.IFS(Merged_Data[[#This Row],[Cert 2 Exp Date]]&gt;TODAY()+10, "Current", AND(Merged_Data[[#This Row],[Cert 2 Exp Date]]&gt;TODAY(), Merged_Data[[#This Row],[Cert 2 Exp Date]]&lt;TODAY()+15),"Notify",Merged_Data[[#This Row],[Cert 2 Exp Date]]&lt;=TODAY(), "Expired",Merged_Data[[#This Row],[Cert 2 Exp Date]]= " ","No Data")</f>
        <v>Current</v>
      </c>
      <c r="P78" s="45" t="str" cm="1">
        <f t="array" aca="1" ref="P78" ca="1">_xlfn.IFS(Merged_Data[[#This Row],[Cert 3 Exp Date]]&gt;TODAY()+10, "Current", AND(Merged_Data[[#This Row],[Cert 3 Exp Date]]&gt;TODAY(), Merged_Data[[#This Row],[Cert 3 Exp Date]]&lt;TODAY()+15),"Notify",Merged_Data[[#This Row],[Cert 3 Exp Date]]&lt;=TODAY(), "Expired",Merged_Data[[#This Row],[Cert 3 Exp Date]]= " ","No Data")</f>
        <v>Expired</v>
      </c>
    </row>
    <row r="79" spans="1:16" x14ac:dyDescent="0.25">
      <c r="A79" s="13" t="s">
        <v>2118</v>
      </c>
      <c r="B79" s="13" t="s">
        <v>2119</v>
      </c>
      <c r="C79" s="13" t="s">
        <v>2512</v>
      </c>
      <c r="D79" s="13" t="s">
        <v>2425</v>
      </c>
      <c r="E79" s="13" t="s">
        <v>2441</v>
      </c>
      <c r="F79" s="13" t="s">
        <v>2442</v>
      </c>
      <c r="G79" s="13" t="s">
        <v>2432</v>
      </c>
      <c r="H79" s="18">
        <v>44711</v>
      </c>
      <c r="I79" s="20"/>
      <c r="J79" s="21">
        <v>44657</v>
      </c>
      <c r="K79" s="22">
        <v>45195</v>
      </c>
      <c r="L79" s="14" t="str">
        <f ca="1">IF(Merged_Data[[#This Row],[Last Job Date]]+10 &lt;TODAY(), "AVAILABLE", "NOT AVAILABLE")</f>
        <v>AVAILABLE</v>
      </c>
      <c r="M79" s="37" t="str">
        <f ca="1">IF(OR(Merged_Data[[#This Row],[Cert 2 Exp Date]]&lt;=TODAY()-$D$3, Merged_Data[[#This Row],[Cert 1 Ext Date]]&lt;=TODAY()-$D$3,Merged_Data[[#This Row],[Cert 3 Exp Date]]&lt;=TODAY()-$D$3), "COMPLIANT", "NOT COMPLIANT")</f>
        <v>COMPLIANT</v>
      </c>
      <c r="N79" s="45" t="str" cm="1">
        <f t="array" aca="1" ref="N79" ca="1">_xlfn.IFS(Merged_Data[[#This Row],[Cert 1 Ext Date]]&gt;TODAY()+10, "Current", AND(Merged_Data[[#This Row],[Cert 1 Ext Date]]&gt;TODAY(), Merged_Data[[#This Row],[Cert 1 Ext Date]]&lt;TODAY()+15),"Notify",Merged_Data[[#This Row],[Cert 1 Ext Date]]&lt;=TODAY(), "Expired",Merged_Data[[#This Row],[Cert 1 Ext Date]]= " ","No Data")</f>
        <v>Expired</v>
      </c>
      <c r="O79" s="45" t="str" cm="1">
        <f t="array" aca="1" ref="O79" ca="1">_xlfn.IFS(Merged_Data[[#This Row],[Cert 2 Exp Date]]&gt;TODAY()+10, "Current", AND(Merged_Data[[#This Row],[Cert 2 Exp Date]]&gt;TODAY(), Merged_Data[[#This Row],[Cert 2 Exp Date]]&lt;TODAY()+15),"Notify",Merged_Data[[#This Row],[Cert 2 Exp Date]]&lt;=TODAY(), "Expired",Merged_Data[[#This Row],[Cert 2 Exp Date]]= " ","No Data")</f>
        <v>Expired</v>
      </c>
      <c r="P79" s="45" t="str" cm="1">
        <f t="array" aca="1" ref="P79" ca="1">_xlfn.IFS(Merged_Data[[#This Row],[Cert 3 Exp Date]]&gt;TODAY()+10, "Current", AND(Merged_Data[[#This Row],[Cert 3 Exp Date]]&gt;TODAY(), Merged_Data[[#This Row],[Cert 3 Exp Date]]&lt;TODAY()+15),"Notify",Merged_Data[[#This Row],[Cert 3 Exp Date]]&lt;=TODAY(), "Expired",Merged_Data[[#This Row],[Cert 3 Exp Date]]= " ","No Data")</f>
        <v>Current</v>
      </c>
    </row>
    <row r="80" spans="1:16" x14ac:dyDescent="0.25">
      <c r="A80" s="13" t="s">
        <v>59</v>
      </c>
      <c r="B80" s="13" t="s">
        <v>60</v>
      </c>
      <c r="C80" s="13" t="s">
        <v>2513</v>
      </c>
      <c r="D80" s="13" t="s">
        <v>2430</v>
      </c>
      <c r="E80" s="13" t="s">
        <v>2439</v>
      </c>
      <c r="F80" s="13" t="s">
        <v>2435</v>
      </c>
      <c r="G80" s="13" t="s">
        <v>2428</v>
      </c>
      <c r="H80" s="18">
        <v>44704</v>
      </c>
      <c r="I80" s="20">
        <v>44766</v>
      </c>
      <c r="J80" s="21">
        <v>44730</v>
      </c>
      <c r="K80" s="22">
        <v>45417</v>
      </c>
      <c r="L80" s="14" t="str">
        <f ca="1">IF(Merged_Data[[#This Row],[Last Job Date]]+10 &lt;TODAY(), "AVAILABLE", "NOT AVAILABLE")</f>
        <v>AVAILABLE</v>
      </c>
      <c r="M80" s="37" t="str">
        <f ca="1">IF(OR(Merged_Data[[#This Row],[Cert 2 Exp Date]]&lt;=TODAY()-$D$3, Merged_Data[[#This Row],[Cert 1 Ext Date]]&lt;=TODAY()-$D$3,Merged_Data[[#This Row],[Cert 3 Exp Date]]&lt;=TODAY()-$D$3), "COMPLIANT", "NOT COMPLIANT")</f>
        <v>NOT COMPLIANT</v>
      </c>
      <c r="N80" s="45" t="str" cm="1">
        <f t="array" aca="1" ref="N80" ca="1">_xlfn.IFS(Merged_Data[[#This Row],[Cert 1 Ext Date]]&gt;TODAY()+10, "Current", AND(Merged_Data[[#This Row],[Cert 1 Ext Date]]&gt;TODAY(), Merged_Data[[#This Row],[Cert 1 Ext Date]]&lt;TODAY()+15),"Notify",Merged_Data[[#This Row],[Cert 1 Ext Date]]&lt;=TODAY(), "Expired",Merged_Data[[#This Row],[Cert 1 Ext Date]]= " ","No Data")</f>
        <v>Current</v>
      </c>
      <c r="O80" s="45" t="str" cm="1">
        <f t="array" aca="1" ref="O80" ca="1">_xlfn.IFS(Merged_Data[[#This Row],[Cert 2 Exp Date]]&gt;TODAY()+10, "Current", AND(Merged_Data[[#This Row],[Cert 2 Exp Date]]&gt;TODAY(), Merged_Data[[#This Row],[Cert 2 Exp Date]]&lt;TODAY()+15),"Notify",Merged_Data[[#This Row],[Cert 2 Exp Date]]&lt;=TODAY(), "Expired",Merged_Data[[#This Row],[Cert 2 Exp Date]]= " ","No Data")</f>
        <v>Notify</v>
      </c>
      <c r="P80" s="45" t="str" cm="1">
        <f t="array" aca="1" ref="P80" ca="1">_xlfn.IFS(Merged_Data[[#This Row],[Cert 3 Exp Date]]&gt;TODAY()+10, "Current", AND(Merged_Data[[#This Row],[Cert 3 Exp Date]]&gt;TODAY(), Merged_Data[[#This Row],[Cert 3 Exp Date]]&lt;TODAY()+15),"Notify",Merged_Data[[#This Row],[Cert 3 Exp Date]]&lt;=TODAY(), "Expired",Merged_Data[[#This Row],[Cert 3 Exp Date]]= " ","No Data")</f>
        <v>Current</v>
      </c>
    </row>
    <row r="81" spans="1:16" x14ac:dyDescent="0.25">
      <c r="A81" s="13" t="s">
        <v>1296</v>
      </c>
      <c r="B81" s="13" t="s">
        <v>1297</v>
      </c>
      <c r="C81" s="13" t="s">
        <v>2514</v>
      </c>
      <c r="D81" s="13" t="s">
        <v>2430</v>
      </c>
      <c r="E81" s="13" t="s">
        <v>2437</v>
      </c>
      <c r="F81" s="13" t="s">
        <v>2447</v>
      </c>
      <c r="G81" s="13" t="s">
        <v>2428</v>
      </c>
      <c r="H81" s="18">
        <v>44705</v>
      </c>
      <c r="I81" s="20">
        <v>44741</v>
      </c>
      <c r="J81" s="21">
        <v>44640</v>
      </c>
      <c r="K81" s="22">
        <v>44559</v>
      </c>
      <c r="L81" s="14" t="str">
        <f ca="1">IF(Merged_Data[[#This Row],[Last Job Date]]+10 &lt;TODAY(), "AVAILABLE", "NOT AVAILABLE")</f>
        <v>AVAILABLE</v>
      </c>
      <c r="M81" s="37" t="str">
        <f ca="1">IF(OR(Merged_Data[[#This Row],[Cert 2 Exp Date]]&lt;=TODAY()-$D$3, Merged_Data[[#This Row],[Cert 1 Ext Date]]&lt;=TODAY()-$D$3,Merged_Data[[#This Row],[Cert 3 Exp Date]]&lt;=TODAY()-$D$3), "COMPLIANT", "NOT COMPLIANT")</f>
        <v>COMPLIANT</v>
      </c>
      <c r="N81" s="45" t="str" cm="1">
        <f t="array" aca="1" ref="N81" ca="1">_xlfn.IFS(Merged_Data[[#This Row],[Cert 1 Ext Date]]&gt;TODAY()+10, "Current", AND(Merged_Data[[#This Row],[Cert 1 Ext Date]]&gt;TODAY(), Merged_Data[[#This Row],[Cert 1 Ext Date]]&lt;TODAY()+15),"Notify",Merged_Data[[#This Row],[Cert 1 Ext Date]]&lt;=TODAY(), "Expired",Merged_Data[[#This Row],[Cert 1 Ext Date]]= " ","No Data")</f>
        <v>Current</v>
      </c>
      <c r="O81" s="45" t="str" cm="1">
        <f t="array" aca="1" ref="O81" ca="1">_xlfn.IFS(Merged_Data[[#This Row],[Cert 2 Exp Date]]&gt;TODAY()+10, "Current", AND(Merged_Data[[#This Row],[Cert 2 Exp Date]]&gt;TODAY(), Merged_Data[[#This Row],[Cert 2 Exp Date]]&lt;TODAY()+15),"Notify",Merged_Data[[#This Row],[Cert 2 Exp Date]]&lt;=TODAY(), "Expired",Merged_Data[[#This Row],[Cert 2 Exp Date]]= " ","No Data")</f>
        <v>Expired</v>
      </c>
      <c r="P81" s="45" t="str" cm="1">
        <f t="array" aca="1" ref="P81" ca="1">_xlfn.IFS(Merged_Data[[#This Row],[Cert 3 Exp Date]]&gt;TODAY()+10, "Current", AND(Merged_Data[[#This Row],[Cert 3 Exp Date]]&gt;TODAY(), Merged_Data[[#This Row],[Cert 3 Exp Date]]&lt;TODAY()+15),"Notify",Merged_Data[[#This Row],[Cert 3 Exp Date]]&lt;=TODAY(), "Expired",Merged_Data[[#This Row],[Cert 3 Exp Date]]= " ","No Data")</f>
        <v>Expired</v>
      </c>
    </row>
    <row r="82" spans="1:16" x14ac:dyDescent="0.25">
      <c r="A82" s="13" t="s">
        <v>1727</v>
      </c>
      <c r="B82" s="13" t="s">
        <v>1728</v>
      </c>
      <c r="C82" s="13" t="s">
        <v>2515</v>
      </c>
      <c r="D82" s="13" t="s">
        <v>2430</v>
      </c>
      <c r="E82" s="13" t="s">
        <v>2439</v>
      </c>
      <c r="F82" s="13" t="s">
        <v>2427</v>
      </c>
      <c r="G82" s="13" t="s">
        <v>2432</v>
      </c>
      <c r="H82" s="18">
        <v>44715</v>
      </c>
      <c r="I82" s="20">
        <v>45028</v>
      </c>
      <c r="J82" s="21">
        <v>44980</v>
      </c>
      <c r="K82" s="22">
        <v>44974</v>
      </c>
      <c r="L82" s="14" t="str">
        <f ca="1">IF(Merged_Data[[#This Row],[Last Job Date]]+10 &lt;TODAY(), "AVAILABLE", "NOT AVAILABLE")</f>
        <v>NOT AVAILABLE</v>
      </c>
      <c r="M82" s="37" t="str">
        <f ca="1">IF(OR(Merged_Data[[#This Row],[Cert 2 Exp Date]]&lt;=TODAY()-$D$3, Merged_Data[[#This Row],[Cert 1 Ext Date]]&lt;=TODAY()-$D$3,Merged_Data[[#This Row],[Cert 3 Exp Date]]&lt;=TODAY()-$D$3), "COMPLIANT", "NOT COMPLIANT")</f>
        <v>NOT COMPLIANT</v>
      </c>
      <c r="N82" s="45" t="str" cm="1">
        <f t="array" aca="1" ref="N82" ca="1">_xlfn.IFS(Merged_Data[[#This Row],[Cert 1 Ext Date]]&gt;TODAY()+10, "Current", AND(Merged_Data[[#This Row],[Cert 1 Ext Date]]&gt;TODAY(), Merged_Data[[#This Row],[Cert 1 Ext Date]]&lt;TODAY()+15),"Notify",Merged_Data[[#This Row],[Cert 1 Ext Date]]&lt;=TODAY(), "Expired",Merged_Data[[#This Row],[Cert 1 Ext Date]]= " ","No Data")</f>
        <v>Current</v>
      </c>
      <c r="O82" s="45" t="str" cm="1">
        <f t="array" aca="1" ref="O82" ca="1">_xlfn.IFS(Merged_Data[[#This Row],[Cert 2 Exp Date]]&gt;TODAY()+10, "Current", AND(Merged_Data[[#This Row],[Cert 2 Exp Date]]&gt;TODAY(), Merged_Data[[#This Row],[Cert 2 Exp Date]]&lt;TODAY()+15),"Notify",Merged_Data[[#This Row],[Cert 2 Exp Date]]&lt;=TODAY(), "Expired",Merged_Data[[#This Row],[Cert 2 Exp Date]]= " ","No Data")</f>
        <v>Current</v>
      </c>
      <c r="P82" s="45" t="str" cm="1">
        <f t="array" aca="1" ref="P82" ca="1">_xlfn.IFS(Merged_Data[[#This Row],[Cert 3 Exp Date]]&gt;TODAY()+10, "Current", AND(Merged_Data[[#This Row],[Cert 3 Exp Date]]&gt;TODAY(), Merged_Data[[#This Row],[Cert 3 Exp Date]]&lt;TODAY()+15),"Notify",Merged_Data[[#This Row],[Cert 3 Exp Date]]&lt;=TODAY(), "Expired",Merged_Data[[#This Row],[Cert 3 Exp Date]]= " ","No Data")</f>
        <v>Current</v>
      </c>
    </row>
    <row r="83" spans="1:16" x14ac:dyDescent="0.25">
      <c r="A83" s="13" t="s">
        <v>1417</v>
      </c>
      <c r="B83" s="13" t="s">
        <v>1418</v>
      </c>
      <c r="C83" s="13" t="s">
        <v>2516</v>
      </c>
      <c r="D83" s="13" t="s">
        <v>2425</v>
      </c>
      <c r="E83" s="13" t="s">
        <v>2441</v>
      </c>
      <c r="F83" s="13" t="s">
        <v>2427</v>
      </c>
      <c r="G83" s="13" t="s">
        <v>2432</v>
      </c>
      <c r="H83" s="18">
        <v>44712</v>
      </c>
      <c r="I83" s="20">
        <v>44801</v>
      </c>
      <c r="J83" s="21">
        <v>44960</v>
      </c>
      <c r="K83" s="22">
        <v>45115</v>
      </c>
      <c r="L83" s="14" t="str">
        <f ca="1">IF(Merged_Data[[#This Row],[Last Job Date]]+10 &lt;TODAY(), "AVAILABLE", "NOT AVAILABLE")</f>
        <v>AVAILABLE</v>
      </c>
      <c r="M83" s="37" t="str">
        <f ca="1">IF(OR(Merged_Data[[#This Row],[Cert 2 Exp Date]]&lt;=TODAY()-$D$3, Merged_Data[[#This Row],[Cert 1 Ext Date]]&lt;=TODAY()-$D$3,Merged_Data[[#This Row],[Cert 3 Exp Date]]&lt;=TODAY()-$D$3), "COMPLIANT", "NOT COMPLIANT")</f>
        <v>NOT COMPLIANT</v>
      </c>
      <c r="N83" s="45" t="str" cm="1">
        <f t="array" aca="1" ref="N83" ca="1">_xlfn.IFS(Merged_Data[[#This Row],[Cert 1 Ext Date]]&gt;TODAY()+10, "Current", AND(Merged_Data[[#This Row],[Cert 1 Ext Date]]&gt;TODAY(), Merged_Data[[#This Row],[Cert 1 Ext Date]]&lt;TODAY()+15),"Notify",Merged_Data[[#This Row],[Cert 1 Ext Date]]&lt;=TODAY(), "Expired",Merged_Data[[#This Row],[Cert 1 Ext Date]]= " ","No Data")</f>
        <v>Current</v>
      </c>
      <c r="O83" s="45" t="str" cm="1">
        <f t="array" aca="1" ref="O83" ca="1">_xlfn.IFS(Merged_Data[[#This Row],[Cert 2 Exp Date]]&gt;TODAY()+10, "Current", AND(Merged_Data[[#This Row],[Cert 2 Exp Date]]&gt;TODAY(), Merged_Data[[#This Row],[Cert 2 Exp Date]]&lt;TODAY()+15),"Notify",Merged_Data[[#This Row],[Cert 2 Exp Date]]&lt;=TODAY(), "Expired",Merged_Data[[#This Row],[Cert 2 Exp Date]]= " ","No Data")</f>
        <v>Current</v>
      </c>
      <c r="P83" s="45" t="str" cm="1">
        <f t="array" aca="1" ref="P83" ca="1">_xlfn.IFS(Merged_Data[[#This Row],[Cert 3 Exp Date]]&gt;TODAY()+10, "Current", AND(Merged_Data[[#This Row],[Cert 3 Exp Date]]&gt;TODAY(), Merged_Data[[#This Row],[Cert 3 Exp Date]]&lt;TODAY()+15),"Notify",Merged_Data[[#This Row],[Cert 3 Exp Date]]&lt;=TODAY(), "Expired",Merged_Data[[#This Row],[Cert 3 Exp Date]]= " ","No Data")</f>
        <v>Current</v>
      </c>
    </row>
    <row r="84" spans="1:16" x14ac:dyDescent="0.25">
      <c r="A84" s="13" t="s">
        <v>1265</v>
      </c>
      <c r="B84" s="13" t="s">
        <v>1266</v>
      </c>
      <c r="C84" s="13" t="s">
        <v>2517</v>
      </c>
      <c r="D84" s="13" t="s">
        <v>2430</v>
      </c>
      <c r="E84" s="13" t="s">
        <v>2450</v>
      </c>
      <c r="F84" s="13" t="s">
        <v>2427</v>
      </c>
      <c r="G84" s="13" t="s">
        <v>2428</v>
      </c>
      <c r="H84" s="18">
        <v>44715</v>
      </c>
      <c r="I84" s="20">
        <v>45035</v>
      </c>
      <c r="J84" s="21">
        <v>45073</v>
      </c>
      <c r="K84" s="22">
        <v>45016</v>
      </c>
      <c r="L84" s="14" t="str">
        <f ca="1">IF(Merged_Data[[#This Row],[Last Job Date]]+10 &lt;TODAY(), "AVAILABLE", "NOT AVAILABLE")</f>
        <v>NOT AVAILABLE</v>
      </c>
      <c r="M84" s="37" t="str">
        <f ca="1">IF(OR(Merged_Data[[#This Row],[Cert 2 Exp Date]]&lt;=TODAY()-$D$3, Merged_Data[[#This Row],[Cert 1 Ext Date]]&lt;=TODAY()-$D$3,Merged_Data[[#This Row],[Cert 3 Exp Date]]&lt;=TODAY()-$D$3), "COMPLIANT", "NOT COMPLIANT")</f>
        <v>NOT COMPLIANT</v>
      </c>
      <c r="N84" s="45" t="str" cm="1">
        <f t="array" aca="1" ref="N84" ca="1">_xlfn.IFS(Merged_Data[[#This Row],[Cert 1 Ext Date]]&gt;TODAY()+10, "Current", AND(Merged_Data[[#This Row],[Cert 1 Ext Date]]&gt;TODAY(), Merged_Data[[#This Row],[Cert 1 Ext Date]]&lt;TODAY()+15),"Notify",Merged_Data[[#This Row],[Cert 1 Ext Date]]&lt;=TODAY(), "Expired",Merged_Data[[#This Row],[Cert 1 Ext Date]]= " ","No Data")</f>
        <v>Current</v>
      </c>
      <c r="O84" s="45" t="str" cm="1">
        <f t="array" aca="1" ref="O84" ca="1">_xlfn.IFS(Merged_Data[[#This Row],[Cert 2 Exp Date]]&gt;TODAY()+10, "Current", AND(Merged_Data[[#This Row],[Cert 2 Exp Date]]&gt;TODAY(), Merged_Data[[#This Row],[Cert 2 Exp Date]]&lt;TODAY()+15),"Notify",Merged_Data[[#This Row],[Cert 2 Exp Date]]&lt;=TODAY(), "Expired",Merged_Data[[#This Row],[Cert 2 Exp Date]]= " ","No Data")</f>
        <v>Current</v>
      </c>
      <c r="P84" s="45" t="str" cm="1">
        <f t="array" aca="1" ref="P84" ca="1">_xlfn.IFS(Merged_Data[[#This Row],[Cert 3 Exp Date]]&gt;TODAY()+10, "Current", AND(Merged_Data[[#This Row],[Cert 3 Exp Date]]&gt;TODAY(), Merged_Data[[#This Row],[Cert 3 Exp Date]]&lt;TODAY()+15),"Notify",Merged_Data[[#This Row],[Cert 3 Exp Date]]&lt;=TODAY(), "Expired",Merged_Data[[#This Row],[Cert 3 Exp Date]]= " ","No Data")</f>
        <v>Current</v>
      </c>
    </row>
    <row r="85" spans="1:16" x14ac:dyDescent="0.25">
      <c r="A85" s="13" t="s">
        <v>1791</v>
      </c>
      <c r="B85" s="13" t="s">
        <v>1792</v>
      </c>
      <c r="C85" s="13" t="s">
        <v>2518</v>
      </c>
      <c r="D85" s="13" t="s">
        <v>2430</v>
      </c>
      <c r="E85" s="13" t="s">
        <v>2445</v>
      </c>
      <c r="F85" s="13" t="s">
        <v>2427</v>
      </c>
      <c r="G85" s="13" t="s">
        <v>2432</v>
      </c>
      <c r="H85" s="18">
        <v>44709</v>
      </c>
      <c r="I85" s="20">
        <v>44736</v>
      </c>
      <c r="J85" s="21">
        <v>45194</v>
      </c>
      <c r="K85" s="22">
        <v>44934</v>
      </c>
      <c r="L85" s="14" t="str">
        <f ca="1">IF(Merged_Data[[#This Row],[Last Job Date]]+10 &lt;TODAY(), "AVAILABLE", "NOT AVAILABLE")</f>
        <v>AVAILABLE</v>
      </c>
      <c r="M85" s="37" t="str">
        <f ca="1">IF(OR(Merged_Data[[#This Row],[Cert 2 Exp Date]]&lt;=TODAY()-$D$3, Merged_Data[[#This Row],[Cert 1 Ext Date]]&lt;=TODAY()-$D$3,Merged_Data[[#This Row],[Cert 3 Exp Date]]&lt;=TODAY()-$D$3), "COMPLIANT", "NOT COMPLIANT")</f>
        <v>NOT COMPLIANT</v>
      </c>
      <c r="N85" s="45" t="str" cm="1">
        <f t="array" aca="1" ref="N85" ca="1">_xlfn.IFS(Merged_Data[[#This Row],[Cert 1 Ext Date]]&gt;TODAY()+10, "Current", AND(Merged_Data[[#This Row],[Cert 1 Ext Date]]&gt;TODAY(), Merged_Data[[#This Row],[Cert 1 Ext Date]]&lt;TODAY()+15),"Notify",Merged_Data[[#This Row],[Cert 1 Ext Date]]&lt;=TODAY(), "Expired",Merged_Data[[#This Row],[Cert 1 Ext Date]]= " ","No Data")</f>
        <v>Current</v>
      </c>
      <c r="O85" s="45" t="str" cm="1">
        <f t="array" aca="1" ref="O85" ca="1">_xlfn.IFS(Merged_Data[[#This Row],[Cert 2 Exp Date]]&gt;TODAY()+10, "Current", AND(Merged_Data[[#This Row],[Cert 2 Exp Date]]&gt;TODAY(), Merged_Data[[#This Row],[Cert 2 Exp Date]]&lt;TODAY()+15),"Notify",Merged_Data[[#This Row],[Cert 2 Exp Date]]&lt;=TODAY(), "Expired",Merged_Data[[#This Row],[Cert 2 Exp Date]]= " ","No Data")</f>
        <v>Current</v>
      </c>
      <c r="P85" s="45" t="str" cm="1">
        <f t="array" aca="1" ref="P85" ca="1">_xlfn.IFS(Merged_Data[[#This Row],[Cert 3 Exp Date]]&gt;TODAY()+10, "Current", AND(Merged_Data[[#This Row],[Cert 3 Exp Date]]&gt;TODAY(), Merged_Data[[#This Row],[Cert 3 Exp Date]]&lt;TODAY()+15),"Notify",Merged_Data[[#This Row],[Cert 3 Exp Date]]&lt;=TODAY(), "Expired",Merged_Data[[#This Row],[Cert 3 Exp Date]]= " ","No Data")</f>
        <v>Current</v>
      </c>
    </row>
    <row r="86" spans="1:16" x14ac:dyDescent="0.25">
      <c r="A86" s="13" t="s">
        <v>1791</v>
      </c>
      <c r="B86" s="13" t="s">
        <v>2369</v>
      </c>
      <c r="C86" s="13" t="s">
        <v>2519</v>
      </c>
      <c r="D86" s="13" t="s">
        <v>2425</v>
      </c>
      <c r="E86" s="13" t="s">
        <v>2426</v>
      </c>
      <c r="F86" s="13" t="s">
        <v>2431</v>
      </c>
      <c r="G86" s="13" t="s">
        <v>2428</v>
      </c>
      <c r="H86" s="18">
        <v>44704</v>
      </c>
      <c r="I86" s="20">
        <v>44736</v>
      </c>
      <c r="J86" s="21">
        <v>45194</v>
      </c>
      <c r="K86" s="22">
        <v>44934</v>
      </c>
      <c r="L86" s="14" t="str">
        <f ca="1">IF(Merged_Data[[#This Row],[Last Job Date]]+10 &lt;TODAY(), "AVAILABLE", "NOT AVAILABLE")</f>
        <v>AVAILABLE</v>
      </c>
      <c r="M86" s="37" t="str">
        <f ca="1">IF(OR(Merged_Data[[#This Row],[Cert 2 Exp Date]]&lt;=TODAY()-$D$3, Merged_Data[[#This Row],[Cert 1 Ext Date]]&lt;=TODAY()-$D$3,Merged_Data[[#This Row],[Cert 3 Exp Date]]&lt;=TODAY()-$D$3), "COMPLIANT", "NOT COMPLIANT")</f>
        <v>NOT COMPLIANT</v>
      </c>
      <c r="N86" s="45" t="str" cm="1">
        <f t="array" aca="1" ref="N86" ca="1">_xlfn.IFS(Merged_Data[[#This Row],[Cert 1 Ext Date]]&gt;TODAY()+10, "Current", AND(Merged_Data[[#This Row],[Cert 1 Ext Date]]&gt;TODAY(), Merged_Data[[#This Row],[Cert 1 Ext Date]]&lt;TODAY()+15),"Notify",Merged_Data[[#This Row],[Cert 1 Ext Date]]&lt;=TODAY(), "Expired",Merged_Data[[#This Row],[Cert 1 Ext Date]]= " ","No Data")</f>
        <v>Current</v>
      </c>
      <c r="O86" s="45" t="str" cm="1">
        <f t="array" aca="1" ref="O86" ca="1">_xlfn.IFS(Merged_Data[[#This Row],[Cert 2 Exp Date]]&gt;TODAY()+10, "Current", AND(Merged_Data[[#This Row],[Cert 2 Exp Date]]&gt;TODAY(), Merged_Data[[#This Row],[Cert 2 Exp Date]]&lt;TODAY()+15),"Notify",Merged_Data[[#This Row],[Cert 2 Exp Date]]&lt;=TODAY(), "Expired",Merged_Data[[#This Row],[Cert 2 Exp Date]]= " ","No Data")</f>
        <v>Current</v>
      </c>
      <c r="P86" s="45" t="str" cm="1">
        <f t="array" aca="1" ref="P86" ca="1">_xlfn.IFS(Merged_Data[[#This Row],[Cert 3 Exp Date]]&gt;TODAY()+10, "Current", AND(Merged_Data[[#This Row],[Cert 3 Exp Date]]&gt;TODAY(), Merged_Data[[#This Row],[Cert 3 Exp Date]]&lt;TODAY()+15),"Notify",Merged_Data[[#This Row],[Cert 3 Exp Date]]&lt;=TODAY(), "Expired",Merged_Data[[#This Row],[Cert 3 Exp Date]]= " ","No Data")</f>
        <v>Current</v>
      </c>
    </row>
    <row r="87" spans="1:16" x14ac:dyDescent="0.25">
      <c r="A87" s="13" t="s">
        <v>2074</v>
      </c>
      <c r="B87" s="13" t="s">
        <v>2075</v>
      </c>
      <c r="C87" s="13" t="s">
        <v>2520</v>
      </c>
      <c r="D87" s="13" t="s">
        <v>2425</v>
      </c>
      <c r="E87" s="13" t="s">
        <v>2437</v>
      </c>
      <c r="F87" s="13" t="s">
        <v>2435</v>
      </c>
      <c r="G87" s="13" t="s">
        <v>2432</v>
      </c>
      <c r="H87" s="18">
        <v>44714</v>
      </c>
      <c r="I87" s="20"/>
      <c r="J87" s="21">
        <v>44829</v>
      </c>
      <c r="K87" s="22">
        <v>44716</v>
      </c>
      <c r="L87" s="14" t="str">
        <f ca="1">IF(Merged_Data[[#This Row],[Last Job Date]]+10 &lt;TODAY(), "AVAILABLE", "NOT AVAILABLE")</f>
        <v>NOT AVAILABLE</v>
      </c>
      <c r="M87" s="37" t="str">
        <f ca="1">IF(OR(Merged_Data[[#This Row],[Cert 2 Exp Date]]&lt;=TODAY()-$D$3, Merged_Data[[#This Row],[Cert 1 Ext Date]]&lt;=TODAY()-$D$3,Merged_Data[[#This Row],[Cert 3 Exp Date]]&lt;=TODAY()-$D$3), "COMPLIANT", "NOT COMPLIANT")</f>
        <v>COMPLIANT</v>
      </c>
      <c r="N87" s="45" t="str" cm="1">
        <f t="array" aca="1" ref="N87" ca="1">_xlfn.IFS(Merged_Data[[#This Row],[Cert 1 Ext Date]]&gt;TODAY()+10, "Current", AND(Merged_Data[[#This Row],[Cert 1 Ext Date]]&gt;TODAY(), Merged_Data[[#This Row],[Cert 1 Ext Date]]&lt;TODAY()+15),"Notify",Merged_Data[[#This Row],[Cert 1 Ext Date]]&lt;=TODAY(), "Expired",Merged_Data[[#This Row],[Cert 1 Ext Date]]= " ","No Data")</f>
        <v>Expired</v>
      </c>
      <c r="O87" s="45" t="str" cm="1">
        <f t="array" aca="1" ref="O87" ca="1">_xlfn.IFS(Merged_Data[[#This Row],[Cert 2 Exp Date]]&gt;TODAY()+10, "Current", AND(Merged_Data[[#This Row],[Cert 2 Exp Date]]&gt;TODAY(), Merged_Data[[#This Row],[Cert 2 Exp Date]]&lt;TODAY()+15),"Notify",Merged_Data[[#This Row],[Cert 2 Exp Date]]&lt;=TODAY(), "Expired",Merged_Data[[#This Row],[Cert 2 Exp Date]]= " ","No Data")</f>
        <v>Current</v>
      </c>
      <c r="P87" s="45" t="str" cm="1">
        <f t="array" aca="1" ref="P87" ca="1">_xlfn.IFS(Merged_Data[[#This Row],[Cert 3 Exp Date]]&gt;TODAY()+10, "Current", AND(Merged_Data[[#This Row],[Cert 3 Exp Date]]&gt;TODAY(), Merged_Data[[#This Row],[Cert 3 Exp Date]]&lt;TODAY()+15),"Notify",Merged_Data[[#This Row],[Cert 3 Exp Date]]&lt;=TODAY(), "Expired",Merged_Data[[#This Row],[Cert 3 Exp Date]]= " ","No Data")</f>
        <v>Expired</v>
      </c>
    </row>
    <row r="88" spans="1:16" x14ac:dyDescent="0.25">
      <c r="A88" s="13" t="s">
        <v>2090</v>
      </c>
      <c r="B88" s="13" t="s">
        <v>2091</v>
      </c>
      <c r="C88" s="13" t="s">
        <v>2521</v>
      </c>
      <c r="D88" s="13" t="s">
        <v>2425</v>
      </c>
      <c r="E88" s="13" t="s">
        <v>2445</v>
      </c>
      <c r="F88" s="13" t="s">
        <v>2431</v>
      </c>
      <c r="G88" s="13" t="s">
        <v>2432</v>
      </c>
      <c r="H88" s="18">
        <v>44711</v>
      </c>
      <c r="I88" s="20">
        <v>44903</v>
      </c>
      <c r="J88" s="21">
        <v>44704</v>
      </c>
      <c r="K88" s="22">
        <v>44795</v>
      </c>
      <c r="L88" s="14" t="str">
        <f ca="1">IF(Merged_Data[[#This Row],[Last Job Date]]+10 &lt;TODAY(), "AVAILABLE", "NOT AVAILABLE")</f>
        <v>AVAILABLE</v>
      </c>
      <c r="M88" s="37" t="str">
        <f ca="1">IF(OR(Merged_Data[[#This Row],[Cert 2 Exp Date]]&lt;=TODAY()-$D$3, Merged_Data[[#This Row],[Cert 1 Ext Date]]&lt;=TODAY()-$D$3,Merged_Data[[#This Row],[Cert 3 Exp Date]]&lt;=TODAY()-$D$3), "COMPLIANT", "NOT COMPLIANT")</f>
        <v>COMPLIANT</v>
      </c>
      <c r="N88" s="45" t="str" cm="1">
        <f t="array" aca="1" ref="N88" ca="1">_xlfn.IFS(Merged_Data[[#This Row],[Cert 1 Ext Date]]&gt;TODAY()+10, "Current", AND(Merged_Data[[#This Row],[Cert 1 Ext Date]]&gt;TODAY(), Merged_Data[[#This Row],[Cert 1 Ext Date]]&lt;TODAY()+15),"Notify",Merged_Data[[#This Row],[Cert 1 Ext Date]]&lt;=TODAY(), "Expired",Merged_Data[[#This Row],[Cert 1 Ext Date]]= " ","No Data")</f>
        <v>Current</v>
      </c>
      <c r="O88" s="45" t="str" cm="1">
        <f t="array" aca="1" ref="O88" ca="1">_xlfn.IFS(Merged_Data[[#This Row],[Cert 2 Exp Date]]&gt;TODAY()+10, "Current", AND(Merged_Data[[#This Row],[Cert 2 Exp Date]]&gt;TODAY(), Merged_Data[[#This Row],[Cert 2 Exp Date]]&lt;TODAY()+15),"Notify",Merged_Data[[#This Row],[Cert 2 Exp Date]]&lt;=TODAY(), "Expired",Merged_Data[[#This Row],[Cert 2 Exp Date]]= " ","No Data")</f>
        <v>Expired</v>
      </c>
      <c r="P88" s="45" t="str" cm="1">
        <f t="array" aca="1" ref="P88" ca="1">_xlfn.IFS(Merged_Data[[#This Row],[Cert 3 Exp Date]]&gt;TODAY()+10, "Current", AND(Merged_Data[[#This Row],[Cert 3 Exp Date]]&gt;TODAY(), Merged_Data[[#This Row],[Cert 3 Exp Date]]&lt;TODAY()+15),"Notify",Merged_Data[[#This Row],[Cert 3 Exp Date]]&lt;=TODAY(), "Expired",Merged_Data[[#This Row],[Cert 3 Exp Date]]= " ","No Data")</f>
        <v>Current</v>
      </c>
    </row>
    <row r="89" spans="1:16" x14ac:dyDescent="0.25">
      <c r="A89" s="13" t="s">
        <v>971</v>
      </c>
      <c r="B89" s="13" t="s">
        <v>972</v>
      </c>
      <c r="C89" s="13" t="s">
        <v>2522</v>
      </c>
      <c r="D89" s="13" t="s">
        <v>2425</v>
      </c>
      <c r="E89" s="13" t="s">
        <v>2437</v>
      </c>
      <c r="F89" s="13" t="s">
        <v>2442</v>
      </c>
      <c r="G89" s="13" t="s">
        <v>2428</v>
      </c>
      <c r="H89" s="18">
        <v>44716</v>
      </c>
      <c r="I89" s="20">
        <v>45016</v>
      </c>
      <c r="J89" s="21">
        <v>45031</v>
      </c>
      <c r="K89" s="22">
        <v>44631</v>
      </c>
      <c r="L89" s="14" t="str">
        <f ca="1">IF(Merged_Data[[#This Row],[Last Job Date]]+10 &lt;TODAY(), "AVAILABLE", "NOT AVAILABLE")</f>
        <v>NOT AVAILABLE</v>
      </c>
      <c r="M89" s="37" t="str">
        <f ca="1">IF(OR(Merged_Data[[#This Row],[Cert 2 Exp Date]]&lt;=TODAY()-$D$3, Merged_Data[[#This Row],[Cert 1 Ext Date]]&lt;=TODAY()-$D$3,Merged_Data[[#This Row],[Cert 3 Exp Date]]&lt;=TODAY()-$D$3), "COMPLIANT", "NOT COMPLIANT")</f>
        <v>COMPLIANT</v>
      </c>
      <c r="N89" s="45" t="str" cm="1">
        <f t="array" aca="1" ref="N89" ca="1">_xlfn.IFS(Merged_Data[[#This Row],[Cert 1 Ext Date]]&gt;TODAY()+10, "Current", AND(Merged_Data[[#This Row],[Cert 1 Ext Date]]&gt;TODAY(), Merged_Data[[#This Row],[Cert 1 Ext Date]]&lt;TODAY()+15),"Notify",Merged_Data[[#This Row],[Cert 1 Ext Date]]&lt;=TODAY(), "Expired",Merged_Data[[#This Row],[Cert 1 Ext Date]]= " ","No Data")</f>
        <v>Current</v>
      </c>
      <c r="O89" s="45" t="str" cm="1">
        <f t="array" aca="1" ref="O89" ca="1">_xlfn.IFS(Merged_Data[[#This Row],[Cert 2 Exp Date]]&gt;TODAY()+10, "Current", AND(Merged_Data[[#This Row],[Cert 2 Exp Date]]&gt;TODAY(), Merged_Data[[#This Row],[Cert 2 Exp Date]]&lt;TODAY()+15),"Notify",Merged_Data[[#This Row],[Cert 2 Exp Date]]&lt;=TODAY(), "Expired",Merged_Data[[#This Row],[Cert 2 Exp Date]]= " ","No Data")</f>
        <v>Current</v>
      </c>
      <c r="P89" s="45" t="str" cm="1">
        <f t="array" aca="1" ref="P89" ca="1">_xlfn.IFS(Merged_Data[[#This Row],[Cert 3 Exp Date]]&gt;TODAY()+10, "Current", AND(Merged_Data[[#This Row],[Cert 3 Exp Date]]&gt;TODAY(), Merged_Data[[#This Row],[Cert 3 Exp Date]]&lt;TODAY()+15),"Notify",Merged_Data[[#This Row],[Cert 3 Exp Date]]&lt;=TODAY(), "Expired",Merged_Data[[#This Row],[Cert 3 Exp Date]]= " ","No Data")</f>
        <v>Expired</v>
      </c>
    </row>
    <row r="90" spans="1:16" x14ac:dyDescent="0.25">
      <c r="A90" s="13" t="s">
        <v>1326</v>
      </c>
      <c r="B90" s="13" t="s">
        <v>1327</v>
      </c>
      <c r="C90" s="13" t="s">
        <v>2523</v>
      </c>
      <c r="D90" s="13" t="s">
        <v>2425</v>
      </c>
      <c r="E90" s="13" t="s">
        <v>2437</v>
      </c>
      <c r="F90" s="13" t="s">
        <v>2435</v>
      </c>
      <c r="G90" s="13" t="s">
        <v>2428</v>
      </c>
      <c r="H90" s="18">
        <v>44711</v>
      </c>
      <c r="I90" s="20">
        <v>45001</v>
      </c>
      <c r="J90" s="21">
        <v>44978</v>
      </c>
      <c r="K90" s="22">
        <v>44990</v>
      </c>
      <c r="L90" s="14" t="str">
        <f ca="1">IF(Merged_Data[[#This Row],[Last Job Date]]+10 &lt;TODAY(), "AVAILABLE", "NOT AVAILABLE")</f>
        <v>AVAILABLE</v>
      </c>
      <c r="M90" s="37" t="str">
        <f ca="1">IF(OR(Merged_Data[[#This Row],[Cert 2 Exp Date]]&lt;=TODAY()-$D$3, Merged_Data[[#This Row],[Cert 1 Ext Date]]&lt;=TODAY()-$D$3,Merged_Data[[#This Row],[Cert 3 Exp Date]]&lt;=TODAY()-$D$3), "COMPLIANT", "NOT COMPLIANT")</f>
        <v>NOT COMPLIANT</v>
      </c>
      <c r="N90" s="45" t="str" cm="1">
        <f t="array" aca="1" ref="N90" ca="1">_xlfn.IFS(Merged_Data[[#This Row],[Cert 1 Ext Date]]&gt;TODAY()+10, "Current", AND(Merged_Data[[#This Row],[Cert 1 Ext Date]]&gt;TODAY(), Merged_Data[[#This Row],[Cert 1 Ext Date]]&lt;TODAY()+15),"Notify",Merged_Data[[#This Row],[Cert 1 Ext Date]]&lt;=TODAY(), "Expired",Merged_Data[[#This Row],[Cert 1 Ext Date]]= " ","No Data")</f>
        <v>Current</v>
      </c>
      <c r="O90" s="45" t="str" cm="1">
        <f t="array" aca="1" ref="O90" ca="1">_xlfn.IFS(Merged_Data[[#This Row],[Cert 2 Exp Date]]&gt;TODAY()+10, "Current", AND(Merged_Data[[#This Row],[Cert 2 Exp Date]]&gt;TODAY(), Merged_Data[[#This Row],[Cert 2 Exp Date]]&lt;TODAY()+15),"Notify",Merged_Data[[#This Row],[Cert 2 Exp Date]]&lt;=TODAY(), "Expired",Merged_Data[[#This Row],[Cert 2 Exp Date]]= " ","No Data")</f>
        <v>Current</v>
      </c>
      <c r="P90" s="45" t="str" cm="1">
        <f t="array" aca="1" ref="P90" ca="1">_xlfn.IFS(Merged_Data[[#This Row],[Cert 3 Exp Date]]&gt;TODAY()+10, "Current", AND(Merged_Data[[#This Row],[Cert 3 Exp Date]]&gt;TODAY(), Merged_Data[[#This Row],[Cert 3 Exp Date]]&lt;TODAY()+15),"Notify",Merged_Data[[#This Row],[Cert 3 Exp Date]]&lt;=TODAY(), "Expired",Merged_Data[[#This Row],[Cert 3 Exp Date]]= " ","No Data")</f>
        <v>Current</v>
      </c>
    </row>
    <row r="91" spans="1:16" x14ac:dyDescent="0.25">
      <c r="A91" s="13" t="s">
        <v>1349</v>
      </c>
      <c r="B91" s="13" t="s">
        <v>1350</v>
      </c>
      <c r="C91" s="13" t="s">
        <v>2524</v>
      </c>
      <c r="D91" s="13" t="s">
        <v>2425</v>
      </c>
      <c r="E91" s="13" t="s">
        <v>2426</v>
      </c>
      <c r="F91" s="13" t="s">
        <v>2442</v>
      </c>
      <c r="G91" s="13" t="s">
        <v>2432</v>
      </c>
      <c r="H91" s="18">
        <v>44704</v>
      </c>
      <c r="I91" s="20">
        <v>44724</v>
      </c>
      <c r="J91" s="21"/>
      <c r="K91" s="22"/>
      <c r="L91" s="14" t="str">
        <f ca="1">IF(Merged_Data[[#This Row],[Last Job Date]]+10 &lt;TODAY(), "AVAILABLE", "NOT AVAILABLE")</f>
        <v>AVAILABLE</v>
      </c>
      <c r="M91" s="37" t="str">
        <f ca="1">IF(OR(Merged_Data[[#This Row],[Cert 2 Exp Date]]&lt;=TODAY()-$D$3, Merged_Data[[#This Row],[Cert 1 Ext Date]]&lt;=TODAY()-$D$3,Merged_Data[[#This Row],[Cert 3 Exp Date]]&lt;=TODAY()-$D$3), "COMPLIANT", "NOT COMPLIANT")</f>
        <v>COMPLIANT</v>
      </c>
      <c r="N91" s="45" t="str" cm="1">
        <f t="array" aca="1" ref="N91" ca="1">_xlfn.IFS(Merged_Data[[#This Row],[Cert 1 Ext Date]]&gt;TODAY()+10, "Current", AND(Merged_Data[[#This Row],[Cert 1 Ext Date]]&gt;TODAY(), Merged_Data[[#This Row],[Cert 1 Ext Date]]&lt;TODAY()+15),"Notify",Merged_Data[[#This Row],[Cert 1 Ext Date]]&lt;=TODAY(), "Expired",Merged_Data[[#This Row],[Cert 1 Ext Date]]= " ","No Data")</f>
        <v>Notify</v>
      </c>
      <c r="O91" s="45" t="str" cm="1">
        <f t="array" aca="1" ref="O91" ca="1">_xlfn.IFS(Merged_Data[[#This Row],[Cert 2 Exp Date]]&gt;TODAY()+10, "Current", AND(Merged_Data[[#This Row],[Cert 2 Exp Date]]&gt;TODAY(), Merged_Data[[#This Row],[Cert 2 Exp Date]]&lt;TODAY()+15),"Notify",Merged_Data[[#This Row],[Cert 2 Exp Date]]&lt;=TODAY(), "Expired",Merged_Data[[#This Row],[Cert 2 Exp Date]]= " ","No Data")</f>
        <v>Expired</v>
      </c>
      <c r="P91" s="45" t="str" cm="1">
        <f t="array" aca="1" ref="P91" ca="1">_xlfn.IFS(Merged_Data[[#This Row],[Cert 3 Exp Date]]&gt;TODAY()+10, "Current", AND(Merged_Data[[#This Row],[Cert 3 Exp Date]]&gt;TODAY(), Merged_Data[[#This Row],[Cert 3 Exp Date]]&lt;TODAY()+15),"Notify",Merged_Data[[#This Row],[Cert 3 Exp Date]]&lt;=TODAY(), "Expired",Merged_Data[[#This Row],[Cert 3 Exp Date]]= " ","No Data")</f>
        <v>Expired</v>
      </c>
    </row>
    <row r="92" spans="1:16" x14ac:dyDescent="0.25">
      <c r="A92" s="13" t="s">
        <v>643</v>
      </c>
      <c r="B92" s="13" t="s">
        <v>644</v>
      </c>
      <c r="C92" s="13" t="s">
        <v>2525</v>
      </c>
      <c r="D92" s="13" t="s">
        <v>2430</v>
      </c>
      <c r="E92" s="13" t="s">
        <v>2445</v>
      </c>
      <c r="F92" s="13" t="s">
        <v>2442</v>
      </c>
      <c r="G92" s="13" t="s">
        <v>2432</v>
      </c>
      <c r="H92" s="18">
        <v>44704</v>
      </c>
      <c r="I92" s="20">
        <v>44864</v>
      </c>
      <c r="J92" s="21">
        <v>45029</v>
      </c>
      <c r="K92" s="22">
        <v>44778</v>
      </c>
      <c r="L92" s="14" t="str">
        <f ca="1">IF(Merged_Data[[#This Row],[Last Job Date]]+10 &lt;TODAY(), "AVAILABLE", "NOT AVAILABLE")</f>
        <v>AVAILABLE</v>
      </c>
      <c r="M92" s="37" t="str">
        <f ca="1">IF(OR(Merged_Data[[#This Row],[Cert 2 Exp Date]]&lt;=TODAY()-$D$3, Merged_Data[[#This Row],[Cert 1 Ext Date]]&lt;=TODAY()-$D$3,Merged_Data[[#This Row],[Cert 3 Exp Date]]&lt;=TODAY()-$D$3), "COMPLIANT", "NOT COMPLIANT")</f>
        <v>NOT COMPLIANT</v>
      </c>
      <c r="N92" s="45" t="str" cm="1">
        <f t="array" aca="1" ref="N92" ca="1">_xlfn.IFS(Merged_Data[[#This Row],[Cert 1 Ext Date]]&gt;TODAY()+10, "Current", AND(Merged_Data[[#This Row],[Cert 1 Ext Date]]&gt;TODAY(), Merged_Data[[#This Row],[Cert 1 Ext Date]]&lt;TODAY()+15),"Notify",Merged_Data[[#This Row],[Cert 1 Ext Date]]&lt;=TODAY(), "Expired",Merged_Data[[#This Row],[Cert 1 Ext Date]]= " ","No Data")</f>
        <v>Current</v>
      </c>
      <c r="O92" s="45" t="str" cm="1">
        <f t="array" aca="1" ref="O92" ca="1">_xlfn.IFS(Merged_Data[[#This Row],[Cert 2 Exp Date]]&gt;TODAY()+10, "Current", AND(Merged_Data[[#This Row],[Cert 2 Exp Date]]&gt;TODAY(), Merged_Data[[#This Row],[Cert 2 Exp Date]]&lt;TODAY()+15),"Notify",Merged_Data[[#This Row],[Cert 2 Exp Date]]&lt;=TODAY(), "Expired",Merged_Data[[#This Row],[Cert 2 Exp Date]]= " ","No Data")</f>
        <v>Current</v>
      </c>
      <c r="P92" s="45" t="str" cm="1">
        <f t="array" aca="1" ref="P92" ca="1">_xlfn.IFS(Merged_Data[[#This Row],[Cert 3 Exp Date]]&gt;TODAY()+10, "Current", AND(Merged_Data[[#This Row],[Cert 3 Exp Date]]&gt;TODAY(), Merged_Data[[#This Row],[Cert 3 Exp Date]]&lt;TODAY()+15),"Notify",Merged_Data[[#This Row],[Cert 3 Exp Date]]&lt;=TODAY(), "Expired",Merged_Data[[#This Row],[Cert 3 Exp Date]]= " ","No Data")</f>
        <v>Current</v>
      </c>
    </row>
    <row r="93" spans="1:16" x14ac:dyDescent="0.25">
      <c r="A93" s="13" t="s">
        <v>305</v>
      </c>
      <c r="B93" s="13" t="s">
        <v>306</v>
      </c>
      <c r="C93" s="13" t="s">
        <v>2526</v>
      </c>
      <c r="D93" s="13" t="s">
        <v>2425</v>
      </c>
      <c r="E93" s="13" t="s">
        <v>2445</v>
      </c>
      <c r="F93" s="13" t="s">
        <v>2427</v>
      </c>
      <c r="G93" s="13" t="s">
        <v>2432</v>
      </c>
      <c r="H93" s="18">
        <v>44705</v>
      </c>
      <c r="I93" s="20">
        <v>44973</v>
      </c>
      <c r="J93" s="21">
        <v>44662</v>
      </c>
      <c r="K93" s="22">
        <v>45481</v>
      </c>
      <c r="L93" s="14" t="str">
        <f ca="1">IF(Merged_Data[[#This Row],[Last Job Date]]+10 &lt;TODAY(), "AVAILABLE", "NOT AVAILABLE")</f>
        <v>AVAILABLE</v>
      </c>
      <c r="M93" s="37" t="str">
        <f ca="1">IF(OR(Merged_Data[[#This Row],[Cert 2 Exp Date]]&lt;=TODAY()-$D$3, Merged_Data[[#This Row],[Cert 1 Ext Date]]&lt;=TODAY()-$D$3,Merged_Data[[#This Row],[Cert 3 Exp Date]]&lt;=TODAY()-$D$3), "COMPLIANT", "NOT COMPLIANT")</f>
        <v>COMPLIANT</v>
      </c>
      <c r="N93" s="45" t="str" cm="1">
        <f t="array" aca="1" ref="N93" ca="1">_xlfn.IFS(Merged_Data[[#This Row],[Cert 1 Ext Date]]&gt;TODAY()+10, "Current", AND(Merged_Data[[#This Row],[Cert 1 Ext Date]]&gt;TODAY(), Merged_Data[[#This Row],[Cert 1 Ext Date]]&lt;TODAY()+15),"Notify",Merged_Data[[#This Row],[Cert 1 Ext Date]]&lt;=TODAY(), "Expired",Merged_Data[[#This Row],[Cert 1 Ext Date]]= " ","No Data")</f>
        <v>Current</v>
      </c>
      <c r="O93" s="45" t="str" cm="1">
        <f t="array" aca="1" ref="O93" ca="1">_xlfn.IFS(Merged_Data[[#This Row],[Cert 2 Exp Date]]&gt;TODAY()+10, "Current", AND(Merged_Data[[#This Row],[Cert 2 Exp Date]]&gt;TODAY(), Merged_Data[[#This Row],[Cert 2 Exp Date]]&lt;TODAY()+15),"Notify",Merged_Data[[#This Row],[Cert 2 Exp Date]]&lt;=TODAY(), "Expired",Merged_Data[[#This Row],[Cert 2 Exp Date]]= " ","No Data")</f>
        <v>Expired</v>
      </c>
      <c r="P93" s="45" t="str" cm="1">
        <f t="array" aca="1" ref="P93" ca="1">_xlfn.IFS(Merged_Data[[#This Row],[Cert 3 Exp Date]]&gt;TODAY()+10, "Current", AND(Merged_Data[[#This Row],[Cert 3 Exp Date]]&gt;TODAY(), Merged_Data[[#This Row],[Cert 3 Exp Date]]&lt;TODAY()+15),"Notify",Merged_Data[[#This Row],[Cert 3 Exp Date]]&lt;=TODAY(), "Expired",Merged_Data[[#This Row],[Cert 3 Exp Date]]= " ","No Data")</f>
        <v>Current</v>
      </c>
    </row>
    <row r="94" spans="1:16" x14ac:dyDescent="0.25">
      <c r="A94" s="13" t="s">
        <v>90</v>
      </c>
      <c r="B94" s="13" t="s">
        <v>91</v>
      </c>
      <c r="C94" s="13" t="s">
        <v>2527</v>
      </c>
      <c r="D94" s="13" t="s">
        <v>2430</v>
      </c>
      <c r="E94" s="13" t="s">
        <v>2441</v>
      </c>
      <c r="F94" s="13" t="s">
        <v>2427</v>
      </c>
      <c r="G94" s="13" t="s">
        <v>2432</v>
      </c>
      <c r="H94" s="18">
        <v>44715</v>
      </c>
      <c r="I94" s="20">
        <v>45018</v>
      </c>
      <c r="J94" s="21">
        <v>45199</v>
      </c>
      <c r="K94" s="22">
        <v>44902</v>
      </c>
      <c r="L94" s="14" t="str">
        <f ca="1">IF(Merged_Data[[#This Row],[Last Job Date]]+10 &lt;TODAY(), "AVAILABLE", "NOT AVAILABLE")</f>
        <v>NOT AVAILABLE</v>
      </c>
      <c r="M94" s="37" t="str">
        <f ca="1">IF(OR(Merged_Data[[#This Row],[Cert 2 Exp Date]]&lt;=TODAY()-$D$3, Merged_Data[[#This Row],[Cert 1 Ext Date]]&lt;=TODAY()-$D$3,Merged_Data[[#This Row],[Cert 3 Exp Date]]&lt;=TODAY()-$D$3), "COMPLIANT", "NOT COMPLIANT")</f>
        <v>NOT COMPLIANT</v>
      </c>
      <c r="N94" s="45" t="str" cm="1">
        <f t="array" aca="1" ref="N94" ca="1">_xlfn.IFS(Merged_Data[[#This Row],[Cert 1 Ext Date]]&gt;TODAY()+10, "Current", AND(Merged_Data[[#This Row],[Cert 1 Ext Date]]&gt;TODAY(), Merged_Data[[#This Row],[Cert 1 Ext Date]]&lt;TODAY()+15),"Notify",Merged_Data[[#This Row],[Cert 1 Ext Date]]&lt;=TODAY(), "Expired",Merged_Data[[#This Row],[Cert 1 Ext Date]]= " ","No Data")</f>
        <v>Current</v>
      </c>
      <c r="O94" s="45" t="str" cm="1">
        <f t="array" aca="1" ref="O94" ca="1">_xlfn.IFS(Merged_Data[[#This Row],[Cert 2 Exp Date]]&gt;TODAY()+10, "Current", AND(Merged_Data[[#This Row],[Cert 2 Exp Date]]&gt;TODAY(), Merged_Data[[#This Row],[Cert 2 Exp Date]]&lt;TODAY()+15),"Notify",Merged_Data[[#This Row],[Cert 2 Exp Date]]&lt;=TODAY(), "Expired",Merged_Data[[#This Row],[Cert 2 Exp Date]]= " ","No Data")</f>
        <v>Current</v>
      </c>
      <c r="P94" s="45" t="str" cm="1">
        <f t="array" aca="1" ref="P94" ca="1">_xlfn.IFS(Merged_Data[[#This Row],[Cert 3 Exp Date]]&gt;TODAY()+10, "Current", AND(Merged_Data[[#This Row],[Cert 3 Exp Date]]&gt;TODAY(), Merged_Data[[#This Row],[Cert 3 Exp Date]]&lt;TODAY()+15),"Notify",Merged_Data[[#This Row],[Cert 3 Exp Date]]&lt;=TODAY(), "Expired",Merged_Data[[#This Row],[Cert 3 Exp Date]]= " ","No Data")</f>
        <v>Current</v>
      </c>
    </row>
    <row r="95" spans="1:16" x14ac:dyDescent="0.25">
      <c r="A95" s="13" t="s">
        <v>899</v>
      </c>
      <c r="B95" s="13" t="s">
        <v>900</v>
      </c>
      <c r="C95" s="13" t="s">
        <v>2528</v>
      </c>
      <c r="D95" s="13" t="s">
        <v>2425</v>
      </c>
      <c r="E95" s="13" t="s">
        <v>2439</v>
      </c>
      <c r="F95" s="13" t="s">
        <v>2435</v>
      </c>
      <c r="G95" s="13" t="s">
        <v>2428</v>
      </c>
      <c r="H95" s="18">
        <v>44710</v>
      </c>
      <c r="I95" s="20">
        <v>44776</v>
      </c>
      <c r="J95" s="21">
        <v>44800</v>
      </c>
      <c r="K95" s="22">
        <v>45008</v>
      </c>
      <c r="L95" s="14" t="str">
        <f ca="1">IF(Merged_Data[[#This Row],[Last Job Date]]+10 &lt;TODAY(), "AVAILABLE", "NOT AVAILABLE")</f>
        <v>AVAILABLE</v>
      </c>
      <c r="M95" s="37" t="str">
        <f ca="1">IF(OR(Merged_Data[[#This Row],[Cert 2 Exp Date]]&lt;=TODAY()-$D$3, Merged_Data[[#This Row],[Cert 1 Ext Date]]&lt;=TODAY()-$D$3,Merged_Data[[#This Row],[Cert 3 Exp Date]]&lt;=TODAY()-$D$3), "COMPLIANT", "NOT COMPLIANT")</f>
        <v>NOT COMPLIANT</v>
      </c>
      <c r="N95" s="45" t="str" cm="1">
        <f t="array" aca="1" ref="N95" ca="1">_xlfn.IFS(Merged_Data[[#This Row],[Cert 1 Ext Date]]&gt;TODAY()+10, "Current", AND(Merged_Data[[#This Row],[Cert 1 Ext Date]]&gt;TODAY(), Merged_Data[[#This Row],[Cert 1 Ext Date]]&lt;TODAY()+15),"Notify",Merged_Data[[#This Row],[Cert 1 Ext Date]]&lt;=TODAY(), "Expired",Merged_Data[[#This Row],[Cert 1 Ext Date]]= " ","No Data")</f>
        <v>Current</v>
      </c>
      <c r="O95" s="45" t="str" cm="1">
        <f t="array" aca="1" ref="O95" ca="1">_xlfn.IFS(Merged_Data[[#This Row],[Cert 2 Exp Date]]&gt;TODAY()+10, "Current", AND(Merged_Data[[#This Row],[Cert 2 Exp Date]]&gt;TODAY(), Merged_Data[[#This Row],[Cert 2 Exp Date]]&lt;TODAY()+15),"Notify",Merged_Data[[#This Row],[Cert 2 Exp Date]]&lt;=TODAY(), "Expired",Merged_Data[[#This Row],[Cert 2 Exp Date]]= " ","No Data")</f>
        <v>Current</v>
      </c>
      <c r="P95" s="45" t="str" cm="1">
        <f t="array" aca="1" ref="P95" ca="1">_xlfn.IFS(Merged_Data[[#This Row],[Cert 3 Exp Date]]&gt;TODAY()+10, "Current", AND(Merged_Data[[#This Row],[Cert 3 Exp Date]]&gt;TODAY(), Merged_Data[[#This Row],[Cert 3 Exp Date]]&lt;TODAY()+15),"Notify",Merged_Data[[#This Row],[Cert 3 Exp Date]]&lt;=TODAY(), "Expired",Merged_Data[[#This Row],[Cert 3 Exp Date]]= " ","No Data")</f>
        <v>Current</v>
      </c>
    </row>
    <row r="96" spans="1:16" x14ac:dyDescent="0.25">
      <c r="A96" s="13" t="s">
        <v>805</v>
      </c>
      <c r="B96" s="13" t="s">
        <v>806</v>
      </c>
      <c r="C96" s="13" t="s">
        <v>2529</v>
      </c>
      <c r="D96" s="13" t="s">
        <v>2430</v>
      </c>
      <c r="E96" s="13" t="s">
        <v>2437</v>
      </c>
      <c r="F96" s="13" t="s">
        <v>2447</v>
      </c>
      <c r="G96" s="13" t="s">
        <v>2428</v>
      </c>
      <c r="H96" s="18">
        <v>44708</v>
      </c>
      <c r="I96" s="20">
        <v>45195</v>
      </c>
      <c r="J96" s="21">
        <v>44867</v>
      </c>
      <c r="K96" s="22">
        <v>45036</v>
      </c>
      <c r="L96" s="14" t="str">
        <f ca="1">IF(Merged_Data[[#This Row],[Last Job Date]]+10 &lt;TODAY(), "AVAILABLE", "NOT AVAILABLE")</f>
        <v>AVAILABLE</v>
      </c>
      <c r="M96" s="37" t="str">
        <f ca="1">IF(OR(Merged_Data[[#This Row],[Cert 2 Exp Date]]&lt;=TODAY()-$D$3, Merged_Data[[#This Row],[Cert 1 Ext Date]]&lt;=TODAY()-$D$3,Merged_Data[[#This Row],[Cert 3 Exp Date]]&lt;=TODAY()-$D$3), "COMPLIANT", "NOT COMPLIANT")</f>
        <v>NOT COMPLIANT</v>
      </c>
      <c r="N96" s="45" t="str" cm="1">
        <f t="array" aca="1" ref="N96" ca="1">_xlfn.IFS(Merged_Data[[#This Row],[Cert 1 Ext Date]]&gt;TODAY()+10, "Current", AND(Merged_Data[[#This Row],[Cert 1 Ext Date]]&gt;TODAY(), Merged_Data[[#This Row],[Cert 1 Ext Date]]&lt;TODAY()+15),"Notify",Merged_Data[[#This Row],[Cert 1 Ext Date]]&lt;=TODAY(), "Expired",Merged_Data[[#This Row],[Cert 1 Ext Date]]= " ","No Data")</f>
        <v>Current</v>
      </c>
      <c r="O96" s="45" t="str" cm="1">
        <f t="array" aca="1" ref="O96" ca="1">_xlfn.IFS(Merged_Data[[#This Row],[Cert 2 Exp Date]]&gt;TODAY()+10, "Current", AND(Merged_Data[[#This Row],[Cert 2 Exp Date]]&gt;TODAY(), Merged_Data[[#This Row],[Cert 2 Exp Date]]&lt;TODAY()+15),"Notify",Merged_Data[[#This Row],[Cert 2 Exp Date]]&lt;=TODAY(), "Expired",Merged_Data[[#This Row],[Cert 2 Exp Date]]= " ","No Data")</f>
        <v>Current</v>
      </c>
      <c r="P96" s="45" t="str" cm="1">
        <f t="array" aca="1" ref="P96" ca="1">_xlfn.IFS(Merged_Data[[#This Row],[Cert 3 Exp Date]]&gt;TODAY()+10, "Current", AND(Merged_Data[[#This Row],[Cert 3 Exp Date]]&gt;TODAY(), Merged_Data[[#This Row],[Cert 3 Exp Date]]&lt;TODAY()+15),"Notify",Merged_Data[[#This Row],[Cert 3 Exp Date]]&lt;=TODAY(), "Expired",Merged_Data[[#This Row],[Cert 3 Exp Date]]= " ","No Data")</f>
        <v>Current</v>
      </c>
    </row>
    <row r="97" spans="1:16" x14ac:dyDescent="0.25">
      <c r="A97" s="13" t="s">
        <v>807</v>
      </c>
      <c r="B97" s="13" t="s">
        <v>808</v>
      </c>
      <c r="C97" s="13" t="s">
        <v>2530</v>
      </c>
      <c r="D97" s="13" t="s">
        <v>2425</v>
      </c>
      <c r="E97" s="13" t="s">
        <v>2445</v>
      </c>
      <c r="F97" s="13" t="s">
        <v>2442</v>
      </c>
      <c r="G97" s="13" t="s">
        <v>2428</v>
      </c>
      <c r="H97" s="18">
        <v>44708</v>
      </c>
      <c r="I97" s="20">
        <v>44899</v>
      </c>
      <c r="J97" s="21">
        <v>44920</v>
      </c>
      <c r="K97" s="22">
        <v>44922</v>
      </c>
      <c r="L97" s="14" t="str">
        <f ca="1">IF(Merged_Data[[#This Row],[Last Job Date]]+10 &lt;TODAY(), "AVAILABLE", "NOT AVAILABLE")</f>
        <v>AVAILABLE</v>
      </c>
      <c r="M97" s="37" t="str">
        <f ca="1">IF(OR(Merged_Data[[#This Row],[Cert 2 Exp Date]]&lt;=TODAY()-$D$3, Merged_Data[[#This Row],[Cert 1 Ext Date]]&lt;=TODAY()-$D$3,Merged_Data[[#This Row],[Cert 3 Exp Date]]&lt;=TODAY()-$D$3), "COMPLIANT", "NOT COMPLIANT")</f>
        <v>NOT COMPLIANT</v>
      </c>
      <c r="N97" s="45" t="str" cm="1">
        <f t="array" aca="1" ref="N97" ca="1">_xlfn.IFS(Merged_Data[[#This Row],[Cert 1 Ext Date]]&gt;TODAY()+10, "Current", AND(Merged_Data[[#This Row],[Cert 1 Ext Date]]&gt;TODAY(), Merged_Data[[#This Row],[Cert 1 Ext Date]]&lt;TODAY()+15),"Notify",Merged_Data[[#This Row],[Cert 1 Ext Date]]&lt;=TODAY(), "Expired",Merged_Data[[#This Row],[Cert 1 Ext Date]]= " ","No Data")</f>
        <v>Current</v>
      </c>
      <c r="O97" s="45" t="str" cm="1">
        <f t="array" aca="1" ref="O97" ca="1">_xlfn.IFS(Merged_Data[[#This Row],[Cert 2 Exp Date]]&gt;TODAY()+10, "Current", AND(Merged_Data[[#This Row],[Cert 2 Exp Date]]&gt;TODAY(), Merged_Data[[#This Row],[Cert 2 Exp Date]]&lt;TODAY()+15),"Notify",Merged_Data[[#This Row],[Cert 2 Exp Date]]&lt;=TODAY(), "Expired",Merged_Data[[#This Row],[Cert 2 Exp Date]]= " ","No Data")</f>
        <v>Current</v>
      </c>
      <c r="P97" s="45" t="str" cm="1">
        <f t="array" aca="1" ref="P97" ca="1">_xlfn.IFS(Merged_Data[[#This Row],[Cert 3 Exp Date]]&gt;TODAY()+10, "Current", AND(Merged_Data[[#This Row],[Cert 3 Exp Date]]&gt;TODAY(), Merged_Data[[#This Row],[Cert 3 Exp Date]]&lt;TODAY()+15),"Notify",Merged_Data[[#This Row],[Cert 3 Exp Date]]&lt;=TODAY(), "Expired",Merged_Data[[#This Row],[Cert 3 Exp Date]]= " ","No Data")</f>
        <v>Current</v>
      </c>
    </row>
    <row r="98" spans="1:16" x14ac:dyDescent="0.25">
      <c r="A98" s="13" t="s">
        <v>1723</v>
      </c>
      <c r="B98" s="13" t="s">
        <v>1724</v>
      </c>
      <c r="C98" s="13" t="s">
        <v>2531</v>
      </c>
      <c r="D98" s="13" t="s">
        <v>2430</v>
      </c>
      <c r="E98" s="13" t="s">
        <v>2439</v>
      </c>
      <c r="F98" s="13" t="s">
        <v>2435</v>
      </c>
      <c r="G98" s="13" t="s">
        <v>2428</v>
      </c>
      <c r="H98" s="18">
        <v>44713</v>
      </c>
      <c r="I98" s="20">
        <v>44896</v>
      </c>
      <c r="J98" s="21">
        <v>45015</v>
      </c>
      <c r="K98" s="22">
        <v>44810</v>
      </c>
      <c r="L98" s="14" t="str">
        <f ca="1">IF(Merged_Data[[#This Row],[Last Job Date]]+10 &lt;TODAY(), "AVAILABLE", "NOT AVAILABLE")</f>
        <v>NOT AVAILABLE</v>
      </c>
      <c r="M98" s="37" t="str">
        <f ca="1">IF(OR(Merged_Data[[#This Row],[Cert 2 Exp Date]]&lt;=TODAY()-$D$3, Merged_Data[[#This Row],[Cert 1 Ext Date]]&lt;=TODAY()-$D$3,Merged_Data[[#This Row],[Cert 3 Exp Date]]&lt;=TODAY()-$D$3), "COMPLIANT", "NOT COMPLIANT")</f>
        <v>NOT COMPLIANT</v>
      </c>
      <c r="N98" s="45" t="str" cm="1">
        <f t="array" aca="1" ref="N98" ca="1">_xlfn.IFS(Merged_Data[[#This Row],[Cert 1 Ext Date]]&gt;TODAY()+10, "Current", AND(Merged_Data[[#This Row],[Cert 1 Ext Date]]&gt;TODAY(), Merged_Data[[#This Row],[Cert 1 Ext Date]]&lt;TODAY()+15),"Notify",Merged_Data[[#This Row],[Cert 1 Ext Date]]&lt;=TODAY(), "Expired",Merged_Data[[#This Row],[Cert 1 Ext Date]]= " ","No Data")</f>
        <v>Current</v>
      </c>
      <c r="O98" s="45" t="str" cm="1">
        <f t="array" aca="1" ref="O98" ca="1">_xlfn.IFS(Merged_Data[[#This Row],[Cert 2 Exp Date]]&gt;TODAY()+10, "Current", AND(Merged_Data[[#This Row],[Cert 2 Exp Date]]&gt;TODAY(), Merged_Data[[#This Row],[Cert 2 Exp Date]]&lt;TODAY()+15),"Notify",Merged_Data[[#This Row],[Cert 2 Exp Date]]&lt;=TODAY(), "Expired",Merged_Data[[#This Row],[Cert 2 Exp Date]]= " ","No Data")</f>
        <v>Current</v>
      </c>
      <c r="P98" s="45" t="str" cm="1">
        <f t="array" aca="1" ref="P98" ca="1">_xlfn.IFS(Merged_Data[[#This Row],[Cert 3 Exp Date]]&gt;TODAY()+10, "Current", AND(Merged_Data[[#This Row],[Cert 3 Exp Date]]&gt;TODAY(), Merged_Data[[#This Row],[Cert 3 Exp Date]]&lt;TODAY()+15),"Notify",Merged_Data[[#This Row],[Cert 3 Exp Date]]&lt;=TODAY(), "Expired",Merged_Data[[#This Row],[Cert 3 Exp Date]]= " ","No Data")</f>
        <v>Current</v>
      </c>
    </row>
    <row r="99" spans="1:16" x14ac:dyDescent="0.25">
      <c r="A99" s="13" t="s">
        <v>298</v>
      </c>
      <c r="B99" s="13" t="s">
        <v>299</v>
      </c>
      <c r="C99" s="13" t="s">
        <v>2532</v>
      </c>
      <c r="D99" s="13" t="s">
        <v>2430</v>
      </c>
      <c r="E99" s="13" t="s">
        <v>2437</v>
      </c>
      <c r="F99" s="13" t="s">
        <v>2442</v>
      </c>
      <c r="G99" s="13" t="s">
        <v>2432</v>
      </c>
      <c r="H99" s="18">
        <v>44710</v>
      </c>
      <c r="I99" s="20"/>
      <c r="J99" s="21">
        <v>44791</v>
      </c>
      <c r="K99" s="22">
        <v>44614</v>
      </c>
      <c r="L99" s="14" t="str">
        <f ca="1">IF(Merged_Data[[#This Row],[Last Job Date]]+10 &lt;TODAY(), "AVAILABLE", "NOT AVAILABLE")</f>
        <v>AVAILABLE</v>
      </c>
      <c r="M99" s="37" t="str">
        <f ca="1">IF(OR(Merged_Data[[#This Row],[Cert 2 Exp Date]]&lt;=TODAY()-$D$3, Merged_Data[[#This Row],[Cert 1 Ext Date]]&lt;=TODAY()-$D$3,Merged_Data[[#This Row],[Cert 3 Exp Date]]&lt;=TODAY()-$D$3), "COMPLIANT", "NOT COMPLIANT")</f>
        <v>COMPLIANT</v>
      </c>
      <c r="N99" s="45" t="str" cm="1">
        <f t="array" aca="1" ref="N99" ca="1">_xlfn.IFS(Merged_Data[[#This Row],[Cert 1 Ext Date]]&gt;TODAY()+10, "Current", AND(Merged_Data[[#This Row],[Cert 1 Ext Date]]&gt;TODAY(), Merged_Data[[#This Row],[Cert 1 Ext Date]]&lt;TODAY()+15),"Notify",Merged_Data[[#This Row],[Cert 1 Ext Date]]&lt;=TODAY(), "Expired",Merged_Data[[#This Row],[Cert 1 Ext Date]]= " ","No Data")</f>
        <v>Expired</v>
      </c>
      <c r="O99" s="45" t="str" cm="1">
        <f t="array" aca="1" ref="O99" ca="1">_xlfn.IFS(Merged_Data[[#This Row],[Cert 2 Exp Date]]&gt;TODAY()+10, "Current", AND(Merged_Data[[#This Row],[Cert 2 Exp Date]]&gt;TODAY(), Merged_Data[[#This Row],[Cert 2 Exp Date]]&lt;TODAY()+15),"Notify",Merged_Data[[#This Row],[Cert 2 Exp Date]]&lt;=TODAY(), "Expired",Merged_Data[[#This Row],[Cert 2 Exp Date]]= " ","No Data")</f>
        <v>Current</v>
      </c>
      <c r="P99" s="45" t="str" cm="1">
        <f t="array" aca="1" ref="P99" ca="1">_xlfn.IFS(Merged_Data[[#This Row],[Cert 3 Exp Date]]&gt;TODAY()+10, "Current", AND(Merged_Data[[#This Row],[Cert 3 Exp Date]]&gt;TODAY(), Merged_Data[[#This Row],[Cert 3 Exp Date]]&lt;TODAY()+15),"Notify",Merged_Data[[#This Row],[Cert 3 Exp Date]]&lt;=TODAY(), "Expired",Merged_Data[[#This Row],[Cert 3 Exp Date]]= " ","No Data")</f>
        <v>Expired</v>
      </c>
    </row>
    <row r="100" spans="1:16" x14ac:dyDescent="0.25">
      <c r="A100" s="13" t="s">
        <v>2067</v>
      </c>
      <c r="B100" s="13" t="s">
        <v>2068</v>
      </c>
      <c r="C100" s="13" t="s">
        <v>2533</v>
      </c>
      <c r="D100" s="13" t="s">
        <v>2425</v>
      </c>
      <c r="E100" s="13" t="s">
        <v>2450</v>
      </c>
      <c r="F100" s="13" t="s">
        <v>2427</v>
      </c>
      <c r="G100" s="13" t="s">
        <v>2432</v>
      </c>
      <c r="H100" s="18">
        <v>44707</v>
      </c>
      <c r="I100" s="20">
        <v>44865</v>
      </c>
      <c r="J100" s="21">
        <v>44776</v>
      </c>
      <c r="K100" s="22">
        <v>44828</v>
      </c>
      <c r="L100" s="14" t="str">
        <f ca="1">IF(Merged_Data[[#This Row],[Last Job Date]]+10 &lt;TODAY(), "AVAILABLE", "NOT AVAILABLE")</f>
        <v>AVAILABLE</v>
      </c>
      <c r="M100" s="37" t="str">
        <f ca="1">IF(OR(Merged_Data[[#This Row],[Cert 2 Exp Date]]&lt;=TODAY()-$D$3, Merged_Data[[#This Row],[Cert 1 Ext Date]]&lt;=TODAY()-$D$3,Merged_Data[[#This Row],[Cert 3 Exp Date]]&lt;=TODAY()-$D$3), "COMPLIANT", "NOT COMPLIANT")</f>
        <v>NOT COMPLIANT</v>
      </c>
      <c r="N100" s="45" t="str" cm="1">
        <f t="array" aca="1" ref="N100" ca="1">_xlfn.IFS(Merged_Data[[#This Row],[Cert 1 Ext Date]]&gt;TODAY()+10, "Current", AND(Merged_Data[[#This Row],[Cert 1 Ext Date]]&gt;TODAY(), Merged_Data[[#This Row],[Cert 1 Ext Date]]&lt;TODAY()+15),"Notify",Merged_Data[[#This Row],[Cert 1 Ext Date]]&lt;=TODAY(), "Expired",Merged_Data[[#This Row],[Cert 1 Ext Date]]= " ","No Data")</f>
        <v>Current</v>
      </c>
      <c r="O100" s="45" t="str" cm="1">
        <f t="array" aca="1" ref="O100" ca="1">_xlfn.IFS(Merged_Data[[#This Row],[Cert 2 Exp Date]]&gt;TODAY()+10, "Current", AND(Merged_Data[[#This Row],[Cert 2 Exp Date]]&gt;TODAY(), Merged_Data[[#This Row],[Cert 2 Exp Date]]&lt;TODAY()+15),"Notify",Merged_Data[[#This Row],[Cert 2 Exp Date]]&lt;=TODAY(), "Expired",Merged_Data[[#This Row],[Cert 2 Exp Date]]= " ","No Data")</f>
        <v>Current</v>
      </c>
      <c r="P100" s="45" t="str" cm="1">
        <f t="array" aca="1" ref="P100" ca="1">_xlfn.IFS(Merged_Data[[#This Row],[Cert 3 Exp Date]]&gt;TODAY()+10, "Current", AND(Merged_Data[[#This Row],[Cert 3 Exp Date]]&gt;TODAY(), Merged_Data[[#This Row],[Cert 3 Exp Date]]&lt;TODAY()+15),"Notify",Merged_Data[[#This Row],[Cert 3 Exp Date]]&lt;=TODAY(), "Expired",Merged_Data[[#This Row],[Cert 3 Exp Date]]= " ","No Data")</f>
        <v>Current</v>
      </c>
    </row>
    <row r="101" spans="1:16" x14ac:dyDescent="0.25">
      <c r="A101" s="13" t="s">
        <v>2004</v>
      </c>
      <c r="B101" s="13" t="s">
        <v>2005</v>
      </c>
      <c r="C101" s="13" t="s">
        <v>2534</v>
      </c>
      <c r="D101" s="13" t="s">
        <v>2430</v>
      </c>
      <c r="E101" s="13" t="s">
        <v>2450</v>
      </c>
      <c r="F101" s="13" t="s">
        <v>2435</v>
      </c>
      <c r="G101" s="13" t="s">
        <v>2432</v>
      </c>
      <c r="H101" s="18">
        <v>44704</v>
      </c>
      <c r="I101" s="20">
        <v>44688</v>
      </c>
      <c r="J101" s="21">
        <v>44921</v>
      </c>
      <c r="K101" s="22">
        <v>45201</v>
      </c>
      <c r="L101" s="14" t="str">
        <f ca="1">IF(Merged_Data[[#This Row],[Last Job Date]]+10 &lt;TODAY(), "AVAILABLE", "NOT AVAILABLE")</f>
        <v>AVAILABLE</v>
      </c>
      <c r="M101" s="37" t="str">
        <f ca="1">IF(OR(Merged_Data[[#This Row],[Cert 2 Exp Date]]&lt;=TODAY()-$D$3, Merged_Data[[#This Row],[Cert 1 Ext Date]]&lt;=TODAY()-$D$3,Merged_Data[[#This Row],[Cert 3 Exp Date]]&lt;=TODAY()-$D$3), "COMPLIANT", "NOT COMPLIANT")</f>
        <v>COMPLIANT</v>
      </c>
      <c r="N101" s="45" t="str" cm="1">
        <f t="array" aca="1" ref="N101" ca="1">_xlfn.IFS(Merged_Data[[#This Row],[Cert 1 Ext Date]]&gt;TODAY()+10, "Current", AND(Merged_Data[[#This Row],[Cert 1 Ext Date]]&gt;TODAY(), Merged_Data[[#This Row],[Cert 1 Ext Date]]&lt;TODAY()+15),"Notify",Merged_Data[[#This Row],[Cert 1 Ext Date]]&lt;=TODAY(), "Expired",Merged_Data[[#This Row],[Cert 1 Ext Date]]= " ","No Data")</f>
        <v>Expired</v>
      </c>
      <c r="O101" s="45" t="str" cm="1">
        <f t="array" aca="1" ref="O101" ca="1">_xlfn.IFS(Merged_Data[[#This Row],[Cert 2 Exp Date]]&gt;TODAY()+10, "Current", AND(Merged_Data[[#This Row],[Cert 2 Exp Date]]&gt;TODAY(), Merged_Data[[#This Row],[Cert 2 Exp Date]]&lt;TODAY()+15),"Notify",Merged_Data[[#This Row],[Cert 2 Exp Date]]&lt;=TODAY(), "Expired",Merged_Data[[#This Row],[Cert 2 Exp Date]]= " ","No Data")</f>
        <v>Current</v>
      </c>
      <c r="P101" s="45" t="str" cm="1">
        <f t="array" aca="1" ref="P101" ca="1">_xlfn.IFS(Merged_Data[[#This Row],[Cert 3 Exp Date]]&gt;TODAY()+10, "Current", AND(Merged_Data[[#This Row],[Cert 3 Exp Date]]&gt;TODAY(), Merged_Data[[#This Row],[Cert 3 Exp Date]]&lt;TODAY()+15),"Notify",Merged_Data[[#This Row],[Cert 3 Exp Date]]&lt;=TODAY(), "Expired",Merged_Data[[#This Row],[Cert 3 Exp Date]]= " ","No Data")</f>
        <v>Current</v>
      </c>
    </row>
    <row r="102" spans="1:16" x14ac:dyDescent="0.25">
      <c r="A102" s="13" t="s">
        <v>1139</v>
      </c>
      <c r="B102" s="13" t="s">
        <v>1140</v>
      </c>
      <c r="C102" s="13" t="s">
        <v>2535</v>
      </c>
      <c r="D102" s="13" t="s">
        <v>2430</v>
      </c>
      <c r="E102" s="13" t="s">
        <v>2441</v>
      </c>
      <c r="F102" s="13" t="s">
        <v>2442</v>
      </c>
      <c r="G102" s="13" t="s">
        <v>2432</v>
      </c>
      <c r="H102" s="18">
        <v>44707</v>
      </c>
      <c r="I102" s="20"/>
      <c r="J102" s="21">
        <v>44803</v>
      </c>
      <c r="K102" s="22">
        <v>45080</v>
      </c>
      <c r="L102" s="14" t="str">
        <f ca="1">IF(Merged_Data[[#This Row],[Last Job Date]]+10 &lt;TODAY(), "AVAILABLE", "NOT AVAILABLE")</f>
        <v>AVAILABLE</v>
      </c>
      <c r="M102" s="37" t="str">
        <f ca="1">IF(OR(Merged_Data[[#This Row],[Cert 2 Exp Date]]&lt;=TODAY()-$D$3, Merged_Data[[#This Row],[Cert 1 Ext Date]]&lt;=TODAY()-$D$3,Merged_Data[[#This Row],[Cert 3 Exp Date]]&lt;=TODAY()-$D$3), "COMPLIANT", "NOT COMPLIANT")</f>
        <v>COMPLIANT</v>
      </c>
      <c r="N102" s="45" t="str" cm="1">
        <f t="array" aca="1" ref="N102" ca="1">_xlfn.IFS(Merged_Data[[#This Row],[Cert 1 Ext Date]]&gt;TODAY()+10, "Current", AND(Merged_Data[[#This Row],[Cert 1 Ext Date]]&gt;TODAY(), Merged_Data[[#This Row],[Cert 1 Ext Date]]&lt;TODAY()+15),"Notify",Merged_Data[[#This Row],[Cert 1 Ext Date]]&lt;=TODAY(), "Expired",Merged_Data[[#This Row],[Cert 1 Ext Date]]= " ","No Data")</f>
        <v>Expired</v>
      </c>
      <c r="O102" s="45" t="str" cm="1">
        <f t="array" aca="1" ref="O102" ca="1">_xlfn.IFS(Merged_Data[[#This Row],[Cert 2 Exp Date]]&gt;TODAY()+10, "Current", AND(Merged_Data[[#This Row],[Cert 2 Exp Date]]&gt;TODAY(), Merged_Data[[#This Row],[Cert 2 Exp Date]]&lt;TODAY()+15),"Notify",Merged_Data[[#This Row],[Cert 2 Exp Date]]&lt;=TODAY(), "Expired",Merged_Data[[#This Row],[Cert 2 Exp Date]]= " ","No Data")</f>
        <v>Current</v>
      </c>
      <c r="P102" s="45" t="str" cm="1">
        <f t="array" aca="1" ref="P102" ca="1">_xlfn.IFS(Merged_Data[[#This Row],[Cert 3 Exp Date]]&gt;TODAY()+10, "Current", AND(Merged_Data[[#This Row],[Cert 3 Exp Date]]&gt;TODAY(), Merged_Data[[#This Row],[Cert 3 Exp Date]]&lt;TODAY()+15),"Notify",Merged_Data[[#This Row],[Cert 3 Exp Date]]&lt;=TODAY(), "Expired",Merged_Data[[#This Row],[Cert 3 Exp Date]]= " ","No Data")</f>
        <v>Current</v>
      </c>
    </row>
    <row r="103" spans="1:16" x14ac:dyDescent="0.25">
      <c r="A103" s="13" t="s">
        <v>1334</v>
      </c>
      <c r="B103" s="13" t="s">
        <v>1335</v>
      </c>
      <c r="C103" s="13" t="s">
        <v>2536</v>
      </c>
      <c r="D103" s="13" t="s">
        <v>2430</v>
      </c>
      <c r="E103" s="13" t="s">
        <v>2437</v>
      </c>
      <c r="F103" s="13" t="s">
        <v>2427</v>
      </c>
      <c r="G103" s="13" t="s">
        <v>2432</v>
      </c>
      <c r="H103" s="18">
        <v>44714</v>
      </c>
      <c r="I103" s="20">
        <v>45068</v>
      </c>
      <c r="J103" s="21">
        <v>45021</v>
      </c>
      <c r="K103" s="22">
        <v>44556</v>
      </c>
      <c r="L103" s="14" t="str">
        <f ca="1">IF(Merged_Data[[#This Row],[Last Job Date]]+10 &lt;TODAY(), "AVAILABLE", "NOT AVAILABLE")</f>
        <v>NOT AVAILABLE</v>
      </c>
      <c r="M103" s="37" t="str">
        <f ca="1">IF(OR(Merged_Data[[#This Row],[Cert 2 Exp Date]]&lt;=TODAY()-$D$3, Merged_Data[[#This Row],[Cert 1 Ext Date]]&lt;=TODAY()-$D$3,Merged_Data[[#This Row],[Cert 3 Exp Date]]&lt;=TODAY()-$D$3), "COMPLIANT", "NOT COMPLIANT")</f>
        <v>COMPLIANT</v>
      </c>
      <c r="N103" s="45" t="str" cm="1">
        <f t="array" aca="1" ref="N103" ca="1">_xlfn.IFS(Merged_Data[[#This Row],[Cert 1 Ext Date]]&gt;TODAY()+10, "Current", AND(Merged_Data[[#This Row],[Cert 1 Ext Date]]&gt;TODAY(), Merged_Data[[#This Row],[Cert 1 Ext Date]]&lt;TODAY()+15),"Notify",Merged_Data[[#This Row],[Cert 1 Ext Date]]&lt;=TODAY(), "Expired",Merged_Data[[#This Row],[Cert 1 Ext Date]]= " ","No Data")</f>
        <v>Current</v>
      </c>
      <c r="O103" s="45" t="str" cm="1">
        <f t="array" aca="1" ref="O103" ca="1">_xlfn.IFS(Merged_Data[[#This Row],[Cert 2 Exp Date]]&gt;TODAY()+10, "Current", AND(Merged_Data[[#This Row],[Cert 2 Exp Date]]&gt;TODAY(), Merged_Data[[#This Row],[Cert 2 Exp Date]]&lt;TODAY()+15),"Notify",Merged_Data[[#This Row],[Cert 2 Exp Date]]&lt;=TODAY(), "Expired",Merged_Data[[#This Row],[Cert 2 Exp Date]]= " ","No Data")</f>
        <v>Current</v>
      </c>
      <c r="P103" s="45" t="str" cm="1">
        <f t="array" aca="1" ref="P103" ca="1">_xlfn.IFS(Merged_Data[[#This Row],[Cert 3 Exp Date]]&gt;TODAY()+10, "Current", AND(Merged_Data[[#This Row],[Cert 3 Exp Date]]&gt;TODAY(), Merged_Data[[#This Row],[Cert 3 Exp Date]]&lt;TODAY()+15),"Notify",Merged_Data[[#This Row],[Cert 3 Exp Date]]&lt;=TODAY(), "Expired",Merged_Data[[#This Row],[Cert 3 Exp Date]]= " ","No Data")</f>
        <v>Expired</v>
      </c>
    </row>
    <row r="104" spans="1:16" x14ac:dyDescent="0.25">
      <c r="A104" s="13" t="s">
        <v>1334</v>
      </c>
      <c r="B104" s="13" t="s">
        <v>1819</v>
      </c>
      <c r="C104" s="13" t="s">
        <v>2537</v>
      </c>
      <c r="D104" s="13" t="s">
        <v>2430</v>
      </c>
      <c r="E104" s="13" t="s">
        <v>2450</v>
      </c>
      <c r="F104" s="13" t="s">
        <v>2447</v>
      </c>
      <c r="G104" s="13" t="s">
        <v>2428</v>
      </c>
      <c r="H104" s="18">
        <v>44711</v>
      </c>
      <c r="I104" s="20">
        <v>45068</v>
      </c>
      <c r="J104" s="21">
        <v>45021</v>
      </c>
      <c r="K104" s="22">
        <v>44556</v>
      </c>
      <c r="L104" s="14" t="str">
        <f ca="1">IF(Merged_Data[[#This Row],[Last Job Date]]+10 &lt;TODAY(), "AVAILABLE", "NOT AVAILABLE")</f>
        <v>AVAILABLE</v>
      </c>
      <c r="M104" s="37" t="str">
        <f ca="1">IF(OR(Merged_Data[[#This Row],[Cert 2 Exp Date]]&lt;=TODAY()-$D$3, Merged_Data[[#This Row],[Cert 1 Ext Date]]&lt;=TODAY()-$D$3,Merged_Data[[#This Row],[Cert 3 Exp Date]]&lt;=TODAY()-$D$3), "COMPLIANT", "NOT COMPLIANT")</f>
        <v>COMPLIANT</v>
      </c>
      <c r="N104" s="45" t="str" cm="1">
        <f t="array" aca="1" ref="N104" ca="1">_xlfn.IFS(Merged_Data[[#This Row],[Cert 1 Ext Date]]&gt;TODAY()+10, "Current", AND(Merged_Data[[#This Row],[Cert 1 Ext Date]]&gt;TODAY(), Merged_Data[[#This Row],[Cert 1 Ext Date]]&lt;TODAY()+15),"Notify",Merged_Data[[#This Row],[Cert 1 Ext Date]]&lt;=TODAY(), "Expired",Merged_Data[[#This Row],[Cert 1 Ext Date]]= " ","No Data")</f>
        <v>Current</v>
      </c>
      <c r="O104" s="45" t="str" cm="1">
        <f t="array" aca="1" ref="O104" ca="1">_xlfn.IFS(Merged_Data[[#This Row],[Cert 2 Exp Date]]&gt;TODAY()+10, "Current", AND(Merged_Data[[#This Row],[Cert 2 Exp Date]]&gt;TODAY(), Merged_Data[[#This Row],[Cert 2 Exp Date]]&lt;TODAY()+15),"Notify",Merged_Data[[#This Row],[Cert 2 Exp Date]]&lt;=TODAY(), "Expired",Merged_Data[[#This Row],[Cert 2 Exp Date]]= " ","No Data")</f>
        <v>Current</v>
      </c>
      <c r="P104" s="45" t="str" cm="1">
        <f t="array" aca="1" ref="P104" ca="1">_xlfn.IFS(Merged_Data[[#This Row],[Cert 3 Exp Date]]&gt;TODAY()+10, "Current", AND(Merged_Data[[#This Row],[Cert 3 Exp Date]]&gt;TODAY(), Merged_Data[[#This Row],[Cert 3 Exp Date]]&lt;TODAY()+15),"Notify",Merged_Data[[#This Row],[Cert 3 Exp Date]]&lt;=TODAY(), "Expired",Merged_Data[[#This Row],[Cert 3 Exp Date]]= " ","No Data")</f>
        <v>Expired</v>
      </c>
    </row>
    <row r="105" spans="1:16" x14ac:dyDescent="0.25">
      <c r="A105" s="13" t="s">
        <v>1287</v>
      </c>
      <c r="B105" s="13" t="s">
        <v>1288</v>
      </c>
      <c r="C105" s="13" t="s">
        <v>2538</v>
      </c>
      <c r="D105" s="13" t="s">
        <v>2425</v>
      </c>
      <c r="E105" s="13" t="s">
        <v>2439</v>
      </c>
      <c r="F105" s="13" t="s">
        <v>2442</v>
      </c>
      <c r="G105" s="13" t="s">
        <v>2432</v>
      </c>
      <c r="H105" s="18">
        <v>44709</v>
      </c>
      <c r="I105" s="20">
        <v>44843</v>
      </c>
      <c r="J105" s="21">
        <v>45057</v>
      </c>
      <c r="K105" s="22">
        <v>44920</v>
      </c>
      <c r="L105" s="14" t="str">
        <f ca="1">IF(Merged_Data[[#This Row],[Last Job Date]]+10 &lt;TODAY(), "AVAILABLE", "NOT AVAILABLE")</f>
        <v>AVAILABLE</v>
      </c>
      <c r="M105" s="37" t="str">
        <f ca="1">IF(OR(Merged_Data[[#This Row],[Cert 2 Exp Date]]&lt;=TODAY()-$D$3, Merged_Data[[#This Row],[Cert 1 Ext Date]]&lt;=TODAY()-$D$3,Merged_Data[[#This Row],[Cert 3 Exp Date]]&lt;=TODAY()-$D$3), "COMPLIANT", "NOT COMPLIANT")</f>
        <v>NOT COMPLIANT</v>
      </c>
      <c r="N105" s="45" t="str" cm="1">
        <f t="array" aca="1" ref="N105" ca="1">_xlfn.IFS(Merged_Data[[#This Row],[Cert 1 Ext Date]]&gt;TODAY()+10, "Current", AND(Merged_Data[[#This Row],[Cert 1 Ext Date]]&gt;TODAY(), Merged_Data[[#This Row],[Cert 1 Ext Date]]&lt;TODAY()+15),"Notify",Merged_Data[[#This Row],[Cert 1 Ext Date]]&lt;=TODAY(), "Expired",Merged_Data[[#This Row],[Cert 1 Ext Date]]= " ","No Data")</f>
        <v>Current</v>
      </c>
      <c r="O105" s="45" t="str" cm="1">
        <f t="array" aca="1" ref="O105" ca="1">_xlfn.IFS(Merged_Data[[#This Row],[Cert 2 Exp Date]]&gt;TODAY()+10, "Current", AND(Merged_Data[[#This Row],[Cert 2 Exp Date]]&gt;TODAY(), Merged_Data[[#This Row],[Cert 2 Exp Date]]&lt;TODAY()+15),"Notify",Merged_Data[[#This Row],[Cert 2 Exp Date]]&lt;=TODAY(), "Expired",Merged_Data[[#This Row],[Cert 2 Exp Date]]= " ","No Data")</f>
        <v>Current</v>
      </c>
      <c r="P105" s="45" t="str" cm="1">
        <f t="array" aca="1" ref="P105" ca="1">_xlfn.IFS(Merged_Data[[#This Row],[Cert 3 Exp Date]]&gt;TODAY()+10, "Current", AND(Merged_Data[[#This Row],[Cert 3 Exp Date]]&gt;TODAY(), Merged_Data[[#This Row],[Cert 3 Exp Date]]&lt;TODAY()+15),"Notify",Merged_Data[[#This Row],[Cert 3 Exp Date]]&lt;=TODAY(), "Expired",Merged_Data[[#This Row],[Cert 3 Exp Date]]= " ","No Data")</f>
        <v>Current</v>
      </c>
    </row>
    <row r="106" spans="1:16" x14ac:dyDescent="0.25">
      <c r="A106" s="13" t="s">
        <v>1340</v>
      </c>
      <c r="B106" s="13" t="s">
        <v>1341</v>
      </c>
      <c r="C106" s="13" t="s">
        <v>2539</v>
      </c>
      <c r="D106" s="13" t="s">
        <v>2430</v>
      </c>
      <c r="E106" s="13" t="s">
        <v>2439</v>
      </c>
      <c r="F106" s="13" t="s">
        <v>2442</v>
      </c>
      <c r="G106" s="13" t="s">
        <v>2428</v>
      </c>
      <c r="H106" s="18">
        <v>44708</v>
      </c>
      <c r="I106" s="20">
        <v>45024</v>
      </c>
      <c r="J106" s="21">
        <v>44881</v>
      </c>
      <c r="K106" s="22">
        <v>44711</v>
      </c>
      <c r="L106" s="14" t="str">
        <f ca="1">IF(Merged_Data[[#This Row],[Last Job Date]]+10 &lt;TODAY(), "AVAILABLE", "NOT AVAILABLE")</f>
        <v>AVAILABLE</v>
      </c>
      <c r="M106" s="37" t="str">
        <f ca="1">IF(OR(Merged_Data[[#This Row],[Cert 2 Exp Date]]&lt;=TODAY()-$D$3, Merged_Data[[#This Row],[Cert 1 Ext Date]]&lt;=TODAY()-$D$3,Merged_Data[[#This Row],[Cert 3 Exp Date]]&lt;=TODAY()-$D$3), "COMPLIANT", "NOT COMPLIANT")</f>
        <v>COMPLIANT</v>
      </c>
      <c r="N106" s="45" t="str" cm="1">
        <f t="array" aca="1" ref="N106" ca="1">_xlfn.IFS(Merged_Data[[#This Row],[Cert 1 Ext Date]]&gt;TODAY()+10, "Current", AND(Merged_Data[[#This Row],[Cert 1 Ext Date]]&gt;TODAY(), Merged_Data[[#This Row],[Cert 1 Ext Date]]&lt;TODAY()+15),"Notify",Merged_Data[[#This Row],[Cert 1 Ext Date]]&lt;=TODAY(), "Expired",Merged_Data[[#This Row],[Cert 1 Ext Date]]= " ","No Data")</f>
        <v>Current</v>
      </c>
      <c r="O106" s="45" t="str" cm="1">
        <f t="array" aca="1" ref="O106" ca="1">_xlfn.IFS(Merged_Data[[#This Row],[Cert 2 Exp Date]]&gt;TODAY()+10, "Current", AND(Merged_Data[[#This Row],[Cert 2 Exp Date]]&gt;TODAY(), Merged_Data[[#This Row],[Cert 2 Exp Date]]&lt;TODAY()+15),"Notify",Merged_Data[[#This Row],[Cert 2 Exp Date]]&lt;=TODAY(), "Expired",Merged_Data[[#This Row],[Cert 2 Exp Date]]= " ","No Data")</f>
        <v>Current</v>
      </c>
      <c r="P106" s="45" t="str" cm="1">
        <f t="array" aca="1" ref="P106" ca="1">_xlfn.IFS(Merged_Data[[#This Row],[Cert 3 Exp Date]]&gt;TODAY()+10, "Current", AND(Merged_Data[[#This Row],[Cert 3 Exp Date]]&gt;TODAY(), Merged_Data[[#This Row],[Cert 3 Exp Date]]&lt;TODAY()+15),"Notify",Merged_Data[[#This Row],[Cert 3 Exp Date]]&lt;=TODAY(), "Expired",Merged_Data[[#This Row],[Cert 3 Exp Date]]= " ","No Data")</f>
        <v>Expired</v>
      </c>
    </row>
    <row r="107" spans="1:16" x14ac:dyDescent="0.25">
      <c r="A107" s="13" t="s">
        <v>1641</v>
      </c>
      <c r="B107" s="13" t="s">
        <v>1642</v>
      </c>
      <c r="C107" s="13" t="s">
        <v>2540</v>
      </c>
      <c r="D107" s="13" t="s">
        <v>2430</v>
      </c>
      <c r="E107" s="13" t="s">
        <v>2439</v>
      </c>
      <c r="F107" s="13" t="s">
        <v>2447</v>
      </c>
      <c r="G107" s="13" t="s">
        <v>2432</v>
      </c>
      <c r="H107" s="18">
        <v>44715</v>
      </c>
      <c r="I107" s="20">
        <v>44699</v>
      </c>
      <c r="J107" s="21">
        <v>45086</v>
      </c>
      <c r="K107" s="22">
        <v>44765</v>
      </c>
      <c r="L107" s="14" t="str">
        <f ca="1">IF(Merged_Data[[#This Row],[Last Job Date]]+10 &lt;TODAY(), "AVAILABLE", "NOT AVAILABLE")</f>
        <v>NOT AVAILABLE</v>
      </c>
      <c r="M107" s="37" t="str">
        <f ca="1">IF(OR(Merged_Data[[#This Row],[Cert 2 Exp Date]]&lt;=TODAY()-$D$3, Merged_Data[[#This Row],[Cert 1 Ext Date]]&lt;=TODAY()-$D$3,Merged_Data[[#This Row],[Cert 3 Exp Date]]&lt;=TODAY()-$D$3), "COMPLIANT", "NOT COMPLIANT")</f>
        <v>COMPLIANT</v>
      </c>
      <c r="N107" s="45" t="str" cm="1">
        <f t="array" aca="1" ref="N107" ca="1">_xlfn.IFS(Merged_Data[[#This Row],[Cert 1 Ext Date]]&gt;TODAY()+10, "Current", AND(Merged_Data[[#This Row],[Cert 1 Ext Date]]&gt;TODAY(), Merged_Data[[#This Row],[Cert 1 Ext Date]]&lt;TODAY()+15),"Notify",Merged_Data[[#This Row],[Cert 1 Ext Date]]&lt;=TODAY(), "Expired",Merged_Data[[#This Row],[Cert 1 Ext Date]]= " ","No Data")</f>
        <v>Expired</v>
      </c>
      <c r="O107" s="45" t="str" cm="1">
        <f t="array" aca="1" ref="O107" ca="1">_xlfn.IFS(Merged_Data[[#This Row],[Cert 2 Exp Date]]&gt;TODAY()+10, "Current", AND(Merged_Data[[#This Row],[Cert 2 Exp Date]]&gt;TODAY(), Merged_Data[[#This Row],[Cert 2 Exp Date]]&lt;TODAY()+15),"Notify",Merged_Data[[#This Row],[Cert 2 Exp Date]]&lt;=TODAY(), "Expired",Merged_Data[[#This Row],[Cert 2 Exp Date]]= " ","No Data")</f>
        <v>Current</v>
      </c>
      <c r="P107" s="45" t="str" cm="1">
        <f t="array" aca="1" ref="P107" ca="1">_xlfn.IFS(Merged_Data[[#This Row],[Cert 3 Exp Date]]&gt;TODAY()+10, "Current", AND(Merged_Data[[#This Row],[Cert 3 Exp Date]]&gt;TODAY(), Merged_Data[[#This Row],[Cert 3 Exp Date]]&lt;TODAY()+15),"Notify",Merged_Data[[#This Row],[Cert 3 Exp Date]]&lt;=TODAY(), "Expired",Merged_Data[[#This Row],[Cert 3 Exp Date]]= " ","No Data")</f>
        <v>Current</v>
      </c>
    </row>
    <row r="108" spans="1:16" x14ac:dyDescent="0.25">
      <c r="A108" s="13" t="s">
        <v>2198</v>
      </c>
      <c r="B108" s="13" t="s">
        <v>2199</v>
      </c>
      <c r="C108" s="13" t="s">
        <v>2541</v>
      </c>
      <c r="D108" s="13" t="s">
        <v>2425</v>
      </c>
      <c r="E108" s="13" t="s">
        <v>2445</v>
      </c>
      <c r="F108" s="13" t="s">
        <v>2435</v>
      </c>
      <c r="G108" s="13" t="s">
        <v>2428</v>
      </c>
      <c r="H108" s="18">
        <v>44713</v>
      </c>
      <c r="I108" s="20">
        <v>44724</v>
      </c>
      <c r="J108" s="21">
        <v>44633</v>
      </c>
      <c r="K108" s="22">
        <v>45486</v>
      </c>
      <c r="L108" s="14" t="str">
        <f ca="1">IF(Merged_Data[[#This Row],[Last Job Date]]+10 &lt;TODAY(), "AVAILABLE", "NOT AVAILABLE")</f>
        <v>NOT AVAILABLE</v>
      </c>
      <c r="M108" s="37" t="str">
        <f ca="1">IF(OR(Merged_Data[[#This Row],[Cert 2 Exp Date]]&lt;=TODAY()-$D$3, Merged_Data[[#This Row],[Cert 1 Ext Date]]&lt;=TODAY()-$D$3,Merged_Data[[#This Row],[Cert 3 Exp Date]]&lt;=TODAY()-$D$3), "COMPLIANT", "NOT COMPLIANT")</f>
        <v>COMPLIANT</v>
      </c>
      <c r="N108" s="45" t="str" cm="1">
        <f t="array" aca="1" ref="N108" ca="1">_xlfn.IFS(Merged_Data[[#This Row],[Cert 1 Ext Date]]&gt;TODAY()+10, "Current", AND(Merged_Data[[#This Row],[Cert 1 Ext Date]]&gt;TODAY(), Merged_Data[[#This Row],[Cert 1 Ext Date]]&lt;TODAY()+15),"Notify",Merged_Data[[#This Row],[Cert 1 Ext Date]]&lt;=TODAY(), "Expired",Merged_Data[[#This Row],[Cert 1 Ext Date]]= " ","No Data")</f>
        <v>Notify</v>
      </c>
      <c r="O108" s="45" t="str" cm="1">
        <f t="array" aca="1" ref="O108" ca="1">_xlfn.IFS(Merged_Data[[#This Row],[Cert 2 Exp Date]]&gt;TODAY()+10, "Current", AND(Merged_Data[[#This Row],[Cert 2 Exp Date]]&gt;TODAY(), Merged_Data[[#This Row],[Cert 2 Exp Date]]&lt;TODAY()+15),"Notify",Merged_Data[[#This Row],[Cert 2 Exp Date]]&lt;=TODAY(), "Expired",Merged_Data[[#This Row],[Cert 2 Exp Date]]= " ","No Data")</f>
        <v>Expired</v>
      </c>
      <c r="P108" s="45" t="str" cm="1">
        <f t="array" aca="1" ref="P108" ca="1">_xlfn.IFS(Merged_Data[[#This Row],[Cert 3 Exp Date]]&gt;TODAY()+10, "Current", AND(Merged_Data[[#This Row],[Cert 3 Exp Date]]&gt;TODAY(), Merged_Data[[#This Row],[Cert 3 Exp Date]]&lt;TODAY()+15),"Notify",Merged_Data[[#This Row],[Cert 3 Exp Date]]&lt;=TODAY(), "Expired",Merged_Data[[#This Row],[Cert 3 Exp Date]]= " ","No Data")</f>
        <v>Current</v>
      </c>
    </row>
    <row r="109" spans="1:16" x14ac:dyDescent="0.25">
      <c r="A109" s="13" t="s">
        <v>1175</v>
      </c>
      <c r="B109" s="13" t="s">
        <v>1176</v>
      </c>
      <c r="C109" s="13" t="s">
        <v>2542</v>
      </c>
      <c r="D109" s="13" t="s">
        <v>2430</v>
      </c>
      <c r="E109" s="13" t="s">
        <v>2441</v>
      </c>
      <c r="F109" s="13" t="s">
        <v>2431</v>
      </c>
      <c r="G109" s="13" t="s">
        <v>2428</v>
      </c>
      <c r="H109" s="18">
        <v>44709</v>
      </c>
      <c r="I109" s="20">
        <v>45135</v>
      </c>
      <c r="J109" s="21">
        <v>44947</v>
      </c>
      <c r="K109" s="22">
        <v>45363</v>
      </c>
      <c r="L109" s="14" t="str">
        <f ca="1">IF(Merged_Data[[#This Row],[Last Job Date]]+10 &lt;TODAY(), "AVAILABLE", "NOT AVAILABLE")</f>
        <v>AVAILABLE</v>
      </c>
      <c r="M109" s="37" t="str">
        <f ca="1">IF(OR(Merged_Data[[#This Row],[Cert 2 Exp Date]]&lt;=TODAY()-$D$3, Merged_Data[[#This Row],[Cert 1 Ext Date]]&lt;=TODAY()-$D$3,Merged_Data[[#This Row],[Cert 3 Exp Date]]&lt;=TODAY()-$D$3), "COMPLIANT", "NOT COMPLIANT")</f>
        <v>NOT COMPLIANT</v>
      </c>
      <c r="N109" s="45" t="str" cm="1">
        <f t="array" aca="1" ref="N109" ca="1">_xlfn.IFS(Merged_Data[[#This Row],[Cert 1 Ext Date]]&gt;TODAY()+10, "Current", AND(Merged_Data[[#This Row],[Cert 1 Ext Date]]&gt;TODAY(), Merged_Data[[#This Row],[Cert 1 Ext Date]]&lt;TODAY()+15),"Notify",Merged_Data[[#This Row],[Cert 1 Ext Date]]&lt;=TODAY(), "Expired",Merged_Data[[#This Row],[Cert 1 Ext Date]]= " ","No Data")</f>
        <v>Current</v>
      </c>
      <c r="O109" s="45" t="str" cm="1">
        <f t="array" aca="1" ref="O109" ca="1">_xlfn.IFS(Merged_Data[[#This Row],[Cert 2 Exp Date]]&gt;TODAY()+10, "Current", AND(Merged_Data[[#This Row],[Cert 2 Exp Date]]&gt;TODAY(), Merged_Data[[#This Row],[Cert 2 Exp Date]]&lt;TODAY()+15),"Notify",Merged_Data[[#This Row],[Cert 2 Exp Date]]&lt;=TODAY(), "Expired",Merged_Data[[#This Row],[Cert 2 Exp Date]]= " ","No Data")</f>
        <v>Current</v>
      </c>
      <c r="P109" s="45" t="str" cm="1">
        <f t="array" aca="1" ref="P109" ca="1">_xlfn.IFS(Merged_Data[[#This Row],[Cert 3 Exp Date]]&gt;TODAY()+10, "Current", AND(Merged_Data[[#This Row],[Cert 3 Exp Date]]&gt;TODAY(), Merged_Data[[#This Row],[Cert 3 Exp Date]]&lt;TODAY()+15),"Notify",Merged_Data[[#This Row],[Cert 3 Exp Date]]&lt;=TODAY(), "Expired",Merged_Data[[#This Row],[Cert 3 Exp Date]]= " ","No Data")</f>
        <v>Current</v>
      </c>
    </row>
    <row r="110" spans="1:16" x14ac:dyDescent="0.25">
      <c r="A110" s="13" t="s">
        <v>85</v>
      </c>
      <c r="B110" s="13" t="s">
        <v>86</v>
      </c>
      <c r="C110" s="13" t="s">
        <v>2543</v>
      </c>
      <c r="D110" s="13" t="s">
        <v>2430</v>
      </c>
      <c r="E110" s="13" t="s">
        <v>2445</v>
      </c>
      <c r="F110" s="13" t="s">
        <v>2435</v>
      </c>
      <c r="G110" s="13" t="s">
        <v>2432</v>
      </c>
      <c r="H110" s="18">
        <v>44713</v>
      </c>
      <c r="I110" s="20">
        <v>44908</v>
      </c>
      <c r="J110" s="21">
        <v>45016</v>
      </c>
      <c r="K110" s="22">
        <v>44943</v>
      </c>
      <c r="L110" s="14" t="str">
        <f ca="1">IF(Merged_Data[[#This Row],[Last Job Date]]+10 &lt;TODAY(), "AVAILABLE", "NOT AVAILABLE")</f>
        <v>NOT AVAILABLE</v>
      </c>
      <c r="M110" s="37" t="str">
        <f ca="1">IF(OR(Merged_Data[[#This Row],[Cert 2 Exp Date]]&lt;=TODAY()-$D$3, Merged_Data[[#This Row],[Cert 1 Ext Date]]&lt;=TODAY()-$D$3,Merged_Data[[#This Row],[Cert 3 Exp Date]]&lt;=TODAY()-$D$3), "COMPLIANT", "NOT COMPLIANT")</f>
        <v>NOT COMPLIANT</v>
      </c>
      <c r="N110" s="45" t="str" cm="1">
        <f t="array" aca="1" ref="N110" ca="1">_xlfn.IFS(Merged_Data[[#This Row],[Cert 1 Ext Date]]&gt;TODAY()+10, "Current", AND(Merged_Data[[#This Row],[Cert 1 Ext Date]]&gt;TODAY(), Merged_Data[[#This Row],[Cert 1 Ext Date]]&lt;TODAY()+15),"Notify",Merged_Data[[#This Row],[Cert 1 Ext Date]]&lt;=TODAY(), "Expired",Merged_Data[[#This Row],[Cert 1 Ext Date]]= " ","No Data")</f>
        <v>Current</v>
      </c>
      <c r="O110" s="45" t="str" cm="1">
        <f t="array" aca="1" ref="O110" ca="1">_xlfn.IFS(Merged_Data[[#This Row],[Cert 2 Exp Date]]&gt;TODAY()+10, "Current", AND(Merged_Data[[#This Row],[Cert 2 Exp Date]]&gt;TODAY(), Merged_Data[[#This Row],[Cert 2 Exp Date]]&lt;TODAY()+15),"Notify",Merged_Data[[#This Row],[Cert 2 Exp Date]]&lt;=TODAY(), "Expired",Merged_Data[[#This Row],[Cert 2 Exp Date]]= " ","No Data")</f>
        <v>Current</v>
      </c>
      <c r="P110" s="45" t="str" cm="1">
        <f t="array" aca="1" ref="P110" ca="1">_xlfn.IFS(Merged_Data[[#This Row],[Cert 3 Exp Date]]&gt;TODAY()+10, "Current", AND(Merged_Data[[#This Row],[Cert 3 Exp Date]]&gt;TODAY(), Merged_Data[[#This Row],[Cert 3 Exp Date]]&lt;TODAY()+15),"Notify",Merged_Data[[#This Row],[Cert 3 Exp Date]]&lt;=TODAY(), "Expired",Merged_Data[[#This Row],[Cert 3 Exp Date]]= " ","No Data")</f>
        <v>Current</v>
      </c>
    </row>
    <row r="111" spans="1:16" x14ac:dyDescent="0.25">
      <c r="A111" s="13" t="s">
        <v>743</v>
      </c>
      <c r="B111" s="13" t="s">
        <v>744</v>
      </c>
      <c r="C111" s="13" t="s">
        <v>2544</v>
      </c>
      <c r="D111" s="13" t="s">
        <v>2425</v>
      </c>
      <c r="E111" s="13" t="s">
        <v>2437</v>
      </c>
      <c r="F111" s="13" t="s">
        <v>2442</v>
      </c>
      <c r="G111" s="13" t="s">
        <v>2432</v>
      </c>
      <c r="H111" s="18">
        <v>44712</v>
      </c>
      <c r="I111" s="20">
        <v>44917</v>
      </c>
      <c r="J111" s="21">
        <v>44739</v>
      </c>
      <c r="K111" s="22">
        <v>45059</v>
      </c>
      <c r="L111" s="14" t="str">
        <f ca="1">IF(Merged_Data[[#This Row],[Last Job Date]]+10 &lt;TODAY(), "AVAILABLE", "NOT AVAILABLE")</f>
        <v>AVAILABLE</v>
      </c>
      <c r="M111" s="37" t="str">
        <f ca="1">IF(OR(Merged_Data[[#This Row],[Cert 2 Exp Date]]&lt;=TODAY()-$D$3, Merged_Data[[#This Row],[Cert 1 Ext Date]]&lt;=TODAY()-$D$3,Merged_Data[[#This Row],[Cert 3 Exp Date]]&lt;=TODAY()-$D$3), "COMPLIANT", "NOT COMPLIANT")</f>
        <v>NOT COMPLIANT</v>
      </c>
      <c r="N111" s="45" t="str" cm="1">
        <f t="array" aca="1" ref="N111" ca="1">_xlfn.IFS(Merged_Data[[#This Row],[Cert 1 Ext Date]]&gt;TODAY()+10, "Current", AND(Merged_Data[[#This Row],[Cert 1 Ext Date]]&gt;TODAY(), Merged_Data[[#This Row],[Cert 1 Ext Date]]&lt;TODAY()+15),"Notify",Merged_Data[[#This Row],[Cert 1 Ext Date]]&lt;=TODAY(), "Expired",Merged_Data[[#This Row],[Cert 1 Ext Date]]= " ","No Data")</f>
        <v>Current</v>
      </c>
      <c r="O111" s="45" t="str" cm="1">
        <f t="array" aca="1" ref="O111" ca="1">_xlfn.IFS(Merged_Data[[#This Row],[Cert 2 Exp Date]]&gt;TODAY()+10, "Current", AND(Merged_Data[[#This Row],[Cert 2 Exp Date]]&gt;TODAY(), Merged_Data[[#This Row],[Cert 2 Exp Date]]&lt;TODAY()+15),"Notify",Merged_Data[[#This Row],[Cert 2 Exp Date]]&lt;=TODAY(), "Expired",Merged_Data[[#This Row],[Cert 2 Exp Date]]= " ","No Data")</f>
        <v>Current</v>
      </c>
      <c r="P111" s="45" t="str" cm="1">
        <f t="array" aca="1" ref="P111" ca="1">_xlfn.IFS(Merged_Data[[#This Row],[Cert 3 Exp Date]]&gt;TODAY()+10, "Current", AND(Merged_Data[[#This Row],[Cert 3 Exp Date]]&gt;TODAY(), Merged_Data[[#This Row],[Cert 3 Exp Date]]&lt;TODAY()+15),"Notify",Merged_Data[[#This Row],[Cert 3 Exp Date]]&lt;=TODAY(), "Expired",Merged_Data[[#This Row],[Cert 3 Exp Date]]= " ","No Data")</f>
        <v>Current</v>
      </c>
    </row>
    <row r="112" spans="1:16" x14ac:dyDescent="0.25">
      <c r="A112" s="13" t="s">
        <v>768</v>
      </c>
      <c r="B112" s="13" t="s">
        <v>769</v>
      </c>
      <c r="C112" s="13" t="s">
        <v>2545</v>
      </c>
      <c r="D112" s="13" t="s">
        <v>2425</v>
      </c>
      <c r="E112" s="13" t="s">
        <v>2445</v>
      </c>
      <c r="F112" s="13" t="s">
        <v>2427</v>
      </c>
      <c r="G112" s="13" t="s">
        <v>2428</v>
      </c>
      <c r="H112" s="18">
        <v>44709</v>
      </c>
      <c r="I112" s="20">
        <v>44780</v>
      </c>
      <c r="J112" s="21">
        <v>44747</v>
      </c>
      <c r="K112" s="22">
        <v>44624</v>
      </c>
      <c r="L112" s="14" t="str">
        <f ca="1">IF(Merged_Data[[#This Row],[Last Job Date]]+10 &lt;TODAY(), "AVAILABLE", "NOT AVAILABLE")</f>
        <v>AVAILABLE</v>
      </c>
      <c r="M112" s="37" t="str">
        <f ca="1">IF(OR(Merged_Data[[#This Row],[Cert 2 Exp Date]]&lt;=TODAY()-$D$3, Merged_Data[[#This Row],[Cert 1 Ext Date]]&lt;=TODAY()-$D$3,Merged_Data[[#This Row],[Cert 3 Exp Date]]&lt;=TODAY()-$D$3), "COMPLIANT", "NOT COMPLIANT")</f>
        <v>COMPLIANT</v>
      </c>
      <c r="N112" s="45" t="str" cm="1">
        <f t="array" aca="1" ref="N112" ca="1">_xlfn.IFS(Merged_Data[[#This Row],[Cert 1 Ext Date]]&gt;TODAY()+10, "Current", AND(Merged_Data[[#This Row],[Cert 1 Ext Date]]&gt;TODAY(), Merged_Data[[#This Row],[Cert 1 Ext Date]]&lt;TODAY()+15),"Notify",Merged_Data[[#This Row],[Cert 1 Ext Date]]&lt;=TODAY(), "Expired",Merged_Data[[#This Row],[Cert 1 Ext Date]]= " ","No Data")</f>
        <v>Current</v>
      </c>
      <c r="O112" s="45" t="str" cm="1">
        <f t="array" aca="1" ref="O112" ca="1">_xlfn.IFS(Merged_Data[[#This Row],[Cert 2 Exp Date]]&gt;TODAY()+10, "Current", AND(Merged_Data[[#This Row],[Cert 2 Exp Date]]&gt;TODAY(), Merged_Data[[#This Row],[Cert 2 Exp Date]]&lt;TODAY()+15),"Notify",Merged_Data[[#This Row],[Cert 2 Exp Date]]&lt;=TODAY(), "Expired",Merged_Data[[#This Row],[Cert 2 Exp Date]]= " ","No Data")</f>
        <v>Current</v>
      </c>
      <c r="P112" s="45" t="str" cm="1">
        <f t="array" aca="1" ref="P112" ca="1">_xlfn.IFS(Merged_Data[[#This Row],[Cert 3 Exp Date]]&gt;TODAY()+10, "Current", AND(Merged_Data[[#This Row],[Cert 3 Exp Date]]&gt;TODAY(), Merged_Data[[#This Row],[Cert 3 Exp Date]]&lt;TODAY()+15),"Notify",Merged_Data[[#This Row],[Cert 3 Exp Date]]&lt;=TODAY(), "Expired",Merged_Data[[#This Row],[Cert 3 Exp Date]]= " ","No Data")</f>
        <v>Expired</v>
      </c>
    </row>
    <row r="113" spans="1:16" x14ac:dyDescent="0.25">
      <c r="A113" s="13" t="s">
        <v>1244</v>
      </c>
      <c r="B113" s="13" t="s">
        <v>1245</v>
      </c>
      <c r="C113" s="13" t="s">
        <v>2546</v>
      </c>
      <c r="D113" s="13" t="s">
        <v>2425</v>
      </c>
      <c r="E113" s="13" t="s">
        <v>2450</v>
      </c>
      <c r="F113" s="13" t="s">
        <v>2442</v>
      </c>
      <c r="G113" s="13" t="s">
        <v>2432</v>
      </c>
      <c r="H113" s="18">
        <v>44711</v>
      </c>
      <c r="I113" s="20">
        <v>44954</v>
      </c>
      <c r="J113" s="21">
        <v>45023</v>
      </c>
      <c r="K113" s="22">
        <v>45055</v>
      </c>
      <c r="L113" s="14" t="str">
        <f ca="1">IF(Merged_Data[[#This Row],[Last Job Date]]+10 &lt;TODAY(), "AVAILABLE", "NOT AVAILABLE")</f>
        <v>AVAILABLE</v>
      </c>
      <c r="M113" s="37" t="str">
        <f ca="1">IF(OR(Merged_Data[[#This Row],[Cert 2 Exp Date]]&lt;=TODAY()-$D$3, Merged_Data[[#This Row],[Cert 1 Ext Date]]&lt;=TODAY()-$D$3,Merged_Data[[#This Row],[Cert 3 Exp Date]]&lt;=TODAY()-$D$3), "COMPLIANT", "NOT COMPLIANT")</f>
        <v>NOT COMPLIANT</v>
      </c>
      <c r="N113" s="45" t="str" cm="1">
        <f t="array" aca="1" ref="N113" ca="1">_xlfn.IFS(Merged_Data[[#This Row],[Cert 1 Ext Date]]&gt;TODAY()+10, "Current", AND(Merged_Data[[#This Row],[Cert 1 Ext Date]]&gt;TODAY(), Merged_Data[[#This Row],[Cert 1 Ext Date]]&lt;TODAY()+15),"Notify",Merged_Data[[#This Row],[Cert 1 Ext Date]]&lt;=TODAY(), "Expired",Merged_Data[[#This Row],[Cert 1 Ext Date]]= " ","No Data")</f>
        <v>Current</v>
      </c>
      <c r="O113" s="45" t="str" cm="1">
        <f t="array" aca="1" ref="O113" ca="1">_xlfn.IFS(Merged_Data[[#This Row],[Cert 2 Exp Date]]&gt;TODAY()+10, "Current", AND(Merged_Data[[#This Row],[Cert 2 Exp Date]]&gt;TODAY(), Merged_Data[[#This Row],[Cert 2 Exp Date]]&lt;TODAY()+15),"Notify",Merged_Data[[#This Row],[Cert 2 Exp Date]]&lt;=TODAY(), "Expired",Merged_Data[[#This Row],[Cert 2 Exp Date]]= " ","No Data")</f>
        <v>Current</v>
      </c>
      <c r="P113" s="45" t="str" cm="1">
        <f t="array" aca="1" ref="P113" ca="1">_xlfn.IFS(Merged_Data[[#This Row],[Cert 3 Exp Date]]&gt;TODAY()+10, "Current", AND(Merged_Data[[#This Row],[Cert 3 Exp Date]]&gt;TODAY(), Merged_Data[[#This Row],[Cert 3 Exp Date]]&lt;TODAY()+15),"Notify",Merged_Data[[#This Row],[Cert 3 Exp Date]]&lt;=TODAY(), "Expired",Merged_Data[[#This Row],[Cert 3 Exp Date]]= " ","No Data")</f>
        <v>Current</v>
      </c>
    </row>
    <row r="114" spans="1:16" x14ac:dyDescent="0.25">
      <c r="A114" s="13" t="s">
        <v>1715</v>
      </c>
      <c r="B114" s="13" t="s">
        <v>1716</v>
      </c>
      <c r="C114" s="13" t="s">
        <v>2547</v>
      </c>
      <c r="D114" s="13" t="s">
        <v>2425</v>
      </c>
      <c r="E114" s="13" t="s">
        <v>2441</v>
      </c>
      <c r="F114" s="13" t="s">
        <v>2442</v>
      </c>
      <c r="G114" s="13" t="s">
        <v>2432</v>
      </c>
      <c r="H114" s="18">
        <v>44707</v>
      </c>
      <c r="I114" s="20">
        <v>44681</v>
      </c>
      <c r="J114" s="21">
        <v>44812</v>
      </c>
      <c r="K114" s="22">
        <v>45268</v>
      </c>
      <c r="L114" s="14" t="str">
        <f ca="1">IF(Merged_Data[[#This Row],[Last Job Date]]+10 &lt;TODAY(), "AVAILABLE", "NOT AVAILABLE")</f>
        <v>AVAILABLE</v>
      </c>
      <c r="M114" s="37" t="str">
        <f ca="1">IF(OR(Merged_Data[[#This Row],[Cert 2 Exp Date]]&lt;=TODAY()-$D$3, Merged_Data[[#This Row],[Cert 1 Ext Date]]&lt;=TODAY()-$D$3,Merged_Data[[#This Row],[Cert 3 Exp Date]]&lt;=TODAY()-$D$3), "COMPLIANT", "NOT COMPLIANT")</f>
        <v>COMPLIANT</v>
      </c>
      <c r="N114" s="45" t="str" cm="1">
        <f t="array" aca="1" ref="N114" ca="1">_xlfn.IFS(Merged_Data[[#This Row],[Cert 1 Ext Date]]&gt;TODAY()+10, "Current", AND(Merged_Data[[#This Row],[Cert 1 Ext Date]]&gt;TODAY(), Merged_Data[[#This Row],[Cert 1 Ext Date]]&lt;TODAY()+15),"Notify",Merged_Data[[#This Row],[Cert 1 Ext Date]]&lt;=TODAY(), "Expired",Merged_Data[[#This Row],[Cert 1 Ext Date]]= " ","No Data")</f>
        <v>Expired</v>
      </c>
      <c r="O114" s="45" t="str" cm="1">
        <f t="array" aca="1" ref="O114" ca="1">_xlfn.IFS(Merged_Data[[#This Row],[Cert 2 Exp Date]]&gt;TODAY()+10, "Current", AND(Merged_Data[[#This Row],[Cert 2 Exp Date]]&gt;TODAY(), Merged_Data[[#This Row],[Cert 2 Exp Date]]&lt;TODAY()+15),"Notify",Merged_Data[[#This Row],[Cert 2 Exp Date]]&lt;=TODAY(), "Expired",Merged_Data[[#This Row],[Cert 2 Exp Date]]= " ","No Data")</f>
        <v>Current</v>
      </c>
      <c r="P114" s="45" t="str" cm="1">
        <f t="array" aca="1" ref="P114" ca="1">_xlfn.IFS(Merged_Data[[#This Row],[Cert 3 Exp Date]]&gt;TODAY()+10, "Current", AND(Merged_Data[[#This Row],[Cert 3 Exp Date]]&gt;TODAY(), Merged_Data[[#This Row],[Cert 3 Exp Date]]&lt;TODAY()+15),"Notify",Merged_Data[[#This Row],[Cert 3 Exp Date]]&lt;=TODAY(), "Expired",Merged_Data[[#This Row],[Cert 3 Exp Date]]= " ","No Data")</f>
        <v>Current</v>
      </c>
    </row>
    <row r="115" spans="1:16" x14ac:dyDescent="0.25">
      <c r="A115" s="13" t="s">
        <v>1839</v>
      </c>
      <c r="B115" s="13" t="s">
        <v>1840</v>
      </c>
      <c r="C115" s="13" t="s">
        <v>2548</v>
      </c>
      <c r="D115" s="13" t="s">
        <v>2430</v>
      </c>
      <c r="E115" s="13" t="s">
        <v>2439</v>
      </c>
      <c r="F115" s="13" t="s">
        <v>2447</v>
      </c>
      <c r="G115" s="13" t="s">
        <v>2432</v>
      </c>
      <c r="H115" s="18">
        <v>44715</v>
      </c>
      <c r="I115" s="20">
        <v>44819</v>
      </c>
      <c r="J115" s="21">
        <v>44739</v>
      </c>
      <c r="K115" s="22">
        <v>45301</v>
      </c>
      <c r="L115" s="14" t="str">
        <f ca="1">IF(Merged_Data[[#This Row],[Last Job Date]]+10 &lt;TODAY(), "AVAILABLE", "NOT AVAILABLE")</f>
        <v>NOT AVAILABLE</v>
      </c>
      <c r="M115" s="37" t="str">
        <f ca="1">IF(OR(Merged_Data[[#This Row],[Cert 2 Exp Date]]&lt;=TODAY()-$D$3, Merged_Data[[#This Row],[Cert 1 Ext Date]]&lt;=TODAY()-$D$3,Merged_Data[[#This Row],[Cert 3 Exp Date]]&lt;=TODAY()-$D$3), "COMPLIANT", "NOT COMPLIANT")</f>
        <v>NOT COMPLIANT</v>
      </c>
      <c r="N115" s="45" t="str" cm="1">
        <f t="array" aca="1" ref="N115" ca="1">_xlfn.IFS(Merged_Data[[#This Row],[Cert 1 Ext Date]]&gt;TODAY()+10, "Current", AND(Merged_Data[[#This Row],[Cert 1 Ext Date]]&gt;TODAY(), Merged_Data[[#This Row],[Cert 1 Ext Date]]&lt;TODAY()+15),"Notify",Merged_Data[[#This Row],[Cert 1 Ext Date]]&lt;=TODAY(), "Expired",Merged_Data[[#This Row],[Cert 1 Ext Date]]= " ","No Data")</f>
        <v>Current</v>
      </c>
      <c r="O115" s="45" t="str" cm="1">
        <f t="array" aca="1" ref="O115" ca="1">_xlfn.IFS(Merged_Data[[#This Row],[Cert 2 Exp Date]]&gt;TODAY()+10, "Current", AND(Merged_Data[[#This Row],[Cert 2 Exp Date]]&gt;TODAY(), Merged_Data[[#This Row],[Cert 2 Exp Date]]&lt;TODAY()+15),"Notify",Merged_Data[[#This Row],[Cert 2 Exp Date]]&lt;=TODAY(), "Expired",Merged_Data[[#This Row],[Cert 2 Exp Date]]= " ","No Data")</f>
        <v>Current</v>
      </c>
      <c r="P115" s="45" t="str" cm="1">
        <f t="array" aca="1" ref="P115" ca="1">_xlfn.IFS(Merged_Data[[#This Row],[Cert 3 Exp Date]]&gt;TODAY()+10, "Current", AND(Merged_Data[[#This Row],[Cert 3 Exp Date]]&gt;TODAY(), Merged_Data[[#This Row],[Cert 3 Exp Date]]&lt;TODAY()+15),"Notify",Merged_Data[[#This Row],[Cert 3 Exp Date]]&lt;=TODAY(), "Expired",Merged_Data[[#This Row],[Cert 3 Exp Date]]= " ","No Data")</f>
        <v>Current</v>
      </c>
    </row>
    <row r="116" spans="1:16" x14ac:dyDescent="0.25">
      <c r="A116" s="13" t="s">
        <v>611</v>
      </c>
      <c r="B116" s="13" t="s">
        <v>612</v>
      </c>
      <c r="C116" s="13" t="s">
        <v>2549</v>
      </c>
      <c r="D116" s="13" t="s">
        <v>2425</v>
      </c>
      <c r="E116" s="13" t="s">
        <v>2441</v>
      </c>
      <c r="F116" s="13" t="s">
        <v>2427</v>
      </c>
      <c r="G116" s="13" t="s">
        <v>2432</v>
      </c>
      <c r="H116" s="18">
        <v>44715</v>
      </c>
      <c r="I116" s="20">
        <v>45162</v>
      </c>
      <c r="J116" s="21">
        <v>44999</v>
      </c>
      <c r="K116" s="22">
        <v>45118</v>
      </c>
      <c r="L116" s="14" t="str">
        <f ca="1">IF(Merged_Data[[#This Row],[Last Job Date]]+10 &lt;TODAY(), "AVAILABLE", "NOT AVAILABLE")</f>
        <v>NOT AVAILABLE</v>
      </c>
      <c r="M116" s="37" t="str">
        <f ca="1">IF(OR(Merged_Data[[#This Row],[Cert 2 Exp Date]]&lt;=TODAY()-$D$3, Merged_Data[[#This Row],[Cert 1 Ext Date]]&lt;=TODAY()-$D$3,Merged_Data[[#This Row],[Cert 3 Exp Date]]&lt;=TODAY()-$D$3), "COMPLIANT", "NOT COMPLIANT")</f>
        <v>NOT COMPLIANT</v>
      </c>
      <c r="N116" s="45" t="str" cm="1">
        <f t="array" aca="1" ref="N116" ca="1">_xlfn.IFS(Merged_Data[[#This Row],[Cert 1 Ext Date]]&gt;TODAY()+10, "Current", AND(Merged_Data[[#This Row],[Cert 1 Ext Date]]&gt;TODAY(), Merged_Data[[#This Row],[Cert 1 Ext Date]]&lt;TODAY()+15),"Notify",Merged_Data[[#This Row],[Cert 1 Ext Date]]&lt;=TODAY(), "Expired",Merged_Data[[#This Row],[Cert 1 Ext Date]]= " ","No Data")</f>
        <v>Current</v>
      </c>
      <c r="O116" s="45" t="str" cm="1">
        <f t="array" aca="1" ref="O116" ca="1">_xlfn.IFS(Merged_Data[[#This Row],[Cert 2 Exp Date]]&gt;TODAY()+10, "Current", AND(Merged_Data[[#This Row],[Cert 2 Exp Date]]&gt;TODAY(), Merged_Data[[#This Row],[Cert 2 Exp Date]]&lt;TODAY()+15),"Notify",Merged_Data[[#This Row],[Cert 2 Exp Date]]&lt;=TODAY(), "Expired",Merged_Data[[#This Row],[Cert 2 Exp Date]]= " ","No Data")</f>
        <v>Current</v>
      </c>
      <c r="P116" s="45" t="str" cm="1">
        <f t="array" aca="1" ref="P116" ca="1">_xlfn.IFS(Merged_Data[[#This Row],[Cert 3 Exp Date]]&gt;TODAY()+10, "Current", AND(Merged_Data[[#This Row],[Cert 3 Exp Date]]&gt;TODAY(), Merged_Data[[#This Row],[Cert 3 Exp Date]]&lt;TODAY()+15),"Notify",Merged_Data[[#This Row],[Cert 3 Exp Date]]&lt;=TODAY(), "Expired",Merged_Data[[#This Row],[Cert 3 Exp Date]]= " ","No Data")</f>
        <v>Current</v>
      </c>
    </row>
    <row r="117" spans="1:16" x14ac:dyDescent="0.25">
      <c r="A117" s="13" t="s">
        <v>1084</v>
      </c>
      <c r="B117" s="13" t="s">
        <v>1085</v>
      </c>
      <c r="C117" s="13" t="s">
        <v>2550</v>
      </c>
      <c r="D117" s="13" t="s">
        <v>2425</v>
      </c>
      <c r="E117" s="13" t="s">
        <v>2439</v>
      </c>
      <c r="F117" s="13" t="s">
        <v>2442</v>
      </c>
      <c r="G117" s="13" t="s">
        <v>2432</v>
      </c>
      <c r="H117" s="18">
        <v>44716</v>
      </c>
      <c r="I117" s="20"/>
      <c r="J117" s="21">
        <v>45121</v>
      </c>
      <c r="K117" s="22">
        <v>45256</v>
      </c>
      <c r="L117" s="14" t="str">
        <f ca="1">IF(Merged_Data[[#This Row],[Last Job Date]]+10 &lt;TODAY(), "AVAILABLE", "NOT AVAILABLE")</f>
        <v>NOT AVAILABLE</v>
      </c>
      <c r="M117" s="37" t="str">
        <f ca="1">IF(OR(Merged_Data[[#This Row],[Cert 2 Exp Date]]&lt;=TODAY()-$D$3, Merged_Data[[#This Row],[Cert 1 Ext Date]]&lt;=TODAY()-$D$3,Merged_Data[[#This Row],[Cert 3 Exp Date]]&lt;=TODAY()-$D$3), "COMPLIANT", "NOT COMPLIANT")</f>
        <v>COMPLIANT</v>
      </c>
      <c r="N117" s="45" t="str" cm="1">
        <f t="array" aca="1" ref="N117" ca="1">_xlfn.IFS(Merged_Data[[#This Row],[Cert 1 Ext Date]]&gt;TODAY()+10, "Current", AND(Merged_Data[[#This Row],[Cert 1 Ext Date]]&gt;TODAY(), Merged_Data[[#This Row],[Cert 1 Ext Date]]&lt;TODAY()+15),"Notify",Merged_Data[[#This Row],[Cert 1 Ext Date]]&lt;=TODAY(), "Expired",Merged_Data[[#This Row],[Cert 1 Ext Date]]= " ","No Data")</f>
        <v>Expired</v>
      </c>
      <c r="O117" s="45" t="str" cm="1">
        <f t="array" aca="1" ref="O117" ca="1">_xlfn.IFS(Merged_Data[[#This Row],[Cert 2 Exp Date]]&gt;TODAY()+10, "Current", AND(Merged_Data[[#This Row],[Cert 2 Exp Date]]&gt;TODAY(), Merged_Data[[#This Row],[Cert 2 Exp Date]]&lt;TODAY()+15),"Notify",Merged_Data[[#This Row],[Cert 2 Exp Date]]&lt;=TODAY(), "Expired",Merged_Data[[#This Row],[Cert 2 Exp Date]]= " ","No Data")</f>
        <v>Current</v>
      </c>
      <c r="P117" s="45" t="str" cm="1">
        <f t="array" aca="1" ref="P117" ca="1">_xlfn.IFS(Merged_Data[[#This Row],[Cert 3 Exp Date]]&gt;TODAY()+10, "Current", AND(Merged_Data[[#This Row],[Cert 3 Exp Date]]&gt;TODAY(), Merged_Data[[#This Row],[Cert 3 Exp Date]]&lt;TODAY()+15),"Notify",Merged_Data[[#This Row],[Cert 3 Exp Date]]&lt;=TODAY(), "Expired",Merged_Data[[#This Row],[Cert 3 Exp Date]]= " ","No Data")</f>
        <v>Current</v>
      </c>
    </row>
    <row r="118" spans="1:16" x14ac:dyDescent="0.25">
      <c r="A118" s="13" t="s">
        <v>137</v>
      </c>
      <c r="B118" s="13" t="s">
        <v>138</v>
      </c>
      <c r="C118" s="13" t="s">
        <v>2551</v>
      </c>
      <c r="D118" s="13" t="s">
        <v>2425</v>
      </c>
      <c r="E118" s="13" t="s">
        <v>2450</v>
      </c>
      <c r="F118" s="13" t="s">
        <v>2431</v>
      </c>
      <c r="G118" s="13" t="s">
        <v>2432</v>
      </c>
      <c r="H118" s="18">
        <v>44708</v>
      </c>
      <c r="I118" s="20">
        <v>45171</v>
      </c>
      <c r="J118" s="21">
        <v>44980</v>
      </c>
      <c r="K118" s="22">
        <v>44648</v>
      </c>
      <c r="L118" s="14" t="str">
        <f ca="1">IF(Merged_Data[[#This Row],[Last Job Date]]+10 &lt;TODAY(), "AVAILABLE", "NOT AVAILABLE")</f>
        <v>AVAILABLE</v>
      </c>
      <c r="M118" s="37" t="str">
        <f ca="1">IF(OR(Merged_Data[[#This Row],[Cert 2 Exp Date]]&lt;=TODAY()-$D$3, Merged_Data[[#This Row],[Cert 1 Ext Date]]&lt;=TODAY()-$D$3,Merged_Data[[#This Row],[Cert 3 Exp Date]]&lt;=TODAY()-$D$3), "COMPLIANT", "NOT COMPLIANT")</f>
        <v>COMPLIANT</v>
      </c>
      <c r="N118" s="45" t="str" cm="1">
        <f t="array" aca="1" ref="N118" ca="1">_xlfn.IFS(Merged_Data[[#This Row],[Cert 1 Ext Date]]&gt;TODAY()+10, "Current", AND(Merged_Data[[#This Row],[Cert 1 Ext Date]]&gt;TODAY(), Merged_Data[[#This Row],[Cert 1 Ext Date]]&lt;TODAY()+15),"Notify",Merged_Data[[#This Row],[Cert 1 Ext Date]]&lt;=TODAY(), "Expired",Merged_Data[[#This Row],[Cert 1 Ext Date]]= " ","No Data")</f>
        <v>Current</v>
      </c>
      <c r="O118" s="45" t="str" cm="1">
        <f t="array" aca="1" ref="O118" ca="1">_xlfn.IFS(Merged_Data[[#This Row],[Cert 2 Exp Date]]&gt;TODAY()+10, "Current", AND(Merged_Data[[#This Row],[Cert 2 Exp Date]]&gt;TODAY(), Merged_Data[[#This Row],[Cert 2 Exp Date]]&lt;TODAY()+15),"Notify",Merged_Data[[#This Row],[Cert 2 Exp Date]]&lt;=TODAY(), "Expired",Merged_Data[[#This Row],[Cert 2 Exp Date]]= " ","No Data")</f>
        <v>Current</v>
      </c>
      <c r="P118" s="45" t="str" cm="1">
        <f t="array" aca="1" ref="P118" ca="1">_xlfn.IFS(Merged_Data[[#This Row],[Cert 3 Exp Date]]&gt;TODAY()+10, "Current", AND(Merged_Data[[#This Row],[Cert 3 Exp Date]]&gt;TODAY(), Merged_Data[[#This Row],[Cert 3 Exp Date]]&lt;TODAY()+15),"Notify",Merged_Data[[#This Row],[Cert 3 Exp Date]]&lt;=TODAY(), "Expired",Merged_Data[[#This Row],[Cert 3 Exp Date]]= " ","No Data")</f>
        <v>Expired</v>
      </c>
    </row>
    <row r="119" spans="1:16" x14ac:dyDescent="0.25">
      <c r="A119" s="13" t="s">
        <v>1251</v>
      </c>
      <c r="B119" s="13" t="s">
        <v>1252</v>
      </c>
      <c r="C119" s="13" t="s">
        <v>2552</v>
      </c>
      <c r="D119" s="13" t="s">
        <v>2425</v>
      </c>
      <c r="E119" s="13" t="s">
        <v>2445</v>
      </c>
      <c r="F119" s="13" t="s">
        <v>2442</v>
      </c>
      <c r="G119" s="13" t="s">
        <v>2432</v>
      </c>
      <c r="H119" s="18">
        <v>44708</v>
      </c>
      <c r="I119" s="20">
        <v>45101</v>
      </c>
      <c r="J119" s="21">
        <v>44738</v>
      </c>
      <c r="K119" s="22">
        <v>45490</v>
      </c>
      <c r="L119" s="14" t="str">
        <f ca="1">IF(Merged_Data[[#This Row],[Last Job Date]]+10 &lt;TODAY(), "AVAILABLE", "NOT AVAILABLE")</f>
        <v>AVAILABLE</v>
      </c>
      <c r="M119" s="37" t="str">
        <f ca="1">IF(OR(Merged_Data[[#This Row],[Cert 2 Exp Date]]&lt;=TODAY()-$D$3, Merged_Data[[#This Row],[Cert 1 Ext Date]]&lt;=TODAY()-$D$3,Merged_Data[[#This Row],[Cert 3 Exp Date]]&lt;=TODAY()-$D$3), "COMPLIANT", "NOT COMPLIANT")</f>
        <v>NOT COMPLIANT</v>
      </c>
      <c r="N119" s="45" t="str" cm="1">
        <f t="array" aca="1" ref="N119" ca="1">_xlfn.IFS(Merged_Data[[#This Row],[Cert 1 Ext Date]]&gt;TODAY()+10, "Current", AND(Merged_Data[[#This Row],[Cert 1 Ext Date]]&gt;TODAY(), Merged_Data[[#This Row],[Cert 1 Ext Date]]&lt;TODAY()+15),"Notify",Merged_Data[[#This Row],[Cert 1 Ext Date]]&lt;=TODAY(), "Expired",Merged_Data[[#This Row],[Cert 1 Ext Date]]= " ","No Data")</f>
        <v>Current</v>
      </c>
      <c r="O119" s="45" t="str" cm="1">
        <f t="array" aca="1" ref="O119" ca="1">_xlfn.IFS(Merged_Data[[#This Row],[Cert 2 Exp Date]]&gt;TODAY()+10, "Current", AND(Merged_Data[[#This Row],[Cert 2 Exp Date]]&gt;TODAY(), Merged_Data[[#This Row],[Cert 2 Exp Date]]&lt;TODAY()+15),"Notify",Merged_Data[[#This Row],[Cert 2 Exp Date]]&lt;=TODAY(), "Expired",Merged_Data[[#This Row],[Cert 2 Exp Date]]= " ","No Data")</f>
        <v>Current</v>
      </c>
      <c r="P119" s="45" t="str" cm="1">
        <f t="array" aca="1" ref="P119" ca="1">_xlfn.IFS(Merged_Data[[#This Row],[Cert 3 Exp Date]]&gt;TODAY()+10, "Current", AND(Merged_Data[[#This Row],[Cert 3 Exp Date]]&gt;TODAY(), Merged_Data[[#This Row],[Cert 3 Exp Date]]&lt;TODAY()+15),"Notify",Merged_Data[[#This Row],[Cert 3 Exp Date]]&lt;=TODAY(), "Expired",Merged_Data[[#This Row],[Cert 3 Exp Date]]= " ","No Data")</f>
        <v>Current</v>
      </c>
    </row>
    <row r="120" spans="1:16" x14ac:dyDescent="0.25">
      <c r="A120" s="13" t="s">
        <v>5</v>
      </c>
      <c r="B120" s="13" t="s">
        <v>6</v>
      </c>
      <c r="C120" s="13" t="s">
        <v>2553</v>
      </c>
      <c r="D120" s="13" t="s">
        <v>2425</v>
      </c>
      <c r="E120" s="13" t="s">
        <v>2439</v>
      </c>
      <c r="F120" s="13" t="s">
        <v>2435</v>
      </c>
      <c r="G120" s="13" t="s">
        <v>2428</v>
      </c>
      <c r="H120" s="18">
        <v>44714</v>
      </c>
      <c r="I120" s="20"/>
      <c r="J120" s="21">
        <v>44733</v>
      </c>
      <c r="K120" s="22">
        <v>45480</v>
      </c>
      <c r="L120" s="14" t="str">
        <f ca="1">IF(Merged_Data[[#This Row],[Last Job Date]]+10 &lt;TODAY(), "AVAILABLE", "NOT AVAILABLE")</f>
        <v>NOT AVAILABLE</v>
      </c>
      <c r="M120" s="37" t="str">
        <f ca="1">IF(OR(Merged_Data[[#This Row],[Cert 2 Exp Date]]&lt;=TODAY()-$D$3, Merged_Data[[#This Row],[Cert 1 Ext Date]]&lt;=TODAY()-$D$3,Merged_Data[[#This Row],[Cert 3 Exp Date]]&lt;=TODAY()-$D$3), "COMPLIANT", "NOT COMPLIANT")</f>
        <v>COMPLIANT</v>
      </c>
      <c r="N120" s="45" t="str" cm="1">
        <f t="array" aca="1" ref="N120" ca="1">_xlfn.IFS(Merged_Data[[#This Row],[Cert 1 Ext Date]]&gt;TODAY()+10, "Current", AND(Merged_Data[[#This Row],[Cert 1 Ext Date]]&gt;TODAY(), Merged_Data[[#This Row],[Cert 1 Ext Date]]&lt;TODAY()+15),"Notify",Merged_Data[[#This Row],[Cert 1 Ext Date]]&lt;=TODAY(), "Expired",Merged_Data[[#This Row],[Cert 1 Ext Date]]= " ","No Data")</f>
        <v>Expired</v>
      </c>
      <c r="O120" s="45" t="str" cm="1">
        <f t="array" aca="1" ref="O120" ca="1">_xlfn.IFS(Merged_Data[[#This Row],[Cert 2 Exp Date]]&gt;TODAY()+10, "Current", AND(Merged_Data[[#This Row],[Cert 2 Exp Date]]&gt;TODAY(), Merged_Data[[#This Row],[Cert 2 Exp Date]]&lt;TODAY()+15),"Notify",Merged_Data[[#This Row],[Cert 2 Exp Date]]&lt;=TODAY(), "Expired",Merged_Data[[#This Row],[Cert 2 Exp Date]]= " ","No Data")</f>
        <v>Notify</v>
      </c>
      <c r="P120" s="45" t="str" cm="1">
        <f t="array" aca="1" ref="P120" ca="1">_xlfn.IFS(Merged_Data[[#This Row],[Cert 3 Exp Date]]&gt;TODAY()+10, "Current", AND(Merged_Data[[#This Row],[Cert 3 Exp Date]]&gt;TODAY(), Merged_Data[[#This Row],[Cert 3 Exp Date]]&lt;TODAY()+15),"Notify",Merged_Data[[#This Row],[Cert 3 Exp Date]]&lt;=TODAY(), "Expired",Merged_Data[[#This Row],[Cert 3 Exp Date]]= " ","No Data")</f>
        <v>Current</v>
      </c>
    </row>
    <row r="121" spans="1:16" x14ac:dyDescent="0.25">
      <c r="A121" s="13" t="s">
        <v>1374</v>
      </c>
      <c r="B121" s="13" t="s">
        <v>1375</v>
      </c>
      <c r="C121" s="13" t="s">
        <v>2554</v>
      </c>
      <c r="D121" s="13" t="s">
        <v>2430</v>
      </c>
      <c r="E121" s="13" t="s">
        <v>2441</v>
      </c>
      <c r="F121" s="13" t="s">
        <v>2447</v>
      </c>
      <c r="G121" s="13" t="s">
        <v>2428</v>
      </c>
      <c r="H121" s="18">
        <v>44706</v>
      </c>
      <c r="I121" s="20">
        <v>44968</v>
      </c>
      <c r="J121" s="21">
        <v>44969</v>
      </c>
      <c r="K121" s="22">
        <v>45436</v>
      </c>
      <c r="L121" s="14" t="str">
        <f ca="1">IF(Merged_Data[[#This Row],[Last Job Date]]+10 &lt;TODAY(), "AVAILABLE", "NOT AVAILABLE")</f>
        <v>AVAILABLE</v>
      </c>
      <c r="M121" s="37" t="str">
        <f ca="1">IF(OR(Merged_Data[[#This Row],[Cert 2 Exp Date]]&lt;=TODAY()-$D$3, Merged_Data[[#This Row],[Cert 1 Ext Date]]&lt;=TODAY()-$D$3,Merged_Data[[#This Row],[Cert 3 Exp Date]]&lt;=TODAY()-$D$3), "COMPLIANT", "NOT COMPLIANT")</f>
        <v>NOT COMPLIANT</v>
      </c>
      <c r="N121" s="45" t="str" cm="1">
        <f t="array" aca="1" ref="N121" ca="1">_xlfn.IFS(Merged_Data[[#This Row],[Cert 1 Ext Date]]&gt;TODAY()+10, "Current", AND(Merged_Data[[#This Row],[Cert 1 Ext Date]]&gt;TODAY(), Merged_Data[[#This Row],[Cert 1 Ext Date]]&lt;TODAY()+15),"Notify",Merged_Data[[#This Row],[Cert 1 Ext Date]]&lt;=TODAY(), "Expired",Merged_Data[[#This Row],[Cert 1 Ext Date]]= " ","No Data")</f>
        <v>Current</v>
      </c>
      <c r="O121" s="45" t="str" cm="1">
        <f t="array" aca="1" ref="O121" ca="1">_xlfn.IFS(Merged_Data[[#This Row],[Cert 2 Exp Date]]&gt;TODAY()+10, "Current", AND(Merged_Data[[#This Row],[Cert 2 Exp Date]]&gt;TODAY(), Merged_Data[[#This Row],[Cert 2 Exp Date]]&lt;TODAY()+15),"Notify",Merged_Data[[#This Row],[Cert 2 Exp Date]]&lt;=TODAY(), "Expired",Merged_Data[[#This Row],[Cert 2 Exp Date]]= " ","No Data")</f>
        <v>Current</v>
      </c>
      <c r="P121" s="45" t="str" cm="1">
        <f t="array" aca="1" ref="P121" ca="1">_xlfn.IFS(Merged_Data[[#This Row],[Cert 3 Exp Date]]&gt;TODAY()+10, "Current", AND(Merged_Data[[#This Row],[Cert 3 Exp Date]]&gt;TODAY(), Merged_Data[[#This Row],[Cert 3 Exp Date]]&lt;TODAY()+15),"Notify",Merged_Data[[#This Row],[Cert 3 Exp Date]]&lt;=TODAY(), "Expired",Merged_Data[[#This Row],[Cert 3 Exp Date]]= " ","No Data")</f>
        <v>Current</v>
      </c>
    </row>
    <row r="122" spans="1:16" x14ac:dyDescent="0.25">
      <c r="A122" s="13" t="s">
        <v>40</v>
      </c>
      <c r="B122" s="13" t="s">
        <v>41</v>
      </c>
      <c r="C122" s="13" t="s">
        <v>2555</v>
      </c>
      <c r="D122" s="13" t="s">
        <v>2425</v>
      </c>
      <c r="E122" s="13" t="s">
        <v>2450</v>
      </c>
      <c r="F122" s="13" t="s">
        <v>2447</v>
      </c>
      <c r="G122" s="13" t="s">
        <v>2432</v>
      </c>
      <c r="H122" s="18">
        <v>44713</v>
      </c>
      <c r="I122" s="20">
        <v>44730</v>
      </c>
      <c r="J122" s="21">
        <v>45088</v>
      </c>
      <c r="K122" s="22">
        <v>44576</v>
      </c>
      <c r="L122" s="14" t="str">
        <f ca="1">IF(Merged_Data[[#This Row],[Last Job Date]]+10 &lt;TODAY(), "AVAILABLE", "NOT AVAILABLE")</f>
        <v>NOT AVAILABLE</v>
      </c>
      <c r="M122" s="37" t="str">
        <f ca="1">IF(OR(Merged_Data[[#This Row],[Cert 2 Exp Date]]&lt;=TODAY()-$D$3, Merged_Data[[#This Row],[Cert 1 Ext Date]]&lt;=TODAY()-$D$3,Merged_Data[[#This Row],[Cert 3 Exp Date]]&lt;=TODAY()-$D$3), "COMPLIANT", "NOT COMPLIANT")</f>
        <v>COMPLIANT</v>
      </c>
      <c r="N122" s="45" t="str" cm="1">
        <f t="array" aca="1" ref="N122" ca="1">_xlfn.IFS(Merged_Data[[#This Row],[Cert 1 Ext Date]]&gt;TODAY()+10, "Current", AND(Merged_Data[[#This Row],[Cert 1 Ext Date]]&gt;TODAY(), Merged_Data[[#This Row],[Cert 1 Ext Date]]&lt;TODAY()+15),"Notify",Merged_Data[[#This Row],[Cert 1 Ext Date]]&lt;=TODAY(), "Expired",Merged_Data[[#This Row],[Cert 1 Ext Date]]= " ","No Data")</f>
        <v>Notify</v>
      </c>
      <c r="O122" s="45" t="str" cm="1">
        <f t="array" aca="1" ref="O122" ca="1">_xlfn.IFS(Merged_Data[[#This Row],[Cert 2 Exp Date]]&gt;TODAY()+10, "Current", AND(Merged_Data[[#This Row],[Cert 2 Exp Date]]&gt;TODAY(), Merged_Data[[#This Row],[Cert 2 Exp Date]]&lt;TODAY()+15),"Notify",Merged_Data[[#This Row],[Cert 2 Exp Date]]&lt;=TODAY(), "Expired",Merged_Data[[#This Row],[Cert 2 Exp Date]]= " ","No Data")</f>
        <v>Current</v>
      </c>
      <c r="P122" s="45" t="str" cm="1">
        <f t="array" aca="1" ref="P122" ca="1">_xlfn.IFS(Merged_Data[[#This Row],[Cert 3 Exp Date]]&gt;TODAY()+10, "Current", AND(Merged_Data[[#This Row],[Cert 3 Exp Date]]&gt;TODAY(), Merged_Data[[#This Row],[Cert 3 Exp Date]]&lt;TODAY()+15),"Notify",Merged_Data[[#This Row],[Cert 3 Exp Date]]&lt;=TODAY(), "Expired",Merged_Data[[#This Row],[Cert 3 Exp Date]]= " ","No Data")</f>
        <v>Expired</v>
      </c>
    </row>
    <row r="123" spans="1:16" x14ac:dyDescent="0.25">
      <c r="A123" s="13" t="s">
        <v>2175</v>
      </c>
      <c r="B123" s="13" t="s">
        <v>2176</v>
      </c>
      <c r="C123" s="13" t="s">
        <v>2556</v>
      </c>
      <c r="D123" s="13" t="s">
        <v>2425</v>
      </c>
      <c r="E123" s="13" t="s">
        <v>2450</v>
      </c>
      <c r="F123" s="13" t="s">
        <v>2431</v>
      </c>
      <c r="G123" s="13" t="s">
        <v>2428</v>
      </c>
      <c r="H123" s="18">
        <v>44708</v>
      </c>
      <c r="I123" s="20">
        <v>44826</v>
      </c>
      <c r="J123" s="21">
        <v>45034</v>
      </c>
      <c r="K123" s="22">
        <v>44714</v>
      </c>
      <c r="L123" s="14" t="str">
        <f ca="1">IF(Merged_Data[[#This Row],[Last Job Date]]+10 &lt;TODAY(), "AVAILABLE", "NOT AVAILABLE")</f>
        <v>AVAILABLE</v>
      </c>
      <c r="M123" s="37" t="str">
        <f ca="1">IF(OR(Merged_Data[[#This Row],[Cert 2 Exp Date]]&lt;=TODAY()-$D$3, Merged_Data[[#This Row],[Cert 1 Ext Date]]&lt;=TODAY()-$D$3,Merged_Data[[#This Row],[Cert 3 Exp Date]]&lt;=TODAY()-$D$3), "COMPLIANT", "NOT COMPLIANT")</f>
        <v>COMPLIANT</v>
      </c>
      <c r="N123" s="45" t="str" cm="1">
        <f t="array" aca="1" ref="N123" ca="1">_xlfn.IFS(Merged_Data[[#This Row],[Cert 1 Ext Date]]&gt;TODAY()+10, "Current", AND(Merged_Data[[#This Row],[Cert 1 Ext Date]]&gt;TODAY(), Merged_Data[[#This Row],[Cert 1 Ext Date]]&lt;TODAY()+15),"Notify",Merged_Data[[#This Row],[Cert 1 Ext Date]]&lt;=TODAY(), "Expired",Merged_Data[[#This Row],[Cert 1 Ext Date]]= " ","No Data")</f>
        <v>Current</v>
      </c>
      <c r="O123" s="45" t="str" cm="1">
        <f t="array" aca="1" ref="O123" ca="1">_xlfn.IFS(Merged_Data[[#This Row],[Cert 2 Exp Date]]&gt;TODAY()+10, "Current", AND(Merged_Data[[#This Row],[Cert 2 Exp Date]]&gt;TODAY(), Merged_Data[[#This Row],[Cert 2 Exp Date]]&lt;TODAY()+15),"Notify",Merged_Data[[#This Row],[Cert 2 Exp Date]]&lt;=TODAY(), "Expired",Merged_Data[[#This Row],[Cert 2 Exp Date]]= " ","No Data")</f>
        <v>Current</v>
      </c>
      <c r="P123" s="45" t="str" cm="1">
        <f t="array" aca="1" ref="P123" ca="1">_xlfn.IFS(Merged_Data[[#This Row],[Cert 3 Exp Date]]&gt;TODAY()+10, "Current", AND(Merged_Data[[#This Row],[Cert 3 Exp Date]]&gt;TODAY(), Merged_Data[[#This Row],[Cert 3 Exp Date]]&lt;TODAY()+15),"Notify",Merged_Data[[#This Row],[Cert 3 Exp Date]]&lt;=TODAY(), "Expired",Merged_Data[[#This Row],[Cert 3 Exp Date]]= " ","No Data")</f>
        <v>Expired</v>
      </c>
    </row>
    <row r="124" spans="1:16" x14ac:dyDescent="0.25">
      <c r="A124" s="13" t="s">
        <v>1332</v>
      </c>
      <c r="B124" s="13" t="s">
        <v>1333</v>
      </c>
      <c r="C124" s="13" t="s">
        <v>2557</v>
      </c>
      <c r="D124" s="13" t="s">
        <v>2430</v>
      </c>
      <c r="E124" s="13" t="s">
        <v>2450</v>
      </c>
      <c r="F124" s="13" t="s">
        <v>2442</v>
      </c>
      <c r="G124" s="13" t="s">
        <v>2432</v>
      </c>
      <c r="H124" s="18">
        <v>44706</v>
      </c>
      <c r="I124" s="20">
        <v>44992</v>
      </c>
      <c r="J124" s="21"/>
      <c r="K124" s="22"/>
      <c r="L124" s="14" t="str">
        <f ca="1">IF(Merged_Data[[#This Row],[Last Job Date]]+10 &lt;TODAY(), "AVAILABLE", "NOT AVAILABLE")</f>
        <v>AVAILABLE</v>
      </c>
      <c r="M124" s="37" t="str">
        <f ca="1">IF(OR(Merged_Data[[#This Row],[Cert 2 Exp Date]]&lt;=TODAY()-$D$3, Merged_Data[[#This Row],[Cert 1 Ext Date]]&lt;=TODAY()-$D$3,Merged_Data[[#This Row],[Cert 3 Exp Date]]&lt;=TODAY()-$D$3), "COMPLIANT", "NOT COMPLIANT")</f>
        <v>COMPLIANT</v>
      </c>
      <c r="N124" s="45" t="str" cm="1">
        <f t="array" aca="1" ref="N124" ca="1">_xlfn.IFS(Merged_Data[[#This Row],[Cert 1 Ext Date]]&gt;TODAY()+10, "Current", AND(Merged_Data[[#This Row],[Cert 1 Ext Date]]&gt;TODAY(), Merged_Data[[#This Row],[Cert 1 Ext Date]]&lt;TODAY()+15),"Notify",Merged_Data[[#This Row],[Cert 1 Ext Date]]&lt;=TODAY(), "Expired",Merged_Data[[#This Row],[Cert 1 Ext Date]]= " ","No Data")</f>
        <v>Current</v>
      </c>
      <c r="O124" s="45" t="str" cm="1">
        <f t="array" aca="1" ref="O124" ca="1">_xlfn.IFS(Merged_Data[[#This Row],[Cert 2 Exp Date]]&gt;TODAY()+10, "Current", AND(Merged_Data[[#This Row],[Cert 2 Exp Date]]&gt;TODAY(), Merged_Data[[#This Row],[Cert 2 Exp Date]]&lt;TODAY()+15),"Notify",Merged_Data[[#This Row],[Cert 2 Exp Date]]&lt;=TODAY(), "Expired",Merged_Data[[#This Row],[Cert 2 Exp Date]]= " ","No Data")</f>
        <v>Expired</v>
      </c>
      <c r="P124" s="45" t="str" cm="1">
        <f t="array" aca="1" ref="P124" ca="1">_xlfn.IFS(Merged_Data[[#This Row],[Cert 3 Exp Date]]&gt;TODAY()+10, "Current", AND(Merged_Data[[#This Row],[Cert 3 Exp Date]]&gt;TODAY(), Merged_Data[[#This Row],[Cert 3 Exp Date]]&lt;TODAY()+15),"Notify",Merged_Data[[#This Row],[Cert 3 Exp Date]]&lt;=TODAY(), "Expired",Merged_Data[[#This Row],[Cert 3 Exp Date]]= " ","No Data")</f>
        <v>Expired</v>
      </c>
    </row>
    <row r="125" spans="1:16" x14ac:dyDescent="0.25">
      <c r="A125" s="13" t="s">
        <v>2384</v>
      </c>
      <c r="B125" s="13" t="s">
        <v>2385</v>
      </c>
      <c r="C125" s="13" t="s">
        <v>2558</v>
      </c>
      <c r="D125" s="13" t="s">
        <v>2425</v>
      </c>
      <c r="E125" s="13" t="s">
        <v>2441</v>
      </c>
      <c r="F125" s="13" t="s">
        <v>2427</v>
      </c>
      <c r="G125" s="13" t="s">
        <v>2428</v>
      </c>
      <c r="H125" s="18">
        <v>44713</v>
      </c>
      <c r="I125" s="20">
        <v>45189</v>
      </c>
      <c r="J125" s="21">
        <v>45055</v>
      </c>
      <c r="K125" s="22">
        <v>45167</v>
      </c>
      <c r="L125" s="14" t="str">
        <f ca="1">IF(Merged_Data[[#This Row],[Last Job Date]]+10 &lt;TODAY(), "AVAILABLE", "NOT AVAILABLE")</f>
        <v>NOT AVAILABLE</v>
      </c>
      <c r="M125" s="37" t="str">
        <f ca="1">IF(OR(Merged_Data[[#This Row],[Cert 2 Exp Date]]&lt;=TODAY()-$D$3, Merged_Data[[#This Row],[Cert 1 Ext Date]]&lt;=TODAY()-$D$3,Merged_Data[[#This Row],[Cert 3 Exp Date]]&lt;=TODAY()-$D$3), "COMPLIANT", "NOT COMPLIANT")</f>
        <v>NOT COMPLIANT</v>
      </c>
      <c r="N125" s="45" t="str" cm="1">
        <f t="array" aca="1" ref="N125" ca="1">_xlfn.IFS(Merged_Data[[#This Row],[Cert 1 Ext Date]]&gt;TODAY()+10, "Current", AND(Merged_Data[[#This Row],[Cert 1 Ext Date]]&gt;TODAY(), Merged_Data[[#This Row],[Cert 1 Ext Date]]&lt;TODAY()+15),"Notify",Merged_Data[[#This Row],[Cert 1 Ext Date]]&lt;=TODAY(), "Expired",Merged_Data[[#This Row],[Cert 1 Ext Date]]= " ","No Data")</f>
        <v>Current</v>
      </c>
      <c r="O125" s="45" t="str" cm="1">
        <f t="array" aca="1" ref="O125" ca="1">_xlfn.IFS(Merged_Data[[#This Row],[Cert 2 Exp Date]]&gt;TODAY()+10, "Current", AND(Merged_Data[[#This Row],[Cert 2 Exp Date]]&gt;TODAY(), Merged_Data[[#This Row],[Cert 2 Exp Date]]&lt;TODAY()+15),"Notify",Merged_Data[[#This Row],[Cert 2 Exp Date]]&lt;=TODAY(), "Expired",Merged_Data[[#This Row],[Cert 2 Exp Date]]= " ","No Data")</f>
        <v>Current</v>
      </c>
      <c r="P125" s="45" t="str" cm="1">
        <f t="array" aca="1" ref="P125" ca="1">_xlfn.IFS(Merged_Data[[#This Row],[Cert 3 Exp Date]]&gt;TODAY()+10, "Current", AND(Merged_Data[[#This Row],[Cert 3 Exp Date]]&gt;TODAY(), Merged_Data[[#This Row],[Cert 3 Exp Date]]&lt;TODAY()+15),"Notify",Merged_Data[[#This Row],[Cert 3 Exp Date]]&lt;=TODAY(), "Expired",Merged_Data[[#This Row],[Cert 3 Exp Date]]= " ","No Data")</f>
        <v>Current</v>
      </c>
    </row>
    <row r="126" spans="1:16" x14ac:dyDescent="0.25">
      <c r="A126" s="13" t="s">
        <v>565</v>
      </c>
      <c r="B126" s="13" t="s">
        <v>566</v>
      </c>
      <c r="C126" s="13" t="s">
        <v>2559</v>
      </c>
      <c r="D126" s="13" t="s">
        <v>2425</v>
      </c>
      <c r="E126" s="13" t="s">
        <v>2445</v>
      </c>
      <c r="F126" s="13" t="s">
        <v>2427</v>
      </c>
      <c r="G126" s="13" t="s">
        <v>2432</v>
      </c>
      <c r="H126" s="18">
        <v>44708</v>
      </c>
      <c r="I126" s="20">
        <v>44973</v>
      </c>
      <c r="J126" s="21">
        <v>45034</v>
      </c>
      <c r="K126" s="22">
        <v>44980</v>
      </c>
      <c r="L126" s="14" t="str">
        <f ca="1">IF(Merged_Data[[#This Row],[Last Job Date]]+10 &lt;TODAY(), "AVAILABLE", "NOT AVAILABLE")</f>
        <v>AVAILABLE</v>
      </c>
      <c r="M126" s="37" t="str">
        <f ca="1">IF(OR(Merged_Data[[#This Row],[Cert 2 Exp Date]]&lt;=TODAY()-$D$3, Merged_Data[[#This Row],[Cert 1 Ext Date]]&lt;=TODAY()-$D$3,Merged_Data[[#This Row],[Cert 3 Exp Date]]&lt;=TODAY()-$D$3), "COMPLIANT", "NOT COMPLIANT")</f>
        <v>NOT COMPLIANT</v>
      </c>
      <c r="N126" s="45" t="str" cm="1">
        <f t="array" aca="1" ref="N126" ca="1">_xlfn.IFS(Merged_Data[[#This Row],[Cert 1 Ext Date]]&gt;TODAY()+10, "Current", AND(Merged_Data[[#This Row],[Cert 1 Ext Date]]&gt;TODAY(), Merged_Data[[#This Row],[Cert 1 Ext Date]]&lt;TODAY()+15),"Notify",Merged_Data[[#This Row],[Cert 1 Ext Date]]&lt;=TODAY(), "Expired",Merged_Data[[#This Row],[Cert 1 Ext Date]]= " ","No Data")</f>
        <v>Current</v>
      </c>
      <c r="O126" s="45" t="str" cm="1">
        <f t="array" aca="1" ref="O126" ca="1">_xlfn.IFS(Merged_Data[[#This Row],[Cert 2 Exp Date]]&gt;TODAY()+10, "Current", AND(Merged_Data[[#This Row],[Cert 2 Exp Date]]&gt;TODAY(), Merged_Data[[#This Row],[Cert 2 Exp Date]]&lt;TODAY()+15),"Notify",Merged_Data[[#This Row],[Cert 2 Exp Date]]&lt;=TODAY(), "Expired",Merged_Data[[#This Row],[Cert 2 Exp Date]]= " ","No Data")</f>
        <v>Current</v>
      </c>
      <c r="P126" s="45" t="str" cm="1">
        <f t="array" aca="1" ref="P126" ca="1">_xlfn.IFS(Merged_Data[[#This Row],[Cert 3 Exp Date]]&gt;TODAY()+10, "Current", AND(Merged_Data[[#This Row],[Cert 3 Exp Date]]&gt;TODAY(), Merged_Data[[#This Row],[Cert 3 Exp Date]]&lt;TODAY()+15),"Notify",Merged_Data[[#This Row],[Cert 3 Exp Date]]&lt;=TODAY(), "Expired",Merged_Data[[#This Row],[Cert 3 Exp Date]]= " ","No Data")</f>
        <v>Current</v>
      </c>
    </row>
    <row r="127" spans="1:16" x14ac:dyDescent="0.25">
      <c r="A127" s="13" t="s">
        <v>1889</v>
      </c>
      <c r="B127" s="13" t="s">
        <v>1890</v>
      </c>
      <c r="C127" s="13" t="s">
        <v>2560</v>
      </c>
      <c r="D127" s="13" t="s">
        <v>2430</v>
      </c>
      <c r="E127" s="13" t="s">
        <v>2450</v>
      </c>
      <c r="F127" s="13" t="s">
        <v>2447</v>
      </c>
      <c r="G127" s="13" t="s">
        <v>2428</v>
      </c>
      <c r="H127" s="18">
        <v>44712</v>
      </c>
      <c r="I127" s="20">
        <v>45016</v>
      </c>
      <c r="J127" s="21">
        <v>44961</v>
      </c>
      <c r="K127" s="22">
        <v>45260</v>
      </c>
      <c r="L127" s="14" t="str">
        <f ca="1">IF(Merged_Data[[#This Row],[Last Job Date]]+10 &lt;TODAY(), "AVAILABLE", "NOT AVAILABLE")</f>
        <v>AVAILABLE</v>
      </c>
      <c r="M127" s="37" t="str">
        <f ca="1">IF(OR(Merged_Data[[#This Row],[Cert 2 Exp Date]]&lt;=TODAY()-$D$3, Merged_Data[[#This Row],[Cert 1 Ext Date]]&lt;=TODAY()-$D$3,Merged_Data[[#This Row],[Cert 3 Exp Date]]&lt;=TODAY()-$D$3), "COMPLIANT", "NOT COMPLIANT")</f>
        <v>NOT COMPLIANT</v>
      </c>
      <c r="N127" s="45" t="str" cm="1">
        <f t="array" aca="1" ref="N127" ca="1">_xlfn.IFS(Merged_Data[[#This Row],[Cert 1 Ext Date]]&gt;TODAY()+10, "Current", AND(Merged_Data[[#This Row],[Cert 1 Ext Date]]&gt;TODAY(), Merged_Data[[#This Row],[Cert 1 Ext Date]]&lt;TODAY()+15),"Notify",Merged_Data[[#This Row],[Cert 1 Ext Date]]&lt;=TODAY(), "Expired",Merged_Data[[#This Row],[Cert 1 Ext Date]]= " ","No Data")</f>
        <v>Current</v>
      </c>
      <c r="O127" s="45" t="str" cm="1">
        <f t="array" aca="1" ref="O127" ca="1">_xlfn.IFS(Merged_Data[[#This Row],[Cert 2 Exp Date]]&gt;TODAY()+10, "Current", AND(Merged_Data[[#This Row],[Cert 2 Exp Date]]&gt;TODAY(), Merged_Data[[#This Row],[Cert 2 Exp Date]]&lt;TODAY()+15),"Notify",Merged_Data[[#This Row],[Cert 2 Exp Date]]&lt;=TODAY(), "Expired",Merged_Data[[#This Row],[Cert 2 Exp Date]]= " ","No Data")</f>
        <v>Current</v>
      </c>
      <c r="P127" s="45" t="str" cm="1">
        <f t="array" aca="1" ref="P127" ca="1">_xlfn.IFS(Merged_Data[[#This Row],[Cert 3 Exp Date]]&gt;TODAY()+10, "Current", AND(Merged_Data[[#This Row],[Cert 3 Exp Date]]&gt;TODAY(), Merged_Data[[#This Row],[Cert 3 Exp Date]]&lt;TODAY()+15),"Notify",Merged_Data[[#This Row],[Cert 3 Exp Date]]&lt;=TODAY(), "Expired",Merged_Data[[#This Row],[Cert 3 Exp Date]]= " ","No Data")</f>
        <v>Current</v>
      </c>
    </row>
    <row r="128" spans="1:16" x14ac:dyDescent="0.25">
      <c r="A128" s="13" t="s">
        <v>44</v>
      </c>
      <c r="B128" s="13" t="s">
        <v>45</v>
      </c>
      <c r="C128" s="13" t="s">
        <v>2561</v>
      </c>
      <c r="D128" s="13" t="s">
        <v>2425</v>
      </c>
      <c r="E128" s="13" t="s">
        <v>2445</v>
      </c>
      <c r="F128" s="13" t="s">
        <v>2427</v>
      </c>
      <c r="G128" s="13" t="s">
        <v>2428</v>
      </c>
      <c r="H128" s="18">
        <v>44704</v>
      </c>
      <c r="I128" s="20">
        <v>44994</v>
      </c>
      <c r="J128" s="21">
        <v>45072</v>
      </c>
      <c r="K128" s="22">
        <v>45058</v>
      </c>
      <c r="L128" s="14" t="str">
        <f ca="1">IF(Merged_Data[[#This Row],[Last Job Date]]+10 &lt;TODAY(), "AVAILABLE", "NOT AVAILABLE")</f>
        <v>AVAILABLE</v>
      </c>
      <c r="M128" s="37" t="str">
        <f ca="1">IF(OR(Merged_Data[[#This Row],[Cert 2 Exp Date]]&lt;=TODAY()-$D$3, Merged_Data[[#This Row],[Cert 1 Ext Date]]&lt;=TODAY()-$D$3,Merged_Data[[#This Row],[Cert 3 Exp Date]]&lt;=TODAY()-$D$3), "COMPLIANT", "NOT COMPLIANT")</f>
        <v>NOT COMPLIANT</v>
      </c>
      <c r="N128" s="45" t="str" cm="1">
        <f t="array" aca="1" ref="N128" ca="1">_xlfn.IFS(Merged_Data[[#This Row],[Cert 1 Ext Date]]&gt;TODAY()+10, "Current", AND(Merged_Data[[#This Row],[Cert 1 Ext Date]]&gt;TODAY(), Merged_Data[[#This Row],[Cert 1 Ext Date]]&lt;TODAY()+15),"Notify",Merged_Data[[#This Row],[Cert 1 Ext Date]]&lt;=TODAY(), "Expired",Merged_Data[[#This Row],[Cert 1 Ext Date]]= " ","No Data")</f>
        <v>Current</v>
      </c>
      <c r="O128" s="45" t="str" cm="1">
        <f t="array" aca="1" ref="O128" ca="1">_xlfn.IFS(Merged_Data[[#This Row],[Cert 2 Exp Date]]&gt;TODAY()+10, "Current", AND(Merged_Data[[#This Row],[Cert 2 Exp Date]]&gt;TODAY(), Merged_Data[[#This Row],[Cert 2 Exp Date]]&lt;TODAY()+15),"Notify",Merged_Data[[#This Row],[Cert 2 Exp Date]]&lt;=TODAY(), "Expired",Merged_Data[[#This Row],[Cert 2 Exp Date]]= " ","No Data")</f>
        <v>Current</v>
      </c>
      <c r="P128" s="45" t="str" cm="1">
        <f t="array" aca="1" ref="P128" ca="1">_xlfn.IFS(Merged_Data[[#This Row],[Cert 3 Exp Date]]&gt;TODAY()+10, "Current", AND(Merged_Data[[#This Row],[Cert 3 Exp Date]]&gt;TODAY(), Merged_Data[[#This Row],[Cert 3 Exp Date]]&lt;TODAY()+15),"Notify",Merged_Data[[#This Row],[Cert 3 Exp Date]]&lt;=TODAY(), "Expired",Merged_Data[[#This Row],[Cert 3 Exp Date]]= " ","No Data")</f>
        <v>Current</v>
      </c>
    </row>
    <row r="129" spans="1:16" x14ac:dyDescent="0.25">
      <c r="A129" s="13" t="s">
        <v>734</v>
      </c>
      <c r="B129" s="13" t="s">
        <v>735</v>
      </c>
      <c r="C129" s="13" t="s">
        <v>2562</v>
      </c>
      <c r="D129" s="13" t="s">
        <v>2430</v>
      </c>
      <c r="E129" s="13" t="s">
        <v>2441</v>
      </c>
      <c r="F129" s="13" t="s">
        <v>2442</v>
      </c>
      <c r="G129" s="13" t="s">
        <v>2432</v>
      </c>
      <c r="H129" s="18">
        <v>44716</v>
      </c>
      <c r="I129" s="20">
        <v>45157</v>
      </c>
      <c r="J129" s="21"/>
      <c r="K129" s="22"/>
      <c r="L129" s="14" t="str">
        <f ca="1">IF(Merged_Data[[#This Row],[Last Job Date]]+10 &lt;TODAY(), "AVAILABLE", "NOT AVAILABLE")</f>
        <v>NOT AVAILABLE</v>
      </c>
      <c r="M129" s="37" t="str">
        <f ca="1">IF(OR(Merged_Data[[#This Row],[Cert 2 Exp Date]]&lt;=TODAY()-$D$3, Merged_Data[[#This Row],[Cert 1 Ext Date]]&lt;=TODAY()-$D$3,Merged_Data[[#This Row],[Cert 3 Exp Date]]&lt;=TODAY()-$D$3), "COMPLIANT", "NOT COMPLIANT")</f>
        <v>COMPLIANT</v>
      </c>
      <c r="N129" s="45" t="str" cm="1">
        <f t="array" aca="1" ref="N129" ca="1">_xlfn.IFS(Merged_Data[[#This Row],[Cert 1 Ext Date]]&gt;TODAY()+10, "Current", AND(Merged_Data[[#This Row],[Cert 1 Ext Date]]&gt;TODAY(), Merged_Data[[#This Row],[Cert 1 Ext Date]]&lt;TODAY()+15),"Notify",Merged_Data[[#This Row],[Cert 1 Ext Date]]&lt;=TODAY(), "Expired",Merged_Data[[#This Row],[Cert 1 Ext Date]]= " ","No Data")</f>
        <v>Current</v>
      </c>
      <c r="O129" s="45" t="str" cm="1">
        <f t="array" aca="1" ref="O129" ca="1">_xlfn.IFS(Merged_Data[[#This Row],[Cert 2 Exp Date]]&gt;TODAY()+10, "Current", AND(Merged_Data[[#This Row],[Cert 2 Exp Date]]&gt;TODAY(), Merged_Data[[#This Row],[Cert 2 Exp Date]]&lt;TODAY()+15),"Notify",Merged_Data[[#This Row],[Cert 2 Exp Date]]&lt;=TODAY(), "Expired",Merged_Data[[#This Row],[Cert 2 Exp Date]]= " ","No Data")</f>
        <v>Expired</v>
      </c>
      <c r="P129" s="45" t="str" cm="1">
        <f t="array" aca="1" ref="P129" ca="1">_xlfn.IFS(Merged_Data[[#This Row],[Cert 3 Exp Date]]&gt;TODAY()+10, "Current", AND(Merged_Data[[#This Row],[Cert 3 Exp Date]]&gt;TODAY(), Merged_Data[[#This Row],[Cert 3 Exp Date]]&lt;TODAY()+15),"Notify",Merged_Data[[#This Row],[Cert 3 Exp Date]]&lt;=TODAY(), "Expired",Merged_Data[[#This Row],[Cert 3 Exp Date]]= " ","No Data")</f>
        <v>Expired</v>
      </c>
    </row>
    <row r="130" spans="1:16" x14ac:dyDescent="0.25">
      <c r="A130" s="13" t="s">
        <v>1670</v>
      </c>
      <c r="B130" s="13" t="s">
        <v>1671</v>
      </c>
      <c r="C130" s="13" t="s">
        <v>2563</v>
      </c>
      <c r="D130" s="13" t="s">
        <v>2430</v>
      </c>
      <c r="E130" s="13" t="s">
        <v>2445</v>
      </c>
      <c r="F130" s="13" t="s">
        <v>2435</v>
      </c>
      <c r="G130" s="13" t="s">
        <v>2432</v>
      </c>
      <c r="H130" s="18">
        <v>44713</v>
      </c>
      <c r="I130" s="20">
        <v>44862</v>
      </c>
      <c r="J130" s="21">
        <v>44834</v>
      </c>
      <c r="K130" s="22">
        <v>45056</v>
      </c>
      <c r="L130" s="14" t="str">
        <f ca="1">IF(Merged_Data[[#This Row],[Last Job Date]]+10 &lt;TODAY(), "AVAILABLE", "NOT AVAILABLE")</f>
        <v>NOT AVAILABLE</v>
      </c>
      <c r="M130" s="37" t="str">
        <f ca="1">IF(OR(Merged_Data[[#This Row],[Cert 2 Exp Date]]&lt;=TODAY()-$D$3, Merged_Data[[#This Row],[Cert 1 Ext Date]]&lt;=TODAY()-$D$3,Merged_Data[[#This Row],[Cert 3 Exp Date]]&lt;=TODAY()-$D$3), "COMPLIANT", "NOT COMPLIANT")</f>
        <v>NOT COMPLIANT</v>
      </c>
      <c r="N130" s="45" t="str" cm="1">
        <f t="array" aca="1" ref="N130" ca="1">_xlfn.IFS(Merged_Data[[#This Row],[Cert 1 Ext Date]]&gt;TODAY()+10, "Current", AND(Merged_Data[[#This Row],[Cert 1 Ext Date]]&gt;TODAY(), Merged_Data[[#This Row],[Cert 1 Ext Date]]&lt;TODAY()+15),"Notify",Merged_Data[[#This Row],[Cert 1 Ext Date]]&lt;=TODAY(), "Expired",Merged_Data[[#This Row],[Cert 1 Ext Date]]= " ","No Data")</f>
        <v>Current</v>
      </c>
      <c r="O130" s="45" t="str" cm="1">
        <f t="array" aca="1" ref="O130" ca="1">_xlfn.IFS(Merged_Data[[#This Row],[Cert 2 Exp Date]]&gt;TODAY()+10, "Current", AND(Merged_Data[[#This Row],[Cert 2 Exp Date]]&gt;TODAY(), Merged_Data[[#This Row],[Cert 2 Exp Date]]&lt;TODAY()+15),"Notify",Merged_Data[[#This Row],[Cert 2 Exp Date]]&lt;=TODAY(), "Expired",Merged_Data[[#This Row],[Cert 2 Exp Date]]= " ","No Data")</f>
        <v>Current</v>
      </c>
      <c r="P130" s="45" t="str" cm="1">
        <f t="array" aca="1" ref="P130" ca="1">_xlfn.IFS(Merged_Data[[#This Row],[Cert 3 Exp Date]]&gt;TODAY()+10, "Current", AND(Merged_Data[[#This Row],[Cert 3 Exp Date]]&gt;TODAY(), Merged_Data[[#This Row],[Cert 3 Exp Date]]&lt;TODAY()+15),"Notify",Merged_Data[[#This Row],[Cert 3 Exp Date]]&lt;=TODAY(), "Expired",Merged_Data[[#This Row],[Cert 3 Exp Date]]= " ","No Data")</f>
        <v>Current</v>
      </c>
    </row>
    <row r="131" spans="1:16" x14ac:dyDescent="0.25">
      <c r="A131" s="13" t="s">
        <v>635</v>
      </c>
      <c r="B131" s="13" t="s">
        <v>636</v>
      </c>
      <c r="C131" s="13" t="s">
        <v>2564</v>
      </c>
      <c r="D131" s="13" t="s">
        <v>2430</v>
      </c>
      <c r="E131" s="13" t="s">
        <v>2441</v>
      </c>
      <c r="F131" s="13" t="s">
        <v>2431</v>
      </c>
      <c r="G131" s="13" t="s">
        <v>2432</v>
      </c>
      <c r="H131" s="18">
        <v>44711</v>
      </c>
      <c r="I131" s="20">
        <v>45014</v>
      </c>
      <c r="J131" s="21">
        <v>45185</v>
      </c>
      <c r="K131" s="22">
        <v>44640</v>
      </c>
      <c r="L131" s="14" t="str">
        <f ca="1">IF(Merged_Data[[#This Row],[Last Job Date]]+10 &lt;TODAY(), "AVAILABLE", "NOT AVAILABLE")</f>
        <v>AVAILABLE</v>
      </c>
      <c r="M131" s="37" t="str">
        <f ca="1">IF(OR(Merged_Data[[#This Row],[Cert 2 Exp Date]]&lt;=TODAY()-$D$3, Merged_Data[[#This Row],[Cert 1 Ext Date]]&lt;=TODAY()-$D$3,Merged_Data[[#This Row],[Cert 3 Exp Date]]&lt;=TODAY()-$D$3), "COMPLIANT", "NOT COMPLIANT")</f>
        <v>COMPLIANT</v>
      </c>
      <c r="N131" s="45" t="str" cm="1">
        <f t="array" aca="1" ref="N131" ca="1">_xlfn.IFS(Merged_Data[[#This Row],[Cert 1 Ext Date]]&gt;TODAY()+10, "Current", AND(Merged_Data[[#This Row],[Cert 1 Ext Date]]&gt;TODAY(), Merged_Data[[#This Row],[Cert 1 Ext Date]]&lt;TODAY()+15),"Notify",Merged_Data[[#This Row],[Cert 1 Ext Date]]&lt;=TODAY(), "Expired",Merged_Data[[#This Row],[Cert 1 Ext Date]]= " ","No Data")</f>
        <v>Current</v>
      </c>
      <c r="O131" s="45" t="str" cm="1">
        <f t="array" aca="1" ref="O131" ca="1">_xlfn.IFS(Merged_Data[[#This Row],[Cert 2 Exp Date]]&gt;TODAY()+10, "Current", AND(Merged_Data[[#This Row],[Cert 2 Exp Date]]&gt;TODAY(), Merged_Data[[#This Row],[Cert 2 Exp Date]]&lt;TODAY()+15),"Notify",Merged_Data[[#This Row],[Cert 2 Exp Date]]&lt;=TODAY(), "Expired",Merged_Data[[#This Row],[Cert 2 Exp Date]]= " ","No Data")</f>
        <v>Current</v>
      </c>
      <c r="P131" s="45" t="str" cm="1">
        <f t="array" aca="1" ref="P131" ca="1">_xlfn.IFS(Merged_Data[[#This Row],[Cert 3 Exp Date]]&gt;TODAY()+10, "Current", AND(Merged_Data[[#This Row],[Cert 3 Exp Date]]&gt;TODAY(), Merged_Data[[#This Row],[Cert 3 Exp Date]]&lt;TODAY()+15),"Notify",Merged_Data[[#This Row],[Cert 3 Exp Date]]&lt;=TODAY(), "Expired",Merged_Data[[#This Row],[Cert 3 Exp Date]]= " ","No Data")</f>
        <v>Expired</v>
      </c>
    </row>
    <row r="132" spans="1:16" x14ac:dyDescent="0.25">
      <c r="A132" s="13" t="s">
        <v>1205</v>
      </c>
      <c r="B132" s="13" t="s">
        <v>1206</v>
      </c>
      <c r="C132" s="13" t="s">
        <v>2565</v>
      </c>
      <c r="D132" s="13" t="s">
        <v>2425</v>
      </c>
      <c r="E132" s="13" t="s">
        <v>2426</v>
      </c>
      <c r="F132" s="13" t="s">
        <v>2427</v>
      </c>
      <c r="G132" s="13" t="s">
        <v>2432</v>
      </c>
      <c r="H132" s="18">
        <v>44704</v>
      </c>
      <c r="I132" s="20">
        <v>44745</v>
      </c>
      <c r="J132" s="21">
        <v>44787</v>
      </c>
      <c r="K132" s="22">
        <v>44795</v>
      </c>
      <c r="L132" s="14" t="str">
        <f ca="1">IF(Merged_Data[[#This Row],[Last Job Date]]+10 &lt;TODAY(), "AVAILABLE", "NOT AVAILABLE")</f>
        <v>AVAILABLE</v>
      </c>
      <c r="M132" s="37" t="str">
        <f ca="1">IF(OR(Merged_Data[[#This Row],[Cert 2 Exp Date]]&lt;=TODAY()-$D$3, Merged_Data[[#This Row],[Cert 1 Ext Date]]&lt;=TODAY()-$D$3,Merged_Data[[#This Row],[Cert 3 Exp Date]]&lt;=TODAY()-$D$3), "COMPLIANT", "NOT COMPLIANT")</f>
        <v>NOT COMPLIANT</v>
      </c>
      <c r="N132" s="45" t="str" cm="1">
        <f t="array" aca="1" ref="N132" ca="1">_xlfn.IFS(Merged_Data[[#This Row],[Cert 1 Ext Date]]&gt;TODAY()+10, "Current", AND(Merged_Data[[#This Row],[Cert 1 Ext Date]]&gt;TODAY(), Merged_Data[[#This Row],[Cert 1 Ext Date]]&lt;TODAY()+15),"Notify",Merged_Data[[#This Row],[Cert 1 Ext Date]]&lt;=TODAY(), "Expired",Merged_Data[[#This Row],[Cert 1 Ext Date]]= " ","No Data")</f>
        <v>Current</v>
      </c>
      <c r="O132" s="45" t="str" cm="1">
        <f t="array" aca="1" ref="O132" ca="1">_xlfn.IFS(Merged_Data[[#This Row],[Cert 2 Exp Date]]&gt;TODAY()+10, "Current", AND(Merged_Data[[#This Row],[Cert 2 Exp Date]]&gt;TODAY(), Merged_Data[[#This Row],[Cert 2 Exp Date]]&lt;TODAY()+15),"Notify",Merged_Data[[#This Row],[Cert 2 Exp Date]]&lt;=TODAY(), "Expired",Merged_Data[[#This Row],[Cert 2 Exp Date]]= " ","No Data")</f>
        <v>Current</v>
      </c>
      <c r="P132" s="45" t="str" cm="1">
        <f t="array" aca="1" ref="P132" ca="1">_xlfn.IFS(Merged_Data[[#This Row],[Cert 3 Exp Date]]&gt;TODAY()+10, "Current", AND(Merged_Data[[#This Row],[Cert 3 Exp Date]]&gt;TODAY(), Merged_Data[[#This Row],[Cert 3 Exp Date]]&lt;TODAY()+15),"Notify",Merged_Data[[#This Row],[Cert 3 Exp Date]]&lt;=TODAY(), "Expired",Merged_Data[[#This Row],[Cert 3 Exp Date]]= " ","No Data")</f>
        <v>Current</v>
      </c>
    </row>
    <row r="133" spans="1:16" x14ac:dyDescent="0.25">
      <c r="A133" s="13" t="s">
        <v>1113</v>
      </c>
      <c r="B133" s="13" t="s">
        <v>2006</v>
      </c>
      <c r="C133" s="13" t="s">
        <v>2566</v>
      </c>
      <c r="D133" s="13" t="s">
        <v>2430</v>
      </c>
      <c r="E133" s="13" t="s">
        <v>2441</v>
      </c>
      <c r="F133" s="13" t="s">
        <v>2447</v>
      </c>
      <c r="G133" s="13" t="s">
        <v>2432</v>
      </c>
      <c r="H133" s="18">
        <v>44708</v>
      </c>
      <c r="I133" s="20">
        <v>44841</v>
      </c>
      <c r="J133" s="21">
        <v>45182</v>
      </c>
      <c r="K133" s="22">
        <v>44869</v>
      </c>
      <c r="L133" s="14" t="str">
        <f ca="1">IF(Merged_Data[[#This Row],[Last Job Date]]+10 &lt;TODAY(), "AVAILABLE", "NOT AVAILABLE")</f>
        <v>AVAILABLE</v>
      </c>
      <c r="M133" s="37" t="str">
        <f ca="1">IF(OR(Merged_Data[[#This Row],[Cert 2 Exp Date]]&lt;=TODAY()-$D$3, Merged_Data[[#This Row],[Cert 1 Ext Date]]&lt;=TODAY()-$D$3,Merged_Data[[#This Row],[Cert 3 Exp Date]]&lt;=TODAY()-$D$3), "COMPLIANT", "NOT COMPLIANT")</f>
        <v>NOT COMPLIANT</v>
      </c>
      <c r="N133" s="45" t="str" cm="1">
        <f t="array" aca="1" ref="N133" ca="1">_xlfn.IFS(Merged_Data[[#This Row],[Cert 1 Ext Date]]&gt;TODAY()+10, "Current", AND(Merged_Data[[#This Row],[Cert 1 Ext Date]]&gt;TODAY(), Merged_Data[[#This Row],[Cert 1 Ext Date]]&lt;TODAY()+15),"Notify",Merged_Data[[#This Row],[Cert 1 Ext Date]]&lt;=TODAY(), "Expired",Merged_Data[[#This Row],[Cert 1 Ext Date]]= " ","No Data")</f>
        <v>Current</v>
      </c>
      <c r="O133" s="45" t="str" cm="1">
        <f t="array" aca="1" ref="O133" ca="1">_xlfn.IFS(Merged_Data[[#This Row],[Cert 2 Exp Date]]&gt;TODAY()+10, "Current", AND(Merged_Data[[#This Row],[Cert 2 Exp Date]]&gt;TODAY(), Merged_Data[[#This Row],[Cert 2 Exp Date]]&lt;TODAY()+15),"Notify",Merged_Data[[#This Row],[Cert 2 Exp Date]]&lt;=TODAY(), "Expired",Merged_Data[[#This Row],[Cert 2 Exp Date]]= " ","No Data")</f>
        <v>Current</v>
      </c>
      <c r="P133" s="45" t="str" cm="1">
        <f t="array" aca="1" ref="P133" ca="1">_xlfn.IFS(Merged_Data[[#This Row],[Cert 3 Exp Date]]&gt;TODAY()+10, "Current", AND(Merged_Data[[#This Row],[Cert 3 Exp Date]]&gt;TODAY(), Merged_Data[[#This Row],[Cert 3 Exp Date]]&lt;TODAY()+15),"Notify",Merged_Data[[#This Row],[Cert 3 Exp Date]]&lt;=TODAY(), "Expired",Merged_Data[[#This Row],[Cert 3 Exp Date]]= " ","No Data")</f>
        <v>Current</v>
      </c>
    </row>
    <row r="134" spans="1:16" x14ac:dyDescent="0.25">
      <c r="A134" s="13" t="s">
        <v>1113</v>
      </c>
      <c r="B134" s="13" t="s">
        <v>1114</v>
      </c>
      <c r="C134" s="13" t="s">
        <v>2567</v>
      </c>
      <c r="D134" s="13" t="s">
        <v>2425</v>
      </c>
      <c r="E134" s="13" t="s">
        <v>2437</v>
      </c>
      <c r="F134" s="13" t="s">
        <v>2427</v>
      </c>
      <c r="G134" s="13" t="s">
        <v>2432</v>
      </c>
      <c r="H134" s="18">
        <v>44710</v>
      </c>
      <c r="I134" s="20">
        <v>44990</v>
      </c>
      <c r="J134" s="21">
        <v>45125</v>
      </c>
      <c r="K134" s="22">
        <v>44895</v>
      </c>
      <c r="L134" s="14" t="str">
        <f ca="1">IF(Merged_Data[[#This Row],[Last Job Date]]+10 &lt;TODAY(), "AVAILABLE", "NOT AVAILABLE")</f>
        <v>AVAILABLE</v>
      </c>
      <c r="M134" s="37" t="str">
        <f ca="1">IF(OR(Merged_Data[[#This Row],[Cert 2 Exp Date]]&lt;=TODAY()-$D$3, Merged_Data[[#This Row],[Cert 1 Ext Date]]&lt;=TODAY()-$D$3,Merged_Data[[#This Row],[Cert 3 Exp Date]]&lt;=TODAY()-$D$3), "COMPLIANT", "NOT COMPLIANT")</f>
        <v>NOT COMPLIANT</v>
      </c>
      <c r="N134" s="45" t="str" cm="1">
        <f t="array" aca="1" ref="N134" ca="1">_xlfn.IFS(Merged_Data[[#This Row],[Cert 1 Ext Date]]&gt;TODAY()+10, "Current", AND(Merged_Data[[#This Row],[Cert 1 Ext Date]]&gt;TODAY(), Merged_Data[[#This Row],[Cert 1 Ext Date]]&lt;TODAY()+15),"Notify",Merged_Data[[#This Row],[Cert 1 Ext Date]]&lt;=TODAY(), "Expired",Merged_Data[[#This Row],[Cert 1 Ext Date]]= " ","No Data")</f>
        <v>Current</v>
      </c>
      <c r="O134" s="45" t="str" cm="1">
        <f t="array" aca="1" ref="O134" ca="1">_xlfn.IFS(Merged_Data[[#This Row],[Cert 2 Exp Date]]&gt;TODAY()+10, "Current", AND(Merged_Data[[#This Row],[Cert 2 Exp Date]]&gt;TODAY(), Merged_Data[[#This Row],[Cert 2 Exp Date]]&lt;TODAY()+15),"Notify",Merged_Data[[#This Row],[Cert 2 Exp Date]]&lt;=TODAY(), "Expired",Merged_Data[[#This Row],[Cert 2 Exp Date]]= " ","No Data")</f>
        <v>Current</v>
      </c>
      <c r="P134" s="45" t="str" cm="1">
        <f t="array" aca="1" ref="P134" ca="1">_xlfn.IFS(Merged_Data[[#This Row],[Cert 3 Exp Date]]&gt;TODAY()+10, "Current", AND(Merged_Data[[#This Row],[Cert 3 Exp Date]]&gt;TODAY(), Merged_Data[[#This Row],[Cert 3 Exp Date]]&lt;TODAY()+15),"Notify",Merged_Data[[#This Row],[Cert 3 Exp Date]]&lt;=TODAY(), "Expired",Merged_Data[[#This Row],[Cert 3 Exp Date]]= " ","No Data")</f>
        <v>Current</v>
      </c>
    </row>
    <row r="135" spans="1:16" x14ac:dyDescent="0.25">
      <c r="A135" s="13" t="s">
        <v>1113</v>
      </c>
      <c r="B135" s="13" t="s">
        <v>1455</v>
      </c>
      <c r="C135" s="13" t="s">
        <v>2568</v>
      </c>
      <c r="D135" s="13" t="s">
        <v>2425</v>
      </c>
      <c r="E135" s="13" t="s">
        <v>2450</v>
      </c>
      <c r="F135" s="13" t="s">
        <v>2431</v>
      </c>
      <c r="G135" s="13" t="s">
        <v>2432</v>
      </c>
      <c r="H135" s="18">
        <v>44704</v>
      </c>
      <c r="I135" s="20">
        <v>44841</v>
      </c>
      <c r="J135" s="21">
        <v>45182</v>
      </c>
      <c r="K135" s="22">
        <v>44869</v>
      </c>
      <c r="L135" s="14" t="str">
        <f ca="1">IF(Merged_Data[[#This Row],[Last Job Date]]+10 &lt;TODAY(), "AVAILABLE", "NOT AVAILABLE")</f>
        <v>AVAILABLE</v>
      </c>
      <c r="M135" s="37" t="str">
        <f ca="1">IF(OR(Merged_Data[[#This Row],[Cert 2 Exp Date]]&lt;=TODAY()-$D$3, Merged_Data[[#This Row],[Cert 1 Ext Date]]&lt;=TODAY()-$D$3,Merged_Data[[#This Row],[Cert 3 Exp Date]]&lt;=TODAY()-$D$3), "COMPLIANT", "NOT COMPLIANT")</f>
        <v>NOT COMPLIANT</v>
      </c>
      <c r="N135" s="45" t="str" cm="1">
        <f t="array" aca="1" ref="N135" ca="1">_xlfn.IFS(Merged_Data[[#This Row],[Cert 1 Ext Date]]&gt;TODAY()+10, "Current", AND(Merged_Data[[#This Row],[Cert 1 Ext Date]]&gt;TODAY(), Merged_Data[[#This Row],[Cert 1 Ext Date]]&lt;TODAY()+15),"Notify",Merged_Data[[#This Row],[Cert 1 Ext Date]]&lt;=TODAY(), "Expired",Merged_Data[[#This Row],[Cert 1 Ext Date]]= " ","No Data")</f>
        <v>Current</v>
      </c>
      <c r="O135" s="45" t="str" cm="1">
        <f t="array" aca="1" ref="O135" ca="1">_xlfn.IFS(Merged_Data[[#This Row],[Cert 2 Exp Date]]&gt;TODAY()+10, "Current", AND(Merged_Data[[#This Row],[Cert 2 Exp Date]]&gt;TODAY(), Merged_Data[[#This Row],[Cert 2 Exp Date]]&lt;TODAY()+15),"Notify",Merged_Data[[#This Row],[Cert 2 Exp Date]]&lt;=TODAY(), "Expired",Merged_Data[[#This Row],[Cert 2 Exp Date]]= " ","No Data")</f>
        <v>Current</v>
      </c>
      <c r="P135" s="45" t="str" cm="1">
        <f t="array" aca="1" ref="P135" ca="1">_xlfn.IFS(Merged_Data[[#This Row],[Cert 3 Exp Date]]&gt;TODAY()+10, "Current", AND(Merged_Data[[#This Row],[Cert 3 Exp Date]]&gt;TODAY(), Merged_Data[[#This Row],[Cert 3 Exp Date]]&lt;TODAY()+15),"Notify",Merged_Data[[#This Row],[Cert 3 Exp Date]]&lt;=TODAY(), "Expired",Merged_Data[[#This Row],[Cert 3 Exp Date]]= " ","No Data")</f>
        <v>Current</v>
      </c>
    </row>
    <row r="136" spans="1:16" x14ac:dyDescent="0.25">
      <c r="A136" s="13" t="s">
        <v>1907</v>
      </c>
      <c r="B136" s="13" t="s">
        <v>1908</v>
      </c>
      <c r="C136" s="13" t="s">
        <v>2569</v>
      </c>
      <c r="D136" s="13" t="s">
        <v>2425</v>
      </c>
      <c r="E136" s="13" t="s">
        <v>2437</v>
      </c>
      <c r="F136" s="13" t="s">
        <v>2442</v>
      </c>
      <c r="G136" s="13" t="s">
        <v>2428</v>
      </c>
      <c r="H136" s="18">
        <v>44715</v>
      </c>
      <c r="I136" s="20">
        <v>45123</v>
      </c>
      <c r="J136" s="21">
        <v>45115</v>
      </c>
      <c r="K136" s="22">
        <v>44762</v>
      </c>
      <c r="L136" s="14" t="str">
        <f ca="1">IF(Merged_Data[[#This Row],[Last Job Date]]+10 &lt;TODAY(), "AVAILABLE", "NOT AVAILABLE")</f>
        <v>NOT AVAILABLE</v>
      </c>
      <c r="M136" s="37" t="str">
        <f ca="1">IF(OR(Merged_Data[[#This Row],[Cert 2 Exp Date]]&lt;=TODAY()-$D$3, Merged_Data[[#This Row],[Cert 1 Ext Date]]&lt;=TODAY()-$D$3,Merged_Data[[#This Row],[Cert 3 Exp Date]]&lt;=TODAY()-$D$3), "COMPLIANT", "NOT COMPLIANT")</f>
        <v>NOT COMPLIANT</v>
      </c>
      <c r="N136" s="45" t="str" cm="1">
        <f t="array" aca="1" ref="N136" ca="1">_xlfn.IFS(Merged_Data[[#This Row],[Cert 1 Ext Date]]&gt;TODAY()+10, "Current", AND(Merged_Data[[#This Row],[Cert 1 Ext Date]]&gt;TODAY(), Merged_Data[[#This Row],[Cert 1 Ext Date]]&lt;TODAY()+15),"Notify",Merged_Data[[#This Row],[Cert 1 Ext Date]]&lt;=TODAY(), "Expired",Merged_Data[[#This Row],[Cert 1 Ext Date]]= " ","No Data")</f>
        <v>Current</v>
      </c>
      <c r="O136" s="45" t="str" cm="1">
        <f t="array" aca="1" ref="O136" ca="1">_xlfn.IFS(Merged_Data[[#This Row],[Cert 2 Exp Date]]&gt;TODAY()+10, "Current", AND(Merged_Data[[#This Row],[Cert 2 Exp Date]]&gt;TODAY(), Merged_Data[[#This Row],[Cert 2 Exp Date]]&lt;TODAY()+15),"Notify",Merged_Data[[#This Row],[Cert 2 Exp Date]]&lt;=TODAY(), "Expired",Merged_Data[[#This Row],[Cert 2 Exp Date]]= " ","No Data")</f>
        <v>Current</v>
      </c>
      <c r="P136" s="45" t="str" cm="1">
        <f t="array" aca="1" ref="P136" ca="1">_xlfn.IFS(Merged_Data[[#This Row],[Cert 3 Exp Date]]&gt;TODAY()+10, "Current", AND(Merged_Data[[#This Row],[Cert 3 Exp Date]]&gt;TODAY(), Merged_Data[[#This Row],[Cert 3 Exp Date]]&lt;TODAY()+15),"Notify",Merged_Data[[#This Row],[Cert 3 Exp Date]]&lt;=TODAY(), "Expired",Merged_Data[[#This Row],[Cert 3 Exp Date]]= " ","No Data")</f>
        <v>Current</v>
      </c>
    </row>
    <row r="137" spans="1:16" x14ac:dyDescent="0.25">
      <c r="A137" s="13" t="s">
        <v>1097</v>
      </c>
      <c r="B137" s="13" t="s">
        <v>1098</v>
      </c>
      <c r="C137" s="13" t="s">
        <v>2570</v>
      </c>
      <c r="D137" s="13" t="s">
        <v>2425</v>
      </c>
      <c r="E137" s="13" t="s">
        <v>2445</v>
      </c>
      <c r="F137" s="13" t="s">
        <v>2427</v>
      </c>
      <c r="G137" s="13" t="s">
        <v>2432</v>
      </c>
      <c r="H137" s="18">
        <v>44713</v>
      </c>
      <c r="I137" s="20">
        <v>44816</v>
      </c>
      <c r="J137" s="21">
        <v>44689</v>
      </c>
      <c r="K137" s="22">
        <v>44923</v>
      </c>
      <c r="L137" s="14" t="str">
        <f ca="1">IF(Merged_Data[[#This Row],[Last Job Date]]+10 &lt;TODAY(), "AVAILABLE", "NOT AVAILABLE")</f>
        <v>NOT AVAILABLE</v>
      </c>
      <c r="M137" s="37" t="str">
        <f ca="1">IF(OR(Merged_Data[[#This Row],[Cert 2 Exp Date]]&lt;=TODAY()-$D$3, Merged_Data[[#This Row],[Cert 1 Ext Date]]&lt;=TODAY()-$D$3,Merged_Data[[#This Row],[Cert 3 Exp Date]]&lt;=TODAY()-$D$3), "COMPLIANT", "NOT COMPLIANT")</f>
        <v>COMPLIANT</v>
      </c>
      <c r="N137" s="45" t="str" cm="1">
        <f t="array" aca="1" ref="N137" ca="1">_xlfn.IFS(Merged_Data[[#This Row],[Cert 1 Ext Date]]&gt;TODAY()+10, "Current", AND(Merged_Data[[#This Row],[Cert 1 Ext Date]]&gt;TODAY(), Merged_Data[[#This Row],[Cert 1 Ext Date]]&lt;TODAY()+15),"Notify",Merged_Data[[#This Row],[Cert 1 Ext Date]]&lt;=TODAY(), "Expired",Merged_Data[[#This Row],[Cert 1 Ext Date]]= " ","No Data")</f>
        <v>Current</v>
      </c>
      <c r="O137" s="45" t="str" cm="1">
        <f t="array" aca="1" ref="O137" ca="1">_xlfn.IFS(Merged_Data[[#This Row],[Cert 2 Exp Date]]&gt;TODAY()+10, "Current", AND(Merged_Data[[#This Row],[Cert 2 Exp Date]]&gt;TODAY(), Merged_Data[[#This Row],[Cert 2 Exp Date]]&lt;TODAY()+15),"Notify",Merged_Data[[#This Row],[Cert 2 Exp Date]]&lt;=TODAY(), "Expired",Merged_Data[[#This Row],[Cert 2 Exp Date]]= " ","No Data")</f>
        <v>Expired</v>
      </c>
      <c r="P137" s="45" t="str" cm="1">
        <f t="array" aca="1" ref="P137" ca="1">_xlfn.IFS(Merged_Data[[#This Row],[Cert 3 Exp Date]]&gt;TODAY()+10, "Current", AND(Merged_Data[[#This Row],[Cert 3 Exp Date]]&gt;TODAY(), Merged_Data[[#This Row],[Cert 3 Exp Date]]&lt;TODAY()+15),"Notify",Merged_Data[[#This Row],[Cert 3 Exp Date]]&lt;=TODAY(), "Expired",Merged_Data[[#This Row],[Cert 3 Exp Date]]= " ","No Data")</f>
        <v>Current</v>
      </c>
    </row>
    <row r="138" spans="1:16" x14ac:dyDescent="0.25">
      <c r="A138" s="13" t="s">
        <v>577</v>
      </c>
      <c r="B138" s="13" t="s">
        <v>578</v>
      </c>
      <c r="C138" s="13" t="s">
        <v>2571</v>
      </c>
      <c r="D138" s="13" t="s">
        <v>2425</v>
      </c>
      <c r="E138" s="13" t="s">
        <v>2445</v>
      </c>
      <c r="F138" s="13" t="s">
        <v>2427</v>
      </c>
      <c r="G138" s="13" t="s">
        <v>2428</v>
      </c>
      <c r="H138" s="18">
        <v>44713</v>
      </c>
      <c r="I138" s="20">
        <v>45177</v>
      </c>
      <c r="J138" s="21">
        <v>44992</v>
      </c>
      <c r="K138" s="22">
        <v>45426</v>
      </c>
      <c r="L138" s="14" t="str">
        <f ca="1">IF(Merged_Data[[#This Row],[Last Job Date]]+10 &lt;TODAY(), "AVAILABLE", "NOT AVAILABLE")</f>
        <v>NOT AVAILABLE</v>
      </c>
      <c r="M138" s="37" t="str">
        <f ca="1">IF(OR(Merged_Data[[#This Row],[Cert 2 Exp Date]]&lt;=TODAY()-$D$3, Merged_Data[[#This Row],[Cert 1 Ext Date]]&lt;=TODAY()-$D$3,Merged_Data[[#This Row],[Cert 3 Exp Date]]&lt;=TODAY()-$D$3), "COMPLIANT", "NOT COMPLIANT")</f>
        <v>NOT COMPLIANT</v>
      </c>
      <c r="N138" s="45" t="str" cm="1">
        <f t="array" aca="1" ref="N138" ca="1">_xlfn.IFS(Merged_Data[[#This Row],[Cert 1 Ext Date]]&gt;TODAY()+10, "Current", AND(Merged_Data[[#This Row],[Cert 1 Ext Date]]&gt;TODAY(), Merged_Data[[#This Row],[Cert 1 Ext Date]]&lt;TODAY()+15),"Notify",Merged_Data[[#This Row],[Cert 1 Ext Date]]&lt;=TODAY(), "Expired",Merged_Data[[#This Row],[Cert 1 Ext Date]]= " ","No Data")</f>
        <v>Current</v>
      </c>
      <c r="O138" s="45" t="str" cm="1">
        <f t="array" aca="1" ref="O138" ca="1">_xlfn.IFS(Merged_Data[[#This Row],[Cert 2 Exp Date]]&gt;TODAY()+10, "Current", AND(Merged_Data[[#This Row],[Cert 2 Exp Date]]&gt;TODAY(), Merged_Data[[#This Row],[Cert 2 Exp Date]]&lt;TODAY()+15),"Notify",Merged_Data[[#This Row],[Cert 2 Exp Date]]&lt;=TODAY(), "Expired",Merged_Data[[#This Row],[Cert 2 Exp Date]]= " ","No Data")</f>
        <v>Current</v>
      </c>
      <c r="P138" s="45" t="str" cm="1">
        <f t="array" aca="1" ref="P138" ca="1">_xlfn.IFS(Merged_Data[[#This Row],[Cert 3 Exp Date]]&gt;TODAY()+10, "Current", AND(Merged_Data[[#This Row],[Cert 3 Exp Date]]&gt;TODAY(), Merged_Data[[#This Row],[Cert 3 Exp Date]]&lt;TODAY()+15),"Notify",Merged_Data[[#This Row],[Cert 3 Exp Date]]&lt;=TODAY(), "Expired",Merged_Data[[#This Row],[Cert 3 Exp Date]]= " ","No Data")</f>
        <v>Current</v>
      </c>
    </row>
    <row r="139" spans="1:16" x14ac:dyDescent="0.25">
      <c r="A139" s="13" t="s">
        <v>706</v>
      </c>
      <c r="B139" s="13" t="s">
        <v>707</v>
      </c>
      <c r="C139" s="13" t="s">
        <v>2572</v>
      </c>
      <c r="D139" s="13" t="s">
        <v>2430</v>
      </c>
      <c r="E139" s="13" t="s">
        <v>2439</v>
      </c>
      <c r="F139" s="13" t="s">
        <v>2442</v>
      </c>
      <c r="G139" s="13" t="s">
        <v>2432</v>
      </c>
      <c r="H139" s="18">
        <v>44708</v>
      </c>
      <c r="I139" s="20">
        <v>44926</v>
      </c>
      <c r="J139" s="21">
        <v>44980</v>
      </c>
      <c r="K139" s="22">
        <v>44820</v>
      </c>
      <c r="L139" s="14" t="str">
        <f ca="1">IF(Merged_Data[[#This Row],[Last Job Date]]+10 &lt;TODAY(), "AVAILABLE", "NOT AVAILABLE")</f>
        <v>AVAILABLE</v>
      </c>
      <c r="M139" s="37" t="str">
        <f ca="1">IF(OR(Merged_Data[[#This Row],[Cert 2 Exp Date]]&lt;=TODAY()-$D$3, Merged_Data[[#This Row],[Cert 1 Ext Date]]&lt;=TODAY()-$D$3,Merged_Data[[#This Row],[Cert 3 Exp Date]]&lt;=TODAY()-$D$3), "COMPLIANT", "NOT COMPLIANT")</f>
        <v>NOT COMPLIANT</v>
      </c>
      <c r="N139" s="45" t="str" cm="1">
        <f t="array" aca="1" ref="N139" ca="1">_xlfn.IFS(Merged_Data[[#This Row],[Cert 1 Ext Date]]&gt;TODAY()+10, "Current", AND(Merged_Data[[#This Row],[Cert 1 Ext Date]]&gt;TODAY(), Merged_Data[[#This Row],[Cert 1 Ext Date]]&lt;TODAY()+15),"Notify",Merged_Data[[#This Row],[Cert 1 Ext Date]]&lt;=TODAY(), "Expired",Merged_Data[[#This Row],[Cert 1 Ext Date]]= " ","No Data")</f>
        <v>Current</v>
      </c>
      <c r="O139" s="45" t="str" cm="1">
        <f t="array" aca="1" ref="O139" ca="1">_xlfn.IFS(Merged_Data[[#This Row],[Cert 2 Exp Date]]&gt;TODAY()+10, "Current", AND(Merged_Data[[#This Row],[Cert 2 Exp Date]]&gt;TODAY(), Merged_Data[[#This Row],[Cert 2 Exp Date]]&lt;TODAY()+15),"Notify",Merged_Data[[#This Row],[Cert 2 Exp Date]]&lt;=TODAY(), "Expired",Merged_Data[[#This Row],[Cert 2 Exp Date]]= " ","No Data")</f>
        <v>Current</v>
      </c>
      <c r="P139" s="45" t="str" cm="1">
        <f t="array" aca="1" ref="P139" ca="1">_xlfn.IFS(Merged_Data[[#This Row],[Cert 3 Exp Date]]&gt;TODAY()+10, "Current", AND(Merged_Data[[#This Row],[Cert 3 Exp Date]]&gt;TODAY(), Merged_Data[[#This Row],[Cert 3 Exp Date]]&lt;TODAY()+15),"Notify",Merged_Data[[#This Row],[Cert 3 Exp Date]]&lt;=TODAY(), "Expired",Merged_Data[[#This Row],[Cert 3 Exp Date]]= " ","No Data")</f>
        <v>Current</v>
      </c>
    </row>
    <row r="140" spans="1:16" x14ac:dyDescent="0.25">
      <c r="A140" s="13" t="s">
        <v>1278</v>
      </c>
      <c r="B140" s="13" t="s">
        <v>1279</v>
      </c>
      <c r="C140" s="13" t="s">
        <v>2573</v>
      </c>
      <c r="D140" s="13" t="s">
        <v>2425</v>
      </c>
      <c r="E140" s="13" t="s">
        <v>2426</v>
      </c>
      <c r="F140" s="13" t="s">
        <v>2435</v>
      </c>
      <c r="G140" s="13" t="s">
        <v>2428</v>
      </c>
      <c r="H140" s="18">
        <v>44716</v>
      </c>
      <c r="I140" s="20">
        <v>45003</v>
      </c>
      <c r="J140" s="21">
        <v>44991</v>
      </c>
      <c r="K140" s="22">
        <v>45274</v>
      </c>
      <c r="L140" s="14" t="str">
        <f ca="1">IF(Merged_Data[[#This Row],[Last Job Date]]+10 &lt;TODAY(), "AVAILABLE", "NOT AVAILABLE")</f>
        <v>NOT AVAILABLE</v>
      </c>
      <c r="M140" s="37" t="str">
        <f ca="1">IF(OR(Merged_Data[[#This Row],[Cert 2 Exp Date]]&lt;=TODAY()-$D$3, Merged_Data[[#This Row],[Cert 1 Ext Date]]&lt;=TODAY()-$D$3,Merged_Data[[#This Row],[Cert 3 Exp Date]]&lt;=TODAY()-$D$3), "COMPLIANT", "NOT COMPLIANT")</f>
        <v>NOT COMPLIANT</v>
      </c>
      <c r="N140" s="45" t="str" cm="1">
        <f t="array" aca="1" ref="N140" ca="1">_xlfn.IFS(Merged_Data[[#This Row],[Cert 1 Ext Date]]&gt;TODAY()+10, "Current", AND(Merged_Data[[#This Row],[Cert 1 Ext Date]]&gt;TODAY(), Merged_Data[[#This Row],[Cert 1 Ext Date]]&lt;TODAY()+15),"Notify",Merged_Data[[#This Row],[Cert 1 Ext Date]]&lt;=TODAY(), "Expired",Merged_Data[[#This Row],[Cert 1 Ext Date]]= " ","No Data")</f>
        <v>Current</v>
      </c>
      <c r="O140" s="45" t="str" cm="1">
        <f t="array" aca="1" ref="O140" ca="1">_xlfn.IFS(Merged_Data[[#This Row],[Cert 2 Exp Date]]&gt;TODAY()+10, "Current", AND(Merged_Data[[#This Row],[Cert 2 Exp Date]]&gt;TODAY(), Merged_Data[[#This Row],[Cert 2 Exp Date]]&lt;TODAY()+15),"Notify",Merged_Data[[#This Row],[Cert 2 Exp Date]]&lt;=TODAY(), "Expired",Merged_Data[[#This Row],[Cert 2 Exp Date]]= " ","No Data")</f>
        <v>Current</v>
      </c>
      <c r="P140" s="45" t="str" cm="1">
        <f t="array" aca="1" ref="P140" ca="1">_xlfn.IFS(Merged_Data[[#This Row],[Cert 3 Exp Date]]&gt;TODAY()+10, "Current", AND(Merged_Data[[#This Row],[Cert 3 Exp Date]]&gt;TODAY(), Merged_Data[[#This Row],[Cert 3 Exp Date]]&lt;TODAY()+15),"Notify",Merged_Data[[#This Row],[Cert 3 Exp Date]]&lt;=TODAY(), "Expired",Merged_Data[[#This Row],[Cert 3 Exp Date]]= " ","No Data")</f>
        <v>Current</v>
      </c>
    </row>
    <row r="141" spans="1:16" x14ac:dyDescent="0.25">
      <c r="A141" s="13" t="s">
        <v>2049</v>
      </c>
      <c r="B141" s="13" t="s">
        <v>2050</v>
      </c>
      <c r="C141" s="13" t="s">
        <v>2574</v>
      </c>
      <c r="D141" s="13" t="s">
        <v>2430</v>
      </c>
      <c r="E141" s="13" t="s">
        <v>2445</v>
      </c>
      <c r="F141" s="13" t="s">
        <v>2435</v>
      </c>
      <c r="G141" s="13" t="s">
        <v>2428</v>
      </c>
      <c r="H141" s="18">
        <v>44709</v>
      </c>
      <c r="I141" s="20"/>
      <c r="J141" s="21">
        <v>44809</v>
      </c>
      <c r="K141" s="22">
        <v>45270</v>
      </c>
      <c r="L141" s="14" t="str">
        <f ca="1">IF(Merged_Data[[#This Row],[Last Job Date]]+10 &lt;TODAY(), "AVAILABLE", "NOT AVAILABLE")</f>
        <v>AVAILABLE</v>
      </c>
      <c r="M141" s="37" t="str">
        <f ca="1">IF(OR(Merged_Data[[#This Row],[Cert 2 Exp Date]]&lt;=TODAY()-$D$3, Merged_Data[[#This Row],[Cert 1 Ext Date]]&lt;=TODAY()-$D$3,Merged_Data[[#This Row],[Cert 3 Exp Date]]&lt;=TODAY()-$D$3), "COMPLIANT", "NOT COMPLIANT")</f>
        <v>COMPLIANT</v>
      </c>
      <c r="N141" s="45" t="str" cm="1">
        <f t="array" aca="1" ref="N141" ca="1">_xlfn.IFS(Merged_Data[[#This Row],[Cert 1 Ext Date]]&gt;TODAY()+10, "Current", AND(Merged_Data[[#This Row],[Cert 1 Ext Date]]&gt;TODAY(), Merged_Data[[#This Row],[Cert 1 Ext Date]]&lt;TODAY()+15),"Notify",Merged_Data[[#This Row],[Cert 1 Ext Date]]&lt;=TODAY(), "Expired",Merged_Data[[#This Row],[Cert 1 Ext Date]]= " ","No Data")</f>
        <v>Expired</v>
      </c>
      <c r="O141" s="45" t="str" cm="1">
        <f t="array" aca="1" ref="O141" ca="1">_xlfn.IFS(Merged_Data[[#This Row],[Cert 2 Exp Date]]&gt;TODAY()+10, "Current", AND(Merged_Data[[#This Row],[Cert 2 Exp Date]]&gt;TODAY(), Merged_Data[[#This Row],[Cert 2 Exp Date]]&lt;TODAY()+15),"Notify",Merged_Data[[#This Row],[Cert 2 Exp Date]]&lt;=TODAY(), "Expired",Merged_Data[[#This Row],[Cert 2 Exp Date]]= " ","No Data")</f>
        <v>Current</v>
      </c>
      <c r="P141" s="45" t="str" cm="1">
        <f t="array" aca="1" ref="P141" ca="1">_xlfn.IFS(Merged_Data[[#This Row],[Cert 3 Exp Date]]&gt;TODAY()+10, "Current", AND(Merged_Data[[#This Row],[Cert 3 Exp Date]]&gt;TODAY(), Merged_Data[[#This Row],[Cert 3 Exp Date]]&lt;TODAY()+15),"Notify",Merged_Data[[#This Row],[Cert 3 Exp Date]]&lt;=TODAY(), "Expired",Merged_Data[[#This Row],[Cert 3 Exp Date]]= " ","No Data")</f>
        <v>Current</v>
      </c>
    </row>
    <row r="142" spans="1:16" x14ac:dyDescent="0.25">
      <c r="A142" s="13" t="s">
        <v>512</v>
      </c>
      <c r="B142" s="13" t="s">
        <v>513</v>
      </c>
      <c r="C142" s="13" t="s">
        <v>2575</v>
      </c>
      <c r="D142" s="13" t="s">
        <v>2430</v>
      </c>
      <c r="E142" s="13" t="s">
        <v>2441</v>
      </c>
      <c r="F142" s="13" t="s">
        <v>2435</v>
      </c>
      <c r="G142" s="13" t="s">
        <v>2428</v>
      </c>
      <c r="H142" s="18">
        <v>44714</v>
      </c>
      <c r="I142" s="20">
        <v>44779</v>
      </c>
      <c r="J142" s="21">
        <v>45037</v>
      </c>
      <c r="K142" s="22">
        <v>45366</v>
      </c>
      <c r="L142" s="14" t="str">
        <f ca="1">IF(Merged_Data[[#This Row],[Last Job Date]]+10 &lt;TODAY(), "AVAILABLE", "NOT AVAILABLE")</f>
        <v>NOT AVAILABLE</v>
      </c>
      <c r="M142" s="37" t="str">
        <f ca="1">IF(OR(Merged_Data[[#This Row],[Cert 2 Exp Date]]&lt;=TODAY()-$D$3, Merged_Data[[#This Row],[Cert 1 Ext Date]]&lt;=TODAY()-$D$3,Merged_Data[[#This Row],[Cert 3 Exp Date]]&lt;=TODAY()-$D$3), "COMPLIANT", "NOT COMPLIANT")</f>
        <v>NOT COMPLIANT</v>
      </c>
      <c r="N142" s="45" t="str" cm="1">
        <f t="array" aca="1" ref="N142" ca="1">_xlfn.IFS(Merged_Data[[#This Row],[Cert 1 Ext Date]]&gt;TODAY()+10, "Current", AND(Merged_Data[[#This Row],[Cert 1 Ext Date]]&gt;TODAY(), Merged_Data[[#This Row],[Cert 1 Ext Date]]&lt;TODAY()+15),"Notify",Merged_Data[[#This Row],[Cert 1 Ext Date]]&lt;=TODAY(), "Expired",Merged_Data[[#This Row],[Cert 1 Ext Date]]= " ","No Data")</f>
        <v>Current</v>
      </c>
      <c r="O142" s="45" t="str" cm="1">
        <f t="array" aca="1" ref="O142" ca="1">_xlfn.IFS(Merged_Data[[#This Row],[Cert 2 Exp Date]]&gt;TODAY()+10, "Current", AND(Merged_Data[[#This Row],[Cert 2 Exp Date]]&gt;TODAY(), Merged_Data[[#This Row],[Cert 2 Exp Date]]&lt;TODAY()+15),"Notify",Merged_Data[[#This Row],[Cert 2 Exp Date]]&lt;=TODAY(), "Expired",Merged_Data[[#This Row],[Cert 2 Exp Date]]= " ","No Data")</f>
        <v>Current</v>
      </c>
      <c r="P142" s="45" t="str" cm="1">
        <f t="array" aca="1" ref="P142" ca="1">_xlfn.IFS(Merged_Data[[#This Row],[Cert 3 Exp Date]]&gt;TODAY()+10, "Current", AND(Merged_Data[[#This Row],[Cert 3 Exp Date]]&gt;TODAY(), Merged_Data[[#This Row],[Cert 3 Exp Date]]&lt;TODAY()+15),"Notify",Merged_Data[[#This Row],[Cert 3 Exp Date]]&lt;=TODAY(), "Expired",Merged_Data[[#This Row],[Cert 3 Exp Date]]= " ","No Data")</f>
        <v>Current</v>
      </c>
    </row>
    <row r="143" spans="1:16" x14ac:dyDescent="0.25">
      <c r="A143" s="13" t="s">
        <v>1615</v>
      </c>
      <c r="B143" s="13" t="s">
        <v>1616</v>
      </c>
      <c r="C143" s="13" t="s">
        <v>2576</v>
      </c>
      <c r="D143" s="13" t="s">
        <v>2425</v>
      </c>
      <c r="E143" s="13" t="s">
        <v>2445</v>
      </c>
      <c r="F143" s="13" t="s">
        <v>2447</v>
      </c>
      <c r="G143" s="13" t="s">
        <v>2428</v>
      </c>
      <c r="H143" s="18">
        <v>44716</v>
      </c>
      <c r="I143" s="20">
        <v>44745</v>
      </c>
      <c r="J143" s="21">
        <v>44797</v>
      </c>
      <c r="K143" s="22">
        <v>45032</v>
      </c>
      <c r="L143" s="14" t="str">
        <f ca="1">IF(Merged_Data[[#This Row],[Last Job Date]]+10 &lt;TODAY(), "AVAILABLE", "NOT AVAILABLE")</f>
        <v>NOT AVAILABLE</v>
      </c>
      <c r="M143" s="37" t="str">
        <f ca="1">IF(OR(Merged_Data[[#This Row],[Cert 2 Exp Date]]&lt;=TODAY()-$D$3, Merged_Data[[#This Row],[Cert 1 Ext Date]]&lt;=TODAY()-$D$3,Merged_Data[[#This Row],[Cert 3 Exp Date]]&lt;=TODAY()-$D$3), "COMPLIANT", "NOT COMPLIANT")</f>
        <v>NOT COMPLIANT</v>
      </c>
      <c r="N143" s="45" t="str" cm="1">
        <f t="array" aca="1" ref="N143" ca="1">_xlfn.IFS(Merged_Data[[#This Row],[Cert 1 Ext Date]]&gt;TODAY()+10, "Current", AND(Merged_Data[[#This Row],[Cert 1 Ext Date]]&gt;TODAY(), Merged_Data[[#This Row],[Cert 1 Ext Date]]&lt;TODAY()+15),"Notify",Merged_Data[[#This Row],[Cert 1 Ext Date]]&lt;=TODAY(), "Expired",Merged_Data[[#This Row],[Cert 1 Ext Date]]= " ","No Data")</f>
        <v>Current</v>
      </c>
      <c r="O143" s="45" t="str" cm="1">
        <f t="array" aca="1" ref="O143" ca="1">_xlfn.IFS(Merged_Data[[#This Row],[Cert 2 Exp Date]]&gt;TODAY()+10, "Current", AND(Merged_Data[[#This Row],[Cert 2 Exp Date]]&gt;TODAY(), Merged_Data[[#This Row],[Cert 2 Exp Date]]&lt;TODAY()+15),"Notify",Merged_Data[[#This Row],[Cert 2 Exp Date]]&lt;=TODAY(), "Expired",Merged_Data[[#This Row],[Cert 2 Exp Date]]= " ","No Data")</f>
        <v>Current</v>
      </c>
      <c r="P143" s="45" t="str" cm="1">
        <f t="array" aca="1" ref="P143" ca="1">_xlfn.IFS(Merged_Data[[#This Row],[Cert 3 Exp Date]]&gt;TODAY()+10, "Current", AND(Merged_Data[[#This Row],[Cert 3 Exp Date]]&gt;TODAY(), Merged_Data[[#This Row],[Cert 3 Exp Date]]&lt;TODAY()+15),"Notify",Merged_Data[[#This Row],[Cert 3 Exp Date]]&lt;=TODAY(), "Expired",Merged_Data[[#This Row],[Cert 3 Exp Date]]= " ","No Data")</f>
        <v>Current</v>
      </c>
    </row>
    <row r="144" spans="1:16" x14ac:dyDescent="0.25">
      <c r="A144" s="13" t="s">
        <v>1960</v>
      </c>
      <c r="B144" s="13" t="s">
        <v>1961</v>
      </c>
      <c r="C144" s="13" t="s">
        <v>2577</v>
      </c>
      <c r="D144" s="13" t="s">
        <v>2425</v>
      </c>
      <c r="E144" s="13" t="s">
        <v>2437</v>
      </c>
      <c r="F144" s="13" t="s">
        <v>2442</v>
      </c>
      <c r="G144" s="13" t="s">
        <v>2428</v>
      </c>
      <c r="H144" s="18">
        <v>44712</v>
      </c>
      <c r="I144" s="20">
        <v>45029</v>
      </c>
      <c r="J144" s="21">
        <v>44845</v>
      </c>
      <c r="K144" s="22">
        <v>45165</v>
      </c>
      <c r="L144" s="14" t="str">
        <f ca="1">IF(Merged_Data[[#This Row],[Last Job Date]]+10 &lt;TODAY(), "AVAILABLE", "NOT AVAILABLE")</f>
        <v>AVAILABLE</v>
      </c>
      <c r="M144" s="37" t="str">
        <f ca="1">IF(OR(Merged_Data[[#This Row],[Cert 2 Exp Date]]&lt;=TODAY()-$D$3, Merged_Data[[#This Row],[Cert 1 Ext Date]]&lt;=TODAY()-$D$3,Merged_Data[[#This Row],[Cert 3 Exp Date]]&lt;=TODAY()-$D$3), "COMPLIANT", "NOT COMPLIANT")</f>
        <v>NOT COMPLIANT</v>
      </c>
      <c r="N144" s="45" t="str" cm="1">
        <f t="array" aca="1" ref="N144" ca="1">_xlfn.IFS(Merged_Data[[#This Row],[Cert 1 Ext Date]]&gt;TODAY()+10, "Current", AND(Merged_Data[[#This Row],[Cert 1 Ext Date]]&gt;TODAY(), Merged_Data[[#This Row],[Cert 1 Ext Date]]&lt;TODAY()+15),"Notify",Merged_Data[[#This Row],[Cert 1 Ext Date]]&lt;=TODAY(), "Expired",Merged_Data[[#This Row],[Cert 1 Ext Date]]= " ","No Data")</f>
        <v>Current</v>
      </c>
      <c r="O144" s="45" t="str" cm="1">
        <f t="array" aca="1" ref="O144" ca="1">_xlfn.IFS(Merged_Data[[#This Row],[Cert 2 Exp Date]]&gt;TODAY()+10, "Current", AND(Merged_Data[[#This Row],[Cert 2 Exp Date]]&gt;TODAY(), Merged_Data[[#This Row],[Cert 2 Exp Date]]&lt;TODAY()+15),"Notify",Merged_Data[[#This Row],[Cert 2 Exp Date]]&lt;=TODAY(), "Expired",Merged_Data[[#This Row],[Cert 2 Exp Date]]= " ","No Data")</f>
        <v>Current</v>
      </c>
      <c r="P144" s="45" t="str" cm="1">
        <f t="array" aca="1" ref="P144" ca="1">_xlfn.IFS(Merged_Data[[#This Row],[Cert 3 Exp Date]]&gt;TODAY()+10, "Current", AND(Merged_Data[[#This Row],[Cert 3 Exp Date]]&gt;TODAY(), Merged_Data[[#This Row],[Cert 3 Exp Date]]&lt;TODAY()+15),"Notify",Merged_Data[[#This Row],[Cert 3 Exp Date]]&lt;=TODAY(), "Expired",Merged_Data[[#This Row],[Cert 3 Exp Date]]= " ","No Data")</f>
        <v>Current</v>
      </c>
    </row>
    <row r="145" spans="1:16" x14ac:dyDescent="0.25">
      <c r="A145" s="13" t="s">
        <v>746</v>
      </c>
      <c r="B145" s="13" t="s">
        <v>747</v>
      </c>
      <c r="C145" s="13" t="s">
        <v>2578</v>
      </c>
      <c r="D145" s="13" t="s">
        <v>2425</v>
      </c>
      <c r="E145" s="13" t="s">
        <v>2450</v>
      </c>
      <c r="F145" s="13" t="s">
        <v>2427</v>
      </c>
      <c r="G145" s="13" t="s">
        <v>2428</v>
      </c>
      <c r="H145" s="18">
        <v>44707</v>
      </c>
      <c r="I145" s="20"/>
      <c r="J145" s="21">
        <v>44680</v>
      </c>
      <c r="K145" s="22">
        <v>44552</v>
      </c>
      <c r="L145" s="14" t="str">
        <f ca="1">IF(Merged_Data[[#This Row],[Last Job Date]]+10 &lt;TODAY(), "AVAILABLE", "NOT AVAILABLE")</f>
        <v>AVAILABLE</v>
      </c>
      <c r="M145" s="37" t="str">
        <f ca="1">IF(OR(Merged_Data[[#This Row],[Cert 2 Exp Date]]&lt;=TODAY()-$D$3, Merged_Data[[#This Row],[Cert 1 Ext Date]]&lt;=TODAY()-$D$3,Merged_Data[[#This Row],[Cert 3 Exp Date]]&lt;=TODAY()-$D$3), "COMPLIANT", "NOT COMPLIANT")</f>
        <v>COMPLIANT</v>
      </c>
      <c r="N145" s="45" t="str" cm="1">
        <f t="array" aca="1" ref="N145" ca="1">_xlfn.IFS(Merged_Data[[#This Row],[Cert 1 Ext Date]]&gt;TODAY()+10, "Current", AND(Merged_Data[[#This Row],[Cert 1 Ext Date]]&gt;TODAY(), Merged_Data[[#This Row],[Cert 1 Ext Date]]&lt;TODAY()+15),"Notify",Merged_Data[[#This Row],[Cert 1 Ext Date]]&lt;=TODAY(), "Expired",Merged_Data[[#This Row],[Cert 1 Ext Date]]= " ","No Data")</f>
        <v>Expired</v>
      </c>
      <c r="O145" s="45" t="str" cm="1">
        <f t="array" aca="1" ref="O145" ca="1">_xlfn.IFS(Merged_Data[[#This Row],[Cert 2 Exp Date]]&gt;TODAY()+10, "Current", AND(Merged_Data[[#This Row],[Cert 2 Exp Date]]&gt;TODAY(), Merged_Data[[#This Row],[Cert 2 Exp Date]]&lt;TODAY()+15),"Notify",Merged_Data[[#This Row],[Cert 2 Exp Date]]&lt;=TODAY(), "Expired",Merged_Data[[#This Row],[Cert 2 Exp Date]]= " ","No Data")</f>
        <v>Expired</v>
      </c>
      <c r="P145" s="45" t="str" cm="1">
        <f t="array" aca="1" ref="P145" ca="1">_xlfn.IFS(Merged_Data[[#This Row],[Cert 3 Exp Date]]&gt;TODAY()+10, "Current", AND(Merged_Data[[#This Row],[Cert 3 Exp Date]]&gt;TODAY(), Merged_Data[[#This Row],[Cert 3 Exp Date]]&lt;TODAY()+15),"Notify",Merged_Data[[#This Row],[Cert 3 Exp Date]]&lt;=TODAY(), "Expired",Merged_Data[[#This Row],[Cert 3 Exp Date]]= " ","No Data")</f>
        <v>Expired</v>
      </c>
    </row>
    <row r="146" spans="1:16" x14ac:dyDescent="0.25">
      <c r="A146" s="13" t="s">
        <v>993</v>
      </c>
      <c r="B146" s="13" t="s">
        <v>994</v>
      </c>
      <c r="C146" s="13" t="s">
        <v>2579</v>
      </c>
      <c r="D146" s="13" t="s">
        <v>2430</v>
      </c>
      <c r="E146" s="13" t="s">
        <v>2437</v>
      </c>
      <c r="F146" s="13" t="s">
        <v>2442</v>
      </c>
      <c r="G146" s="13" t="s">
        <v>2428</v>
      </c>
      <c r="H146" s="18">
        <v>44712</v>
      </c>
      <c r="I146" s="20">
        <v>45167</v>
      </c>
      <c r="J146" s="21">
        <v>44673</v>
      </c>
      <c r="K146" s="22">
        <v>45070</v>
      </c>
      <c r="L146" s="14" t="str">
        <f ca="1">IF(Merged_Data[[#This Row],[Last Job Date]]+10 &lt;TODAY(), "AVAILABLE", "NOT AVAILABLE")</f>
        <v>AVAILABLE</v>
      </c>
      <c r="M146" s="37" t="str">
        <f ca="1">IF(OR(Merged_Data[[#This Row],[Cert 2 Exp Date]]&lt;=TODAY()-$D$3, Merged_Data[[#This Row],[Cert 1 Ext Date]]&lt;=TODAY()-$D$3,Merged_Data[[#This Row],[Cert 3 Exp Date]]&lt;=TODAY()-$D$3), "COMPLIANT", "NOT COMPLIANT")</f>
        <v>COMPLIANT</v>
      </c>
      <c r="N146" s="45" t="str" cm="1">
        <f t="array" aca="1" ref="N146" ca="1">_xlfn.IFS(Merged_Data[[#This Row],[Cert 1 Ext Date]]&gt;TODAY()+10, "Current", AND(Merged_Data[[#This Row],[Cert 1 Ext Date]]&gt;TODAY(), Merged_Data[[#This Row],[Cert 1 Ext Date]]&lt;TODAY()+15),"Notify",Merged_Data[[#This Row],[Cert 1 Ext Date]]&lt;=TODAY(), "Expired",Merged_Data[[#This Row],[Cert 1 Ext Date]]= " ","No Data")</f>
        <v>Current</v>
      </c>
      <c r="O146" s="45" t="str" cm="1">
        <f t="array" aca="1" ref="O146" ca="1">_xlfn.IFS(Merged_Data[[#This Row],[Cert 2 Exp Date]]&gt;TODAY()+10, "Current", AND(Merged_Data[[#This Row],[Cert 2 Exp Date]]&gt;TODAY(), Merged_Data[[#This Row],[Cert 2 Exp Date]]&lt;TODAY()+15),"Notify",Merged_Data[[#This Row],[Cert 2 Exp Date]]&lt;=TODAY(), "Expired",Merged_Data[[#This Row],[Cert 2 Exp Date]]= " ","No Data")</f>
        <v>Expired</v>
      </c>
      <c r="P146" s="45" t="str" cm="1">
        <f t="array" aca="1" ref="P146" ca="1">_xlfn.IFS(Merged_Data[[#This Row],[Cert 3 Exp Date]]&gt;TODAY()+10, "Current", AND(Merged_Data[[#This Row],[Cert 3 Exp Date]]&gt;TODAY(), Merged_Data[[#This Row],[Cert 3 Exp Date]]&lt;TODAY()+15),"Notify",Merged_Data[[#This Row],[Cert 3 Exp Date]]&lt;=TODAY(), "Expired",Merged_Data[[#This Row],[Cert 3 Exp Date]]= " ","No Data")</f>
        <v>Current</v>
      </c>
    </row>
    <row r="147" spans="1:16" x14ac:dyDescent="0.25">
      <c r="A147" s="13" t="s">
        <v>1977</v>
      </c>
      <c r="B147" s="13" t="s">
        <v>1978</v>
      </c>
      <c r="C147" s="13" t="s">
        <v>2580</v>
      </c>
      <c r="D147" s="13" t="s">
        <v>2425</v>
      </c>
      <c r="E147" s="13" t="s">
        <v>2437</v>
      </c>
      <c r="F147" s="13" t="s">
        <v>2435</v>
      </c>
      <c r="G147" s="13" t="s">
        <v>2428</v>
      </c>
      <c r="H147" s="18">
        <v>44705</v>
      </c>
      <c r="I147" s="20">
        <v>45001</v>
      </c>
      <c r="J147" s="21">
        <v>44801</v>
      </c>
      <c r="K147" s="22">
        <v>45162</v>
      </c>
      <c r="L147" s="14" t="str">
        <f ca="1">IF(Merged_Data[[#This Row],[Last Job Date]]+10 &lt;TODAY(), "AVAILABLE", "NOT AVAILABLE")</f>
        <v>AVAILABLE</v>
      </c>
      <c r="M147" s="37" t="str">
        <f ca="1">IF(OR(Merged_Data[[#This Row],[Cert 2 Exp Date]]&lt;=TODAY()-$D$3, Merged_Data[[#This Row],[Cert 1 Ext Date]]&lt;=TODAY()-$D$3,Merged_Data[[#This Row],[Cert 3 Exp Date]]&lt;=TODAY()-$D$3), "COMPLIANT", "NOT COMPLIANT")</f>
        <v>NOT COMPLIANT</v>
      </c>
      <c r="N147" s="45" t="str" cm="1">
        <f t="array" aca="1" ref="N147" ca="1">_xlfn.IFS(Merged_Data[[#This Row],[Cert 1 Ext Date]]&gt;TODAY()+10, "Current", AND(Merged_Data[[#This Row],[Cert 1 Ext Date]]&gt;TODAY(), Merged_Data[[#This Row],[Cert 1 Ext Date]]&lt;TODAY()+15),"Notify",Merged_Data[[#This Row],[Cert 1 Ext Date]]&lt;=TODAY(), "Expired",Merged_Data[[#This Row],[Cert 1 Ext Date]]= " ","No Data")</f>
        <v>Current</v>
      </c>
      <c r="O147" s="45" t="str" cm="1">
        <f t="array" aca="1" ref="O147" ca="1">_xlfn.IFS(Merged_Data[[#This Row],[Cert 2 Exp Date]]&gt;TODAY()+10, "Current", AND(Merged_Data[[#This Row],[Cert 2 Exp Date]]&gt;TODAY(), Merged_Data[[#This Row],[Cert 2 Exp Date]]&lt;TODAY()+15),"Notify",Merged_Data[[#This Row],[Cert 2 Exp Date]]&lt;=TODAY(), "Expired",Merged_Data[[#This Row],[Cert 2 Exp Date]]= " ","No Data")</f>
        <v>Current</v>
      </c>
      <c r="P147" s="45" t="str" cm="1">
        <f t="array" aca="1" ref="P147" ca="1">_xlfn.IFS(Merged_Data[[#This Row],[Cert 3 Exp Date]]&gt;TODAY()+10, "Current", AND(Merged_Data[[#This Row],[Cert 3 Exp Date]]&gt;TODAY(), Merged_Data[[#This Row],[Cert 3 Exp Date]]&lt;TODAY()+15),"Notify",Merged_Data[[#This Row],[Cert 3 Exp Date]]&lt;=TODAY(), "Expired",Merged_Data[[#This Row],[Cert 3 Exp Date]]= " ","No Data")</f>
        <v>Current</v>
      </c>
    </row>
    <row r="148" spans="1:16" x14ac:dyDescent="0.25">
      <c r="A148" s="13" t="s">
        <v>985</v>
      </c>
      <c r="B148" s="13" t="s">
        <v>986</v>
      </c>
      <c r="C148" s="13" t="s">
        <v>2581</v>
      </c>
      <c r="D148" s="13" t="s">
        <v>2430</v>
      </c>
      <c r="E148" s="13" t="s">
        <v>2441</v>
      </c>
      <c r="F148" s="13" t="s">
        <v>2447</v>
      </c>
      <c r="G148" s="13" t="s">
        <v>2432</v>
      </c>
      <c r="H148" s="18">
        <v>44711</v>
      </c>
      <c r="I148" s="20">
        <v>44723</v>
      </c>
      <c r="J148" s="21">
        <v>44672</v>
      </c>
      <c r="K148" s="22">
        <v>44664</v>
      </c>
      <c r="L148" s="14" t="str">
        <f ca="1">IF(Merged_Data[[#This Row],[Last Job Date]]+10 &lt;TODAY(), "AVAILABLE", "NOT AVAILABLE")</f>
        <v>AVAILABLE</v>
      </c>
      <c r="M148" s="37" t="str">
        <f ca="1">IF(OR(Merged_Data[[#This Row],[Cert 2 Exp Date]]&lt;=TODAY()-$D$3, Merged_Data[[#This Row],[Cert 1 Ext Date]]&lt;=TODAY()-$D$3,Merged_Data[[#This Row],[Cert 3 Exp Date]]&lt;=TODAY()-$D$3), "COMPLIANT", "NOT COMPLIANT")</f>
        <v>COMPLIANT</v>
      </c>
      <c r="N148" s="45" t="str" cm="1">
        <f t="array" aca="1" ref="N148" ca="1">_xlfn.IFS(Merged_Data[[#This Row],[Cert 1 Ext Date]]&gt;TODAY()+10, "Current", AND(Merged_Data[[#This Row],[Cert 1 Ext Date]]&gt;TODAY(), Merged_Data[[#This Row],[Cert 1 Ext Date]]&lt;TODAY()+15),"Notify",Merged_Data[[#This Row],[Cert 1 Ext Date]]&lt;=TODAY(), "Expired",Merged_Data[[#This Row],[Cert 1 Ext Date]]= " ","No Data")</f>
        <v>Expired</v>
      </c>
      <c r="O148" s="45" t="str" cm="1">
        <f t="array" aca="1" ref="O148" ca="1">_xlfn.IFS(Merged_Data[[#This Row],[Cert 2 Exp Date]]&gt;TODAY()+10, "Current", AND(Merged_Data[[#This Row],[Cert 2 Exp Date]]&gt;TODAY(), Merged_Data[[#This Row],[Cert 2 Exp Date]]&lt;TODAY()+15),"Notify",Merged_Data[[#This Row],[Cert 2 Exp Date]]&lt;=TODAY(), "Expired",Merged_Data[[#This Row],[Cert 2 Exp Date]]= " ","No Data")</f>
        <v>Expired</v>
      </c>
      <c r="P148" s="45" t="str" cm="1">
        <f t="array" aca="1" ref="P148" ca="1">_xlfn.IFS(Merged_Data[[#This Row],[Cert 3 Exp Date]]&gt;TODAY()+10, "Current", AND(Merged_Data[[#This Row],[Cert 3 Exp Date]]&gt;TODAY(), Merged_Data[[#This Row],[Cert 3 Exp Date]]&lt;TODAY()+15),"Notify",Merged_Data[[#This Row],[Cert 3 Exp Date]]&lt;=TODAY(), "Expired",Merged_Data[[#This Row],[Cert 3 Exp Date]]= " ","No Data")</f>
        <v>Expired</v>
      </c>
    </row>
    <row r="149" spans="1:16" x14ac:dyDescent="0.25">
      <c r="A149" s="13" t="s">
        <v>698</v>
      </c>
      <c r="B149" s="13" t="s">
        <v>699</v>
      </c>
      <c r="C149" s="13" t="s">
        <v>2582</v>
      </c>
      <c r="D149" s="13" t="s">
        <v>2425</v>
      </c>
      <c r="E149" s="13" t="s">
        <v>2439</v>
      </c>
      <c r="F149" s="13" t="s">
        <v>2435</v>
      </c>
      <c r="G149" s="13" t="s">
        <v>2432</v>
      </c>
      <c r="H149" s="18">
        <v>44708</v>
      </c>
      <c r="I149" s="20">
        <v>44910</v>
      </c>
      <c r="J149" s="21">
        <v>44982</v>
      </c>
      <c r="K149" s="22">
        <v>44822</v>
      </c>
      <c r="L149" s="14" t="str">
        <f ca="1">IF(Merged_Data[[#This Row],[Last Job Date]]+10 &lt;TODAY(), "AVAILABLE", "NOT AVAILABLE")</f>
        <v>AVAILABLE</v>
      </c>
      <c r="M149" s="37" t="str">
        <f ca="1">IF(OR(Merged_Data[[#This Row],[Cert 2 Exp Date]]&lt;=TODAY()-$D$3, Merged_Data[[#This Row],[Cert 1 Ext Date]]&lt;=TODAY()-$D$3,Merged_Data[[#This Row],[Cert 3 Exp Date]]&lt;=TODAY()-$D$3), "COMPLIANT", "NOT COMPLIANT")</f>
        <v>NOT COMPLIANT</v>
      </c>
      <c r="N149" s="45" t="str" cm="1">
        <f t="array" aca="1" ref="N149" ca="1">_xlfn.IFS(Merged_Data[[#This Row],[Cert 1 Ext Date]]&gt;TODAY()+10, "Current", AND(Merged_Data[[#This Row],[Cert 1 Ext Date]]&gt;TODAY(), Merged_Data[[#This Row],[Cert 1 Ext Date]]&lt;TODAY()+15),"Notify",Merged_Data[[#This Row],[Cert 1 Ext Date]]&lt;=TODAY(), "Expired",Merged_Data[[#This Row],[Cert 1 Ext Date]]= " ","No Data")</f>
        <v>Current</v>
      </c>
      <c r="O149" s="45" t="str" cm="1">
        <f t="array" aca="1" ref="O149" ca="1">_xlfn.IFS(Merged_Data[[#This Row],[Cert 2 Exp Date]]&gt;TODAY()+10, "Current", AND(Merged_Data[[#This Row],[Cert 2 Exp Date]]&gt;TODAY(), Merged_Data[[#This Row],[Cert 2 Exp Date]]&lt;TODAY()+15),"Notify",Merged_Data[[#This Row],[Cert 2 Exp Date]]&lt;=TODAY(), "Expired",Merged_Data[[#This Row],[Cert 2 Exp Date]]= " ","No Data")</f>
        <v>Current</v>
      </c>
      <c r="P149" s="45" t="str" cm="1">
        <f t="array" aca="1" ref="P149" ca="1">_xlfn.IFS(Merged_Data[[#This Row],[Cert 3 Exp Date]]&gt;TODAY()+10, "Current", AND(Merged_Data[[#This Row],[Cert 3 Exp Date]]&gt;TODAY(), Merged_Data[[#This Row],[Cert 3 Exp Date]]&lt;TODAY()+15),"Notify",Merged_Data[[#This Row],[Cert 3 Exp Date]]&lt;=TODAY(), "Expired",Merged_Data[[#This Row],[Cert 3 Exp Date]]= " ","No Data")</f>
        <v>Current</v>
      </c>
    </row>
    <row r="150" spans="1:16" x14ac:dyDescent="0.25">
      <c r="A150" s="13" t="s">
        <v>1874</v>
      </c>
      <c r="B150" s="13" t="s">
        <v>1875</v>
      </c>
      <c r="C150" s="13" t="s">
        <v>2583</v>
      </c>
      <c r="D150" s="13" t="s">
        <v>2430</v>
      </c>
      <c r="E150" s="13" t="s">
        <v>2437</v>
      </c>
      <c r="F150" s="13" t="s">
        <v>2442</v>
      </c>
      <c r="G150" s="13" t="s">
        <v>2428</v>
      </c>
      <c r="H150" s="18">
        <v>44716</v>
      </c>
      <c r="I150" s="20">
        <v>44782</v>
      </c>
      <c r="J150" s="21">
        <v>44761</v>
      </c>
      <c r="K150" s="22">
        <v>44987</v>
      </c>
      <c r="L150" s="14" t="str">
        <f ca="1">IF(Merged_Data[[#This Row],[Last Job Date]]+10 &lt;TODAY(), "AVAILABLE", "NOT AVAILABLE")</f>
        <v>NOT AVAILABLE</v>
      </c>
      <c r="M150" s="37" t="str">
        <f ca="1">IF(OR(Merged_Data[[#This Row],[Cert 2 Exp Date]]&lt;=TODAY()-$D$3, Merged_Data[[#This Row],[Cert 1 Ext Date]]&lt;=TODAY()-$D$3,Merged_Data[[#This Row],[Cert 3 Exp Date]]&lt;=TODAY()-$D$3), "COMPLIANT", "NOT COMPLIANT")</f>
        <v>NOT COMPLIANT</v>
      </c>
      <c r="N150" s="45" t="str" cm="1">
        <f t="array" aca="1" ref="N150" ca="1">_xlfn.IFS(Merged_Data[[#This Row],[Cert 1 Ext Date]]&gt;TODAY()+10, "Current", AND(Merged_Data[[#This Row],[Cert 1 Ext Date]]&gt;TODAY(), Merged_Data[[#This Row],[Cert 1 Ext Date]]&lt;TODAY()+15),"Notify",Merged_Data[[#This Row],[Cert 1 Ext Date]]&lt;=TODAY(), "Expired",Merged_Data[[#This Row],[Cert 1 Ext Date]]= " ","No Data")</f>
        <v>Current</v>
      </c>
      <c r="O150" s="45" t="str" cm="1">
        <f t="array" aca="1" ref="O150" ca="1">_xlfn.IFS(Merged_Data[[#This Row],[Cert 2 Exp Date]]&gt;TODAY()+10, "Current", AND(Merged_Data[[#This Row],[Cert 2 Exp Date]]&gt;TODAY(), Merged_Data[[#This Row],[Cert 2 Exp Date]]&lt;TODAY()+15),"Notify",Merged_Data[[#This Row],[Cert 2 Exp Date]]&lt;=TODAY(), "Expired",Merged_Data[[#This Row],[Cert 2 Exp Date]]= " ","No Data")</f>
        <v>Current</v>
      </c>
      <c r="P150" s="45" t="str" cm="1">
        <f t="array" aca="1" ref="P150" ca="1">_xlfn.IFS(Merged_Data[[#This Row],[Cert 3 Exp Date]]&gt;TODAY()+10, "Current", AND(Merged_Data[[#This Row],[Cert 3 Exp Date]]&gt;TODAY(), Merged_Data[[#This Row],[Cert 3 Exp Date]]&lt;TODAY()+15),"Notify",Merged_Data[[#This Row],[Cert 3 Exp Date]]&lt;=TODAY(), "Expired",Merged_Data[[#This Row],[Cert 3 Exp Date]]= " ","No Data")</f>
        <v>Current</v>
      </c>
    </row>
    <row r="151" spans="1:16" x14ac:dyDescent="0.25">
      <c r="A151" s="13" t="s">
        <v>2377</v>
      </c>
      <c r="B151" s="13" t="s">
        <v>2378</v>
      </c>
      <c r="C151" s="13" t="s">
        <v>2584</v>
      </c>
      <c r="D151" s="13" t="s">
        <v>2425</v>
      </c>
      <c r="E151" s="13" t="s">
        <v>2426</v>
      </c>
      <c r="F151" s="13" t="s">
        <v>2427</v>
      </c>
      <c r="G151" s="13" t="s">
        <v>2428</v>
      </c>
      <c r="H151" s="18">
        <v>44713</v>
      </c>
      <c r="I151" s="20">
        <v>45158</v>
      </c>
      <c r="J151" s="21">
        <v>44738</v>
      </c>
      <c r="K151" s="22">
        <v>45266</v>
      </c>
      <c r="L151" s="14" t="str">
        <f ca="1">IF(Merged_Data[[#This Row],[Last Job Date]]+10 &lt;TODAY(), "AVAILABLE", "NOT AVAILABLE")</f>
        <v>NOT AVAILABLE</v>
      </c>
      <c r="M151" s="37" t="str">
        <f ca="1">IF(OR(Merged_Data[[#This Row],[Cert 2 Exp Date]]&lt;=TODAY()-$D$3, Merged_Data[[#This Row],[Cert 1 Ext Date]]&lt;=TODAY()-$D$3,Merged_Data[[#This Row],[Cert 3 Exp Date]]&lt;=TODAY()-$D$3), "COMPLIANT", "NOT COMPLIANT")</f>
        <v>NOT COMPLIANT</v>
      </c>
      <c r="N151" s="45" t="str" cm="1">
        <f t="array" aca="1" ref="N151" ca="1">_xlfn.IFS(Merged_Data[[#This Row],[Cert 1 Ext Date]]&gt;TODAY()+10, "Current", AND(Merged_Data[[#This Row],[Cert 1 Ext Date]]&gt;TODAY(), Merged_Data[[#This Row],[Cert 1 Ext Date]]&lt;TODAY()+15),"Notify",Merged_Data[[#This Row],[Cert 1 Ext Date]]&lt;=TODAY(), "Expired",Merged_Data[[#This Row],[Cert 1 Ext Date]]= " ","No Data")</f>
        <v>Current</v>
      </c>
      <c r="O151" s="45" t="str" cm="1">
        <f t="array" aca="1" ref="O151" ca="1">_xlfn.IFS(Merged_Data[[#This Row],[Cert 2 Exp Date]]&gt;TODAY()+10, "Current", AND(Merged_Data[[#This Row],[Cert 2 Exp Date]]&gt;TODAY(), Merged_Data[[#This Row],[Cert 2 Exp Date]]&lt;TODAY()+15),"Notify",Merged_Data[[#This Row],[Cert 2 Exp Date]]&lt;=TODAY(), "Expired",Merged_Data[[#This Row],[Cert 2 Exp Date]]= " ","No Data")</f>
        <v>Current</v>
      </c>
      <c r="P151" s="45" t="str" cm="1">
        <f t="array" aca="1" ref="P151" ca="1">_xlfn.IFS(Merged_Data[[#This Row],[Cert 3 Exp Date]]&gt;TODAY()+10, "Current", AND(Merged_Data[[#This Row],[Cert 3 Exp Date]]&gt;TODAY(), Merged_Data[[#This Row],[Cert 3 Exp Date]]&lt;TODAY()+15),"Notify",Merged_Data[[#This Row],[Cert 3 Exp Date]]&lt;=TODAY(), "Expired",Merged_Data[[#This Row],[Cert 3 Exp Date]]= " ","No Data")</f>
        <v>Current</v>
      </c>
    </row>
    <row r="152" spans="1:16" x14ac:dyDescent="0.25">
      <c r="A152" s="13" t="s">
        <v>2173</v>
      </c>
      <c r="B152" s="13" t="s">
        <v>2174</v>
      </c>
      <c r="C152" s="13" t="s">
        <v>2585</v>
      </c>
      <c r="D152" s="13" t="s">
        <v>2425</v>
      </c>
      <c r="E152" s="13" t="s">
        <v>2450</v>
      </c>
      <c r="F152" s="13" t="s">
        <v>2431</v>
      </c>
      <c r="G152" s="13" t="s">
        <v>2428</v>
      </c>
      <c r="H152" s="18">
        <v>44715</v>
      </c>
      <c r="I152" s="20">
        <v>45014</v>
      </c>
      <c r="J152" s="21">
        <v>44896</v>
      </c>
      <c r="K152" s="22">
        <v>45170</v>
      </c>
      <c r="L152" s="14" t="str">
        <f ca="1">IF(Merged_Data[[#This Row],[Last Job Date]]+10 &lt;TODAY(), "AVAILABLE", "NOT AVAILABLE")</f>
        <v>NOT AVAILABLE</v>
      </c>
      <c r="M152" s="37" t="str">
        <f ca="1">IF(OR(Merged_Data[[#This Row],[Cert 2 Exp Date]]&lt;=TODAY()-$D$3, Merged_Data[[#This Row],[Cert 1 Ext Date]]&lt;=TODAY()-$D$3,Merged_Data[[#This Row],[Cert 3 Exp Date]]&lt;=TODAY()-$D$3), "COMPLIANT", "NOT COMPLIANT")</f>
        <v>NOT COMPLIANT</v>
      </c>
      <c r="N152" s="45" t="str" cm="1">
        <f t="array" aca="1" ref="N152" ca="1">_xlfn.IFS(Merged_Data[[#This Row],[Cert 1 Ext Date]]&gt;TODAY()+10, "Current", AND(Merged_Data[[#This Row],[Cert 1 Ext Date]]&gt;TODAY(), Merged_Data[[#This Row],[Cert 1 Ext Date]]&lt;TODAY()+15),"Notify",Merged_Data[[#This Row],[Cert 1 Ext Date]]&lt;=TODAY(), "Expired",Merged_Data[[#This Row],[Cert 1 Ext Date]]= " ","No Data")</f>
        <v>Current</v>
      </c>
      <c r="O152" s="45" t="str" cm="1">
        <f t="array" aca="1" ref="O152" ca="1">_xlfn.IFS(Merged_Data[[#This Row],[Cert 2 Exp Date]]&gt;TODAY()+10, "Current", AND(Merged_Data[[#This Row],[Cert 2 Exp Date]]&gt;TODAY(), Merged_Data[[#This Row],[Cert 2 Exp Date]]&lt;TODAY()+15),"Notify",Merged_Data[[#This Row],[Cert 2 Exp Date]]&lt;=TODAY(), "Expired",Merged_Data[[#This Row],[Cert 2 Exp Date]]= " ","No Data")</f>
        <v>Current</v>
      </c>
      <c r="P152" s="45" t="str" cm="1">
        <f t="array" aca="1" ref="P152" ca="1">_xlfn.IFS(Merged_Data[[#This Row],[Cert 3 Exp Date]]&gt;TODAY()+10, "Current", AND(Merged_Data[[#This Row],[Cert 3 Exp Date]]&gt;TODAY(), Merged_Data[[#This Row],[Cert 3 Exp Date]]&lt;TODAY()+15),"Notify",Merged_Data[[#This Row],[Cert 3 Exp Date]]&lt;=TODAY(), "Expired",Merged_Data[[#This Row],[Cert 3 Exp Date]]= " ","No Data")</f>
        <v>Current</v>
      </c>
    </row>
    <row r="153" spans="1:16" x14ac:dyDescent="0.25">
      <c r="A153" s="13" t="s">
        <v>779</v>
      </c>
      <c r="B153" s="13" t="s">
        <v>780</v>
      </c>
      <c r="C153" s="13" t="s">
        <v>2586</v>
      </c>
      <c r="D153" s="13" t="s">
        <v>2425</v>
      </c>
      <c r="E153" s="13" t="s">
        <v>2437</v>
      </c>
      <c r="F153" s="13" t="s">
        <v>2431</v>
      </c>
      <c r="G153" s="13" t="s">
        <v>2432</v>
      </c>
      <c r="H153" s="18">
        <v>44710</v>
      </c>
      <c r="I153" s="20">
        <v>44745</v>
      </c>
      <c r="J153" s="21">
        <v>45114</v>
      </c>
      <c r="K153" s="22">
        <v>44974</v>
      </c>
      <c r="L153" s="14" t="str">
        <f ca="1">IF(Merged_Data[[#This Row],[Last Job Date]]+10 &lt;TODAY(), "AVAILABLE", "NOT AVAILABLE")</f>
        <v>AVAILABLE</v>
      </c>
      <c r="M153" s="37" t="str">
        <f ca="1">IF(OR(Merged_Data[[#This Row],[Cert 2 Exp Date]]&lt;=TODAY()-$D$3, Merged_Data[[#This Row],[Cert 1 Ext Date]]&lt;=TODAY()-$D$3,Merged_Data[[#This Row],[Cert 3 Exp Date]]&lt;=TODAY()-$D$3), "COMPLIANT", "NOT COMPLIANT")</f>
        <v>NOT COMPLIANT</v>
      </c>
      <c r="N153" s="45" t="str" cm="1">
        <f t="array" aca="1" ref="N153" ca="1">_xlfn.IFS(Merged_Data[[#This Row],[Cert 1 Ext Date]]&gt;TODAY()+10, "Current", AND(Merged_Data[[#This Row],[Cert 1 Ext Date]]&gt;TODAY(), Merged_Data[[#This Row],[Cert 1 Ext Date]]&lt;TODAY()+15),"Notify",Merged_Data[[#This Row],[Cert 1 Ext Date]]&lt;=TODAY(), "Expired",Merged_Data[[#This Row],[Cert 1 Ext Date]]= " ","No Data")</f>
        <v>Current</v>
      </c>
      <c r="O153" s="45" t="str" cm="1">
        <f t="array" aca="1" ref="O153" ca="1">_xlfn.IFS(Merged_Data[[#This Row],[Cert 2 Exp Date]]&gt;TODAY()+10, "Current", AND(Merged_Data[[#This Row],[Cert 2 Exp Date]]&gt;TODAY(), Merged_Data[[#This Row],[Cert 2 Exp Date]]&lt;TODAY()+15),"Notify",Merged_Data[[#This Row],[Cert 2 Exp Date]]&lt;=TODAY(), "Expired",Merged_Data[[#This Row],[Cert 2 Exp Date]]= " ","No Data")</f>
        <v>Current</v>
      </c>
      <c r="P153" s="45" t="str" cm="1">
        <f t="array" aca="1" ref="P153" ca="1">_xlfn.IFS(Merged_Data[[#This Row],[Cert 3 Exp Date]]&gt;TODAY()+10, "Current", AND(Merged_Data[[#This Row],[Cert 3 Exp Date]]&gt;TODAY(), Merged_Data[[#This Row],[Cert 3 Exp Date]]&lt;TODAY()+15),"Notify",Merged_Data[[#This Row],[Cert 3 Exp Date]]&lt;=TODAY(), "Expired",Merged_Data[[#This Row],[Cert 3 Exp Date]]= " ","No Data")</f>
        <v>Current</v>
      </c>
    </row>
    <row r="154" spans="1:16" x14ac:dyDescent="0.25">
      <c r="A154" s="13" t="s">
        <v>875</v>
      </c>
      <c r="B154" s="13" t="s">
        <v>876</v>
      </c>
      <c r="C154" s="13" t="s">
        <v>2587</v>
      </c>
      <c r="D154" s="13" t="s">
        <v>2425</v>
      </c>
      <c r="E154" s="13" t="s">
        <v>2441</v>
      </c>
      <c r="F154" s="13" t="s">
        <v>2435</v>
      </c>
      <c r="G154" s="13" t="s">
        <v>2432</v>
      </c>
      <c r="H154" s="18">
        <v>44712</v>
      </c>
      <c r="I154" s="20">
        <v>45074</v>
      </c>
      <c r="J154" s="21">
        <v>45123</v>
      </c>
      <c r="K154" s="22">
        <v>45207</v>
      </c>
      <c r="L154" s="14" t="str">
        <f ca="1">IF(Merged_Data[[#This Row],[Last Job Date]]+10 &lt;TODAY(), "AVAILABLE", "NOT AVAILABLE")</f>
        <v>AVAILABLE</v>
      </c>
      <c r="M154" s="37" t="str">
        <f ca="1">IF(OR(Merged_Data[[#This Row],[Cert 2 Exp Date]]&lt;=TODAY()-$D$3, Merged_Data[[#This Row],[Cert 1 Ext Date]]&lt;=TODAY()-$D$3,Merged_Data[[#This Row],[Cert 3 Exp Date]]&lt;=TODAY()-$D$3), "COMPLIANT", "NOT COMPLIANT")</f>
        <v>NOT COMPLIANT</v>
      </c>
      <c r="N154" s="45" t="str" cm="1">
        <f t="array" aca="1" ref="N154" ca="1">_xlfn.IFS(Merged_Data[[#This Row],[Cert 1 Ext Date]]&gt;TODAY()+10, "Current", AND(Merged_Data[[#This Row],[Cert 1 Ext Date]]&gt;TODAY(), Merged_Data[[#This Row],[Cert 1 Ext Date]]&lt;TODAY()+15),"Notify",Merged_Data[[#This Row],[Cert 1 Ext Date]]&lt;=TODAY(), "Expired",Merged_Data[[#This Row],[Cert 1 Ext Date]]= " ","No Data")</f>
        <v>Current</v>
      </c>
      <c r="O154" s="45" t="str" cm="1">
        <f t="array" aca="1" ref="O154" ca="1">_xlfn.IFS(Merged_Data[[#This Row],[Cert 2 Exp Date]]&gt;TODAY()+10, "Current", AND(Merged_Data[[#This Row],[Cert 2 Exp Date]]&gt;TODAY(), Merged_Data[[#This Row],[Cert 2 Exp Date]]&lt;TODAY()+15),"Notify",Merged_Data[[#This Row],[Cert 2 Exp Date]]&lt;=TODAY(), "Expired",Merged_Data[[#This Row],[Cert 2 Exp Date]]= " ","No Data")</f>
        <v>Current</v>
      </c>
      <c r="P154" s="45" t="str" cm="1">
        <f t="array" aca="1" ref="P154" ca="1">_xlfn.IFS(Merged_Data[[#This Row],[Cert 3 Exp Date]]&gt;TODAY()+10, "Current", AND(Merged_Data[[#This Row],[Cert 3 Exp Date]]&gt;TODAY(), Merged_Data[[#This Row],[Cert 3 Exp Date]]&lt;TODAY()+15),"Notify",Merged_Data[[#This Row],[Cert 3 Exp Date]]&lt;=TODAY(), "Expired",Merged_Data[[#This Row],[Cert 3 Exp Date]]= " ","No Data")</f>
        <v>Current</v>
      </c>
    </row>
    <row r="155" spans="1:16" x14ac:dyDescent="0.25">
      <c r="A155" s="13" t="s">
        <v>1324</v>
      </c>
      <c r="B155" s="13" t="s">
        <v>1325</v>
      </c>
      <c r="C155" s="13" t="s">
        <v>2588</v>
      </c>
      <c r="D155" s="13" t="s">
        <v>2430</v>
      </c>
      <c r="E155" s="13" t="s">
        <v>2439</v>
      </c>
      <c r="F155" s="13" t="s">
        <v>2427</v>
      </c>
      <c r="G155" s="13" t="s">
        <v>2432</v>
      </c>
      <c r="H155" s="18">
        <v>44711</v>
      </c>
      <c r="I155" s="20">
        <v>44804</v>
      </c>
      <c r="J155" s="21">
        <v>44963</v>
      </c>
      <c r="K155" s="22">
        <v>44947</v>
      </c>
      <c r="L155" s="14" t="str">
        <f ca="1">IF(Merged_Data[[#This Row],[Last Job Date]]+10 &lt;TODAY(), "AVAILABLE", "NOT AVAILABLE")</f>
        <v>AVAILABLE</v>
      </c>
      <c r="M155" s="37" t="str">
        <f ca="1">IF(OR(Merged_Data[[#This Row],[Cert 2 Exp Date]]&lt;=TODAY()-$D$3, Merged_Data[[#This Row],[Cert 1 Ext Date]]&lt;=TODAY()-$D$3,Merged_Data[[#This Row],[Cert 3 Exp Date]]&lt;=TODAY()-$D$3), "COMPLIANT", "NOT COMPLIANT")</f>
        <v>NOT COMPLIANT</v>
      </c>
      <c r="N155" s="45" t="str" cm="1">
        <f t="array" aca="1" ref="N155" ca="1">_xlfn.IFS(Merged_Data[[#This Row],[Cert 1 Ext Date]]&gt;TODAY()+10, "Current", AND(Merged_Data[[#This Row],[Cert 1 Ext Date]]&gt;TODAY(), Merged_Data[[#This Row],[Cert 1 Ext Date]]&lt;TODAY()+15),"Notify",Merged_Data[[#This Row],[Cert 1 Ext Date]]&lt;=TODAY(), "Expired",Merged_Data[[#This Row],[Cert 1 Ext Date]]= " ","No Data")</f>
        <v>Current</v>
      </c>
      <c r="O155" s="45" t="str" cm="1">
        <f t="array" aca="1" ref="O155" ca="1">_xlfn.IFS(Merged_Data[[#This Row],[Cert 2 Exp Date]]&gt;TODAY()+10, "Current", AND(Merged_Data[[#This Row],[Cert 2 Exp Date]]&gt;TODAY(), Merged_Data[[#This Row],[Cert 2 Exp Date]]&lt;TODAY()+15),"Notify",Merged_Data[[#This Row],[Cert 2 Exp Date]]&lt;=TODAY(), "Expired",Merged_Data[[#This Row],[Cert 2 Exp Date]]= " ","No Data")</f>
        <v>Current</v>
      </c>
      <c r="P155" s="45" t="str" cm="1">
        <f t="array" aca="1" ref="P155" ca="1">_xlfn.IFS(Merged_Data[[#This Row],[Cert 3 Exp Date]]&gt;TODAY()+10, "Current", AND(Merged_Data[[#This Row],[Cert 3 Exp Date]]&gt;TODAY(), Merged_Data[[#This Row],[Cert 3 Exp Date]]&lt;TODAY()+15),"Notify",Merged_Data[[#This Row],[Cert 3 Exp Date]]&lt;=TODAY(), "Expired",Merged_Data[[#This Row],[Cert 3 Exp Date]]= " ","No Data")</f>
        <v>Current</v>
      </c>
    </row>
    <row r="156" spans="1:16" x14ac:dyDescent="0.25">
      <c r="A156" s="13" t="s">
        <v>609</v>
      </c>
      <c r="B156" s="13" t="s">
        <v>610</v>
      </c>
      <c r="C156" s="13" t="s">
        <v>2589</v>
      </c>
      <c r="D156" s="13" t="s">
        <v>2430</v>
      </c>
      <c r="E156" s="13" t="s">
        <v>2426</v>
      </c>
      <c r="F156" s="13" t="s">
        <v>2435</v>
      </c>
      <c r="G156" s="13" t="s">
        <v>2428</v>
      </c>
      <c r="H156" s="18">
        <v>44704</v>
      </c>
      <c r="I156" s="20">
        <v>44903</v>
      </c>
      <c r="J156" s="21">
        <v>44777</v>
      </c>
      <c r="K156" s="22">
        <v>45098</v>
      </c>
      <c r="L156" s="14" t="str">
        <f ca="1">IF(Merged_Data[[#This Row],[Last Job Date]]+10 &lt;TODAY(), "AVAILABLE", "NOT AVAILABLE")</f>
        <v>AVAILABLE</v>
      </c>
      <c r="M156" s="37" t="str">
        <f ca="1">IF(OR(Merged_Data[[#This Row],[Cert 2 Exp Date]]&lt;=TODAY()-$D$3, Merged_Data[[#This Row],[Cert 1 Ext Date]]&lt;=TODAY()-$D$3,Merged_Data[[#This Row],[Cert 3 Exp Date]]&lt;=TODAY()-$D$3), "COMPLIANT", "NOT COMPLIANT")</f>
        <v>NOT COMPLIANT</v>
      </c>
      <c r="N156" s="45" t="str" cm="1">
        <f t="array" aca="1" ref="N156" ca="1">_xlfn.IFS(Merged_Data[[#This Row],[Cert 1 Ext Date]]&gt;TODAY()+10, "Current", AND(Merged_Data[[#This Row],[Cert 1 Ext Date]]&gt;TODAY(), Merged_Data[[#This Row],[Cert 1 Ext Date]]&lt;TODAY()+15),"Notify",Merged_Data[[#This Row],[Cert 1 Ext Date]]&lt;=TODAY(), "Expired",Merged_Data[[#This Row],[Cert 1 Ext Date]]= " ","No Data")</f>
        <v>Current</v>
      </c>
      <c r="O156" s="45" t="str" cm="1">
        <f t="array" aca="1" ref="O156" ca="1">_xlfn.IFS(Merged_Data[[#This Row],[Cert 2 Exp Date]]&gt;TODAY()+10, "Current", AND(Merged_Data[[#This Row],[Cert 2 Exp Date]]&gt;TODAY(), Merged_Data[[#This Row],[Cert 2 Exp Date]]&lt;TODAY()+15),"Notify",Merged_Data[[#This Row],[Cert 2 Exp Date]]&lt;=TODAY(), "Expired",Merged_Data[[#This Row],[Cert 2 Exp Date]]= " ","No Data")</f>
        <v>Current</v>
      </c>
      <c r="P156" s="45" t="str" cm="1">
        <f t="array" aca="1" ref="P156" ca="1">_xlfn.IFS(Merged_Data[[#This Row],[Cert 3 Exp Date]]&gt;TODAY()+10, "Current", AND(Merged_Data[[#This Row],[Cert 3 Exp Date]]&gt;TODAY(), Merged_Data[[#This Row],[Cert 3 Exp Date]]&lt;TODAY()+15),"Notify",Merged_Data[[#This Row],[Cert 3 Exp Date]]&lt;=TODAY(), "Expired",Merged_Data[[#This Row],[Cert 3 Exp Date]]= " ","No Data")</f>
        <v>Current</v>
      </c>
    </row>
    <row r="157" spans="1:16" x14ac:dyDescent="0.25">
      <c r="A157" s="13" t="s">
        <v>963</v>
      </c>
      <c r="B157" s="13" t="s">
        <v>964</v>
      </c>
      <c r="C157" s="13" t="s">
        <v>2590</v>
      </c>
      <c r="D157" s="13" t="s">
        <v>2425</v>
      </c>
      <c r="E157" s="13" t="s">
        <v>2450</v>
      </c>
      <c r="F157" s="13" t="s">
        <v>2442</v>
      </c>
      <c r="G157" s="13" t="s">
        <v>2432</v>
      </c>
      <c r="H157" s="18">
        <v>44712</v>
      </c>
      <c r="I157" s="20">
        <v>45062</v>
      </c>
      <c r="J157" s="21">
        <v>44629</v>
      </c>
      <c r="K157" s="22">
        <v>45440</v>
      </c>
      <c r="L157" s="14" t="str">
        <f ca="1">IF(Merged_Data[[#This Row],[Last Job Date]]+10 &lt;TODAY(), "AVAILABLE", "NOT AVAILABLE")</f>
        <v>AVAILABLE</v>
      </c>
      <c r="M157" s="37" t="str">
        <f ca="1">IF(OR(Merged_Data[[#This Row],[Cert 2 Exp Date]]&lt;=TODAY()-$D$3, Merged_Data[[#This Row],[Cert 1 Ext Date]]&lt;=TODAY()-$D$3,Merged_Data[[#This Row],[Cert 3 Exp Date]]&lt;=TODAY()-$D$3), "COMPLIANT", "NOT COMPLIANT")</f>
        <v>COMPLIANT</v>
      </c>
      <c r="N157" s="45" t="str" cm="1">
        <f t="array" aca="1" ref="N157" ca="1">_xlfn.IFS(Merged_Data[[#This Row],[Cert 1 Ext Date]]&gt;TODAY()+10, "Current", AND(Merged_Data[[#This Row],[Cert 1 Ext Date]]&gt;TODAY(), Merged_Data[[#This Row],[Cert 1 Ext Date]]&lt;TODAY()+15),"Notify",Merged_Data[[#This Row],[Cert 1 Ext Date]]&lt;=TODAY(), "Expired",Merged_Data[[#This Row],[Cert 1 Ext Date]]= " ","No Data")</f>
        <v>Current</v>
      </c>
      <c r="O157" s="45" t="str" cm="1">
        <f t="array" aca="1" ref="O157" ca="1">_xlfn.IFS(Merged_Data[[#This Row],[Cert 2 Exp Date]]&gt;TODAY()+10, "Current", AND(Merged_Data[[#This Row],[Cert 2 Exp Date]]&gt;TODAY(), Merged_Data[[#This Row],[Cert 2 Exp Date]]&lt;TODAY()+15),"Notify",Merged_Data[[#This Row],[Cert 2 Exp Date]]&lt;=TODAY(), "Expired",Merged_Data[[#This Row],[Cert 2 Exp Date]]= " ","No Data")</f>
        <v>Expired</v>
      </c>
      <c r="P157" s="45" t="str" cm="1">
        <f t="array" aca="1" ref="P157" ca="1">_xlfn.IFS(Merged_Data[[#This Row],[Cert 3 Exp Date]]&gt;TODAY()+10, "Current", AND(Merged_Data[[#This Row],[Cert 3 Exp Date]]&gt;TODAY(), Merged_Data[[#This Row],[Cert 3 Exp Date]]&lt;TODAY()+15),"Notify",Merged_Data[[#This Row],[Cert 3 Exp Date]]&lt;=TODAY(), "Expired",Merged_Data[[#This Row],[Cert 3 Exp Date]]= " ","No Data")</f>
        <v>Current</v>
      </c>
    </row>
    <row r="158" spans="1:16" x14ac:dyDescent="0.25">
      <c r="A158" s="13" t="s">
        <v>1197</v>
      </c>
      <c r="B158" s="13" t="s">
        <v>1198</v>
      </c>
      <c r="C158" s="13" t="s">
        <v>2591</v>
      </c>
      <c r="D158" s="13" t="s">
        <v>2425</v>
      </c>
      <c r="E158" s="13" t="s">
        <v>2426</v>
      </c>
      <c r="F158" s="13" t="s">
        <v>2447</v>
      </c>
      <c r="G158" s="13" t="s">
        <v>2432</v>
      </c>
      <c r="H158" s="18">
        <v>44713</v>
      </c>
      <c r="I158" s="20">
        <v>45017</v>
      </c>
      <c r="J158" s="21"/>
      <c r="K158" s="22"/>
      <c r="L158" s="14" t="str">
        <f ca="1">IF(Merged_Data[[#This Row],[Last Job Date]]+10 &lt;TODAY(), "AVAILABLE", "NOT AVAILABLE")</f>
        <v>NOT AVAILABLE</v>
      </c>
      <c r="M158" s="37" t="str">
        <f ca="1">IF(OR(Merged_Data[[#This Row],[Cert 2 Exp Date]]&lt;=TODAY()-$D$3, Merged_Data[[#This Row],[Cert 1 Ext Date]]&lt;=TODAY()-$D$3,Merged_Data[[#This Row],[Cert 3 Exp Date]]&lt;=TODAY()-$D$3), "COMPLIANT", "NOT COMPLIANT")</f>
        <v>COMPLIANT</v>
      </c>
      <c r="N158" s="45" t="str" cm="1">
        <f t="array" aca="1" ref="N158" ca="1">_xlfn.IFS(Merged_Data[[#This Row],[Cert 1 Ext Date]]&gt;TODAY()+10, "Current", AND(Merged_Data[[#This Row],[Cert 1 Ext Date]]&gt;TODAY(), Merged_Data[[#This Row],[Cert 1 Ext Date]]&lt;TODAY()+15),"Notify",Merged_Data[[#This Row],[Cert 1 Ext Date]]&lt;=TODAY(), "Expired",Merged_Data[[#This Row],[Cert 1 Ext Date]]= " ","No Data")</f>
        <v>Current</v>
      </c>
      <c r="O158" s="45" t="str" cm="1">
        <f t="array" aca="1" ref="O158" ca="1">_xlfn.IFS(Merged_Data[[#This Row],[Cert 2 Exp Date]]&gt;TODAY()+10, "Current", AND(Merged_Data[[#This Row],[Cert 2 Exp Date]]&gt;TODAY(), Merged_Data[[#This Row],[Cert 2 Exp Date]]&lt;TODAY()+15),"Notify",Merged_Data[[#This Row],[Cert 2 Exp Date]]&lt;=TODAY(), "Expired",Merged_Data[[#This Row],[Cert 2 Exp Date]]= " ","No Data")</f>
        <v>Expired</v>
      </c>
      <c r="P158" s="45" t="str" cm="1">
        <f t="array" aca="1" ref="P158" ca="1">_xlfn.IFS(Merged_Data[[#This Row],[Cert 3 Exp Date]]&gt;TODAY()+10, "Current", AND(Merged_Data[[#This Row],[Cert 3 Exp Date]]&gt;TODAY(), Merged_Data[[#This Row],[Cert 3 Exp Date]]&lt;TODAY()+15),"Notify",Merged_Data[[#This Row],[Cert 3 Exp Date]]&lt;=TODAY(), "Expired",Merged_Data[[#This Row],[Cert 3 Exp Date]]= " ","No Data")</f>
        <v>Expired</v>
      </c>
    </row>
    <row r="159" spans="1:16" x14ac:dyDescent="0.25">
      <c r="A159" s="13" t="s">
        <v>1956</v>
      </c>
      <c r="B159" s="13" t="s">
        <v>1957</v>
      </c>
      <c r="C159" s="13" t="s">
        <v>2592</v>
      </c>
      <c r="D159" s="13" t="s">
        <v>2430</v>
      </c>
      <c r="E159" s="13" t="s">
        <v>2426</v>
      </c>
      <c r="F159" s="13" t="s">
        <v>2427</v>
      </c>
      <c r="G159" s="13" t="s">
        <v>2432</v>
      </c>
      <c r="H159" s="18">
        <v>44710</v>
      </c>
      <c r="I159" s="20">
        <v>44855</v>
      </c>
      <c r="J159" s="21">
        <v>44621</v>
      </c>
      <c r="K159" s="22">
        <v>45199</v>
      </c>
      <c r="L159" s="14" t="str">
        <f ca="1">IF(Merged_Data[[#This Row],[Last Job Date]]+10 &lt;TODAY(), "AVAILABLE", "NOT AVAILABLE")</f>
        <v>AVAILABLE</v>
      </c>
      <c r="M159" s="37" t="str">
        <f ca="1">IF(OR(Merged_Data[[#This Row],[Cert 2 Exp Date]]&lt;=TODAY()-$D$3, Merged_Data[[#This Row],[Cert 1 Ext Date]]&lt;=TODAY()-$D$3,Merged_Data[[#This Row],[Cert 3 Exp Date]]&lt;=TODAY()-$D$3), "COMPLIANT", "NOT COMPLIANT")</f>
        <v>COMPLIANT</v>
      </c>
      <c r="N159" s="45" t="str" cm="1">
        <f t="array" aca="1" ref="N159" ca="1">_xlfn.IFS(Merged_Data[[#This Row],[Cert 1 Ext Date]]&gt;TODAY()+10, "Current", AND(Merged_Data[[#This Row],[Cert 1 Ext Date]]&gt;TODAY(), Merged_Data[[#This Row],[Cert 1 Ext Date]]&lt;TODAY()+15),"Notify",Merged_Data[[#This Row],[Cert 1 Ext Date]]&lt;=TODAY(), "Expired",Merged_Data[[#This Row],[Cert 1 Ext Date]]= " ","No Data")</f>
        <v>Current</v>
      </c>
      <c r="O159" s="45" t="str" cm="1">
        <f t="array" aca="1" ref="O159" ca="1">_xlfn.IFS(Merged_Data[[#This Row],[Cert 2 Exp Date]]&gt;TODAY()+10, "Current", AND(Merged_Data[[#This Row],[Cert 2 Exp Date]]&gt;TODAY(), Merged_Data[[#This Row],[Cert 2 Exp Date]]&lt;TODAY()+15),"Notify",Merged_Data[[#This Row],[Cert 2 Exp Date]]&lt;=TODAY(), "Expired",Merged_Data[[#This Row],[Cert 2 Exp Date]]= " ","No Data")</f>
        <v>Expired</v>
      </c>
      <c r="P159" s="45" t="str" cm="1">
        <f t="array" aca="1" ref="P159" ca="1">_xlfn.IFS(Merged_Data[[#This Row],[Cert 3 Exp Date]]&gt;TODAY()+10, "Current", AND(Merged_Data[[#This Row],[Cert 3 Exp Date]]&gt;TODAY(), Merged_Data[[#This Row],[Cert 3 Exp Date]]&lt;TODAY()+15),"Notify",Merged_Data[[#This Row],[Cert 3 Exp Date]]&lt;=TODAY(), "Expired",Merged_Data[[#This Row],[Cert 3 Exp Date]]= " ","No Data")</f>
        <v>Current</v>
      </c>
    </row>
    <row r="160" spans="1:16" x14ac:dyDescent="0.25">
      <c r="A160" s="13" t="s">
        <v>2028</v>
      </c>
      <c r="B160" s="13" t="s">
        <v>1052</v>
      </c>
      <c r="C160" s="13" t="s">
        <v>2593</v>
      </c>
      <c r="D160" s="13" t="s">
        <v>2430</v>
      </c>
      <c r="E160" s="13" t="s">
        <v>2439</v>
      </c>
      <c r="F160" s="13" t="s">
        <v>2442</v>
      </c>
      <c r="G160" s="13" t="s">
        <v>2428</v>
      </c>
      <c r="H160" s="18">
        <v>44705</v>
      </c>
      <c r="I160" s="20">
        <v>44982</v>
      </c>
      <c r="J160" s="21">
        <v>44815</v>
      </c>
      <c r="K160" s="22">
        <v>44755</v>
      </c>
      <c r="L160" s="14" t="str">
        <f ca="1">IF(Merged_Data[[#This Row],[Last Job Date]]+10 &lt;TODAY(), "AVAILABLE", "NOT AVAILABLE")</f>
        <v>AVAILABLE</v>
      </c>
      <c r="M160" s="37" t="str">
        <f ca="1">IF(OR(Merged_Data[[#This Row],[Cert 2 Exp Date]]&lt;=TODAY()-$D$3, Merged_Data[[#This Row],[Cert 1 Ext Date]]&lt;=TODAY()-$D$3,Merged_Data[[#This Row],[Cert 3 Exp Date]]&lt;=TODAY()-$D$3), "COMPLIANT", "NOT COMPLIANT")</f>
        <v>NOT COMPLIANT</v>
      </c>
      <c r="N160" s="45" t="str" cm="1">
        <f t="array" aca="1" ref="N160" ca="1">_xlfn.IFS(Merged_Data[[#This Row],[Cert 1 Ext Date]]&gt;TODAY()+10, "Current", AND(Merged_Data[[#This Row],[Cert 1 Ext Date]]&gt;TODAY(), Merged_Data[[#This Row],[Cert 1 Ext Date]]&lt;TODAY()+15),"Notify",Merged_Data[[#This Row],[Cert 1 Ext Date]]&lt;=TODAY(), "Expired",Merged_Data[[#This Row],[Cert 1 Ext Date]]= " ","No Data")</f>
        <v>Current</v>
      </c>
      <c r="O160" s="45" t="str" cm="1">
        <f t="array" aca="1" ref="O160" ca="1">_xlfn.IFS(Merged_Data[[#This Row],[Cert 2 Exp Date]]&gt;TODAY()+10, "Current", AND(Merged_Data[[#This Row],[Cert 2 Exp Date]]&gt;TODAY(), Merged_Data[[#This Row],[Cert 2 Exp Date]]&lt;TODAY()+15),"Notify",Merged_Data[[#This Row],[Cert 2 Exp Date]]&lt;=TODAY(), "Expired",Merged_Data[[#This Row],[Cert 2 Exp Date]]= " ","No Data")</f>
        <v>Current</v>
      </c>
      <c r="P160" s="45" t="str" cm="1">
        <f t="array" aca="1" ref="P160" ca="1">_xlfn.IFS(Merged_Data[[#This Row],[Cert 3 Exp Date]]&gt;TODAY()+10, "Current", AND(Merged_Data[[#This Row],[Cert 3 Exp Date]]&gt;TODAY(), Merged_Data[[#This Row],[Cert 3 Exp Date]]&lt;TODAY()+15),"Notify",Merged_Data[[#This Row],[Cert 3 Exp Date]]&lt;=TODAY(), "Expired",Merged_Data[[#This Row],[Cert 3 Exp Date]]= " ","No Data")</f>
        <v>Current</v>
      </c>
    </row>
    <row r="161" spans="1:16" x14ac:dyDescent="0.25">
      <c r="A161" s="13" t="s">
        <v>2303</v>
      </c>
      <c r="B161" s="13" t="s">
        <v>2304</v>
      </c>
      <c r="C161" s="13" t="s">
        <v>2594</v>
      </c>
      <c r="D161" s="13" t="s">
        <v>2425</v>
      </c>
      <c r="E161" s="13" t="s">
        <v>2426</v>
      </c>
      <c r="F161" s="13" t="s">
        <v>2442</v>
      </c>
      <c r="G161" s="13" t="s">
        <v>2432</v>
      </c>
      <c r="H161" s="18">
        <v>44711</v>
      </c>
      <c r="I161" s="20">
        <v>45114</v>
      </c>
      <c r="J161" s="21">
        <v>44855</v>
      </c>
      <c r="K161" s="22">
        <v>45228</v>
      </c>
      <c r="L161" s="14" t="str">
        <f ca="1">IF(Merged_Data[[#This Row],[Last Job Date]]+10 &lt;TODAY(), "AVAILABLE", "NOT AVAILABLE")</f>
        <v>AVAILABLE</v>
      </c>
      <c r="M161" s="37" t="str">
        <f ca="1">IF(OR(Merged_Data[[#This Row],[Cert 2 Exp Date]]&lt;=TODAY()-$D$3, Merged_Data[[#This Row],[Cert 1 Ext Date]]&lt;=TODAY()-$D$3,Merged_Data[[#This Row],[Cert 3 Exp Date]]&lt;=TODAY()-$D$3), "COMPLIANT", "NOT COMPLIANT")</f>
        <v>NOT COMPLIANT</v>
      </c>
      <c r="N161" s="45" t="str" cm="1">
        <f t="array" aca="1" ref="N161" ca="1">_xlfn.IFS(Merged_Data[[#This Row],[Cert 1 Ext Date]]&gt;TODAY()+10, "Current", AND(Merged_Data[[#This Row],[Cert 1 Ext Date]]&gt;TODAY(), Merged_Data[[#This Row],[Cert 1 Ext Date]]&lt;TODAY()+15),"Notify",Merged_Data[[#This Row],[Cert 1 Ext Date]]&lt;=TODAY(), "Expired",Merged_Data[[#This Row],[Cert 1 Ext Date]]= " ","No Data")</f>
        <v>Current</v>
      </c>
      <c r="O161" s="45" t="str" cm="1">
        <f t="array" aca="1" ref="O161" ca="1">_xlfn.IFS(Merged_Data[[#This Row],[Cert 2 Exp Date]]&gt;TODAY()+10, "Current", AND(Merged_Data[[#This Row],[Cert 2 Exp Date]]&gt;TODAY(), Merged_Data[[#This Row],[Cert 2 Exp Date]]&lt;TODAY()+15),"Notify",Merged_Data[[#This Row],[Cert 2 Exp Date]]&lt;=TODAY(), "Expired",Merged_Data[[#This Row],[Cert 2 Exp Date]]= " ","No Data")</f>
        <v>Current</v>
      </c>
      <c r="P161" s="45" t="str" cm="1">
        <f t="array" aca="1" ref="P161" ca="1">_xlfn.IFS(Merged_Data[[#This Row],[Cert 3 Exp Date]]&gt;TODAY()+10, "Current", AND(Merged_Data[[#This Row],[Cert 3 Exp Date]]&gt;TODAY(), Merged_Data[[#This Row],[Cert 3 Exp Date]]&lt;TODAY()+15),"Notify",Merged_Data[[#This Row],[Cert 3 Exp Date]]&lt;=TODAY(), "Expired",Merged_Data[[#This Row],[Cert 3 Exp Date]]= " ","No Data")</f>
        <v>Current</v>
      </c>
    </row>
    <row r="162" spans="1:16" x14ac:dyDescent="0.25">
      <c r="A162" s="13" t="s">
        <v>2279</v>
      </c>
      <c r="B162" s="13" t="s">
        <v>2280</v>
      </c>
      <c r="C162" s="13" t="s">
        <v>2595</v>
      </c>
      <c r="D162" s="13" t="s">
        <v>2430</v>
      </c>
      <c r="E162" s="13" t="s">
        <v>2445</v>
      </c>
      <c r="F162" s="13" t="s">
        <v>2435</v>
      </c>
      <c r="G162" s="13" t="s">
        <v>2428</v>
      </c>
      <c r="H162" s="18">
        <v>44711</v>
      </c>
      <c r="I162" s="20">
        <v>44845</v>
      </c>
      <c r="J162" s="21">
        <v>44674</v>
      </c>
      <c r="K162" s="22">
        <v>45476</v>
      </c>
      <c r="L162" s="14" t="str">
        <f ca="1">IF(Merged_Data[[#This Row],[Last Job Date]]+10 &lt;TODAY(), "AVAILABLE", "NOT AVAILABLE")</f>
        <v>AVAILABLE</v>
      </c>
      <c r="M162" s="37" t="str">
        <f ca="1">IF(OR(Merged_Data[[#This Row],[Cert 2 Exp Date]]&lt;=TODAY()-$D$3, Merged_Data[[#This Row],[Cert 1 Ext Date]]&lt;=TODAY()-$D$3,Merged_Data[[#This Row],[Cert 3 Exp Date]]&lt;=TODAY()-$D$3), "COMPLIANT", "NOT COMPLIANT")</f>
        <v>COMPLIANT</v>
      </c>
      <c r="N162" s="45" t="str" cm="1">
        <f t="array" aca="1" ref="N162" ca="1">_xlfn.IFS(Merged_Data[[#This Row],[Cert 1 Ext Date]]&gt;TODAY()+10, "Current", AND(Merged_Data[[#This Row],[Cert 1 Ext Date]]&gt;TODAY(), Merged_Data[[#This Row],[Cert 1 Ext Date]]&lt;TODAY()+15),"Notify",Merged_Data[[#This Row],[Cert 1 Ext Date]]&lt;=TODAY(), "Expired",Merged_Data[[#This Row],[Cert 1 Ext Date]]= " ","No Data")</f>
        <v>Current</v>
      </c>
      <c r="O162" s="45" t="str" cm="1">
        <f t="array" aca="1" ref="O162" ca="1">_xlfn.IFS(Merged_Data[[#This Row],[Cert 2 Exp Date]]&gt;TODAY()+10, "Current", AND(Merged_Data[[#This Row],[Cert 2 Exp Date]]&gt;TODAY(), Merged_Data[[#This Row],[Cert 2 Exp Date]]&lt;TODAY()+15),"Notify",Merged_Data[[#This Row],[Cert 2 Exp Date]]&lt;=TODAY(), "Expired",Merged_Data[[#This Row],[Cert 2 Exp Date]]= " ","No Data")</f>
        <v>Expired</v>
      </c>
      <c r="P162" s="45" t="str" cm="1">
        <f t="array" aca="1" ref="P162" ca="1">_xlfn.IFS(Merged_Data[[#This Row],[Cert 3 Exp Date]]&gt;TODAY()+10, "Current", AND(Merged_Data[[#This Row],[Cert 3 Exp Date]]&gt;TODAY(), Merged_Data[[#This Row],[Cert 3 Exp Date]]&lt;TODAY()+15),"Notify",Merged_Data[[#This Row],[Cert 3 Exp Date]]&lt;=TODAY(), "Expired",Merged_Data[[#This Row],[Cert 3 Exp Date]]= " ","No Data")</f>
        <v>Current</v>
      </c>
    </row>
    <row r="163" spans="1:16" x14ac:dyDescent="0.25">
      <c r="A163" s="13" t="s">
        <v>1353</v>
      </c>
      <c r="B163" s="13" t="s">
        <v>1354</v>
      </c>
      <c r="C163" s="13" t="s">
        <v>2596</v>
      </c>
      <c r="D163" s="13" t="s">
        <v>2425</v>
      </c>
      <c r="E163" s="13" t="s">
        <v>2439</v>
      </c>
      <c r="F163" s="13" t="s">
        <v>2435</v>
      </c>
      <c r="G163" s="13" t="s">
        <v>2432</v>
      </c>
      <c r="H163" s="18">
        <v>44716</v>
      </c>
      <c r="I163" s="20">
        <v>44870</v>
      </c>
      <c r="J163" s="21">
        <v>45121</v>
      </c>
      <c r="K163" s="22">
        <v>44553</v>
      </c>
      <c r="L163" s="14" t="str">
        <f ca="1">IF(Merged_Data[[#This Row],[Last Job Date]]+10 &lt;TODAY(), "AVAILABLE", "NOT AVAILABLE")</f>
        <v>NOT AVAILABLE</v>
      </c>
      <c r="M163" s="37" t="str">
        <f ca="1">IF(OR(Merged_Data[[#This Row],[Cert 2 Exp Date]]&lt;=TODAY()-$D$3, Merged_Data[[#This Row],[Cert 1 Ext Date]]&lt;=TODAY()-$D$3,Merged_Data[[#This Row],[Cert 3 Exp Date]]&lt;=TODAY()-$D$3), "COMPLIANT", "NOT COMPLIANT")</f>
        <v>COMPLIANT</v>
      </c>
      <c r="N163" s="45" t="str" cm="1">
        <f t="array" aca="1" ref="N163" ca="1">_xlfn.IFS(Merged_Data[[#This Row],[Cert 1 Ext Date]]&gt;TODAY()+10, "Current", AND(Merged_Data[[#This Row],[Cert 1 Ext Date]]&gt;TODAY(), Merged_Data[[#This Row],[Cert 1 Ext Date]]&lt;TODAY()+15),"Notify",Merged_Data[[#This Row],[Cert 1 Ext Date]]&lt;=TODAY(), "Expired",Merged_Data[[#This Row],[Cert 1 Ext Date]]= " ","No Data")</f>
        <v>Current</v>
      </c>
      <c r="O163" s="45" t="str" cm="1">
        <f t="array" aca="1" ref="O163" ca="1">_xlfn.IFS(Merged_Data[[#This Row],[Cert 2 Exp Date]]&gt;TODAY()+10, "Current", AND(Merged_Data[[#This Row],[Cert 2 Exp Date]]&gt;TODAY(), Merged_Data[[#This Row],[Cert 2 Exp Date]]&lt;TODAY()+15),"Notify",Merged_Data[[#This Row],[Cert 2 Exp Date]]&lt;=TODAY(), "Expired",Merged_Data[[#This Row],[Cert 2 Exp Date]]= " ","No Data")</f>
        <v>Current</v>
      </c>
      <c r="P163" s="45" t="str" cm="1">
        <f t="array" aca="1" ref="P163" ca="1">_xlfn.IFS(Merged_Data[[#This Row],[Cert 3 Exp Date]]&gt;TODAY()+10, "Current", AND(Merged_Data[[#This Row],[Cert 3 Exp Date]]&gt;TODAY(), Merged_Data[[#This Row],[Cert 3 Exp Date]]&lt;TODAY()+15),"Notify",Merged_Data[[#This Row],[Cert 3 Exp Date]]&lt;=TODAY(), "Expired",Merged_Data[[#This Row],[Cert 3 Exp Date]]= " ","No Data")</f>
        <v>Expired</v>
      </c>
    </row>
    <row r="164" spans="1:16" x14ac:dyDescent="0.25">
      <c r="A164" s="13" t="s">
        <v>1027</v>
      </c>
      <c r="B164" s="13" t="s">
        <v>1028</v>
      </c>
      <c r="C164" s="13" t="s">
        <v>2597</v>
      </c>
      <c r="D164" s="13" t="s">
        <v>2430</v>
      </c>
      <c r="E164" s="13" t="s">
        <v>2426</v>
      </c>
      <c r="F164" s="13" t="s">
        <v>2427</v>
      </c>
      <c r="G164" s="13" t="s">
        <v>2428</v>
      </c>
      <c r="H164" s="18">
        <v>44707</v>
      </c>
      <c r="I164" s="20"/>
      <c r="J164" s="21">
        <v>44931</v>
      </c>
      <c r="K164" s="22">
        <v>45287</v>
      </c>
      <c r="L164" s="14" t="str">
        <f ca="1">IF(Merged_Data[[#This Row],[Last Job Date]]+10 &lt;TODAY(), "AVAILABLE", "NOT AVAILABLE")</f>
        <v>AVAILABLE</v>
      </c>
      <c r="M164" s="37" t="str">
        <f ca="1">IF(OR(Merged_Data[[#This Row],[Cert 2 Exp Date]]&lt;=TODAY()-$D$3, Merged_Data[[#This Row],[Cert 1 Ext Date]]&lt;=TODAY()-$D$3,Merged_Data[[#This Row],[Cert 3 Exp Date]]&lt;=TODAY()-$D$3), "COMPLIANT", "NOT COMPLIANT")</f>
        <v>COMPLIANT</v>
      </c>
      <c r="N164" s="45" t="str" cm="1">
        <f t="array" aca="1" ref="N164" ca="1">_xlfn.IFS(Merged_Data[[#This Row],[Cert 1 Ext Date]]&gt;TODAY()+10, "Current", AND(Merged_Data[[#This Row],[Cert 1 Ext Date]]&gt;TODAY(), Merged_Data[[#This Row],[Cert 1 Ext Date]]&lt;TODAY()+15),"Notify",Merged_Data[[#This Row],[Cert 1 Ext Date]]&lt;=TODAY(), "Expired",Merged_Data[[#This Row],[Cert 1 Ext Date]]= " ","No Data")</f>
        <v>Expired</v>
      </c>
      <c r="O164" s="45" t="str" cm="1">
        <f t="array" aca="1" ref="O164" ca="1">_xlfn.IFS(Merged_Data[[#This Row],[Cert 2 Exp Date]]&gt;TODAY()+10, "Current", AND(Merged_Data[[#This Row],[Cert 2 Exp Date]]&gt;TODAY(), Merged_Data[[#This Row],[Cert 2 Exp Date]]&lt;TODAY()+15),"Notify",Merged_Data[[#This Row],[Cert 2 Exp Date]]&lt;=TODAY(), "Expired",Merged_Data[[#This Row],[Cert 2 Exp Date]]= " ","No Data")</f>
        <v>Current</v>
      </c>
      <c r="P164" s="45" t="str" cm="1">
        <f t="array" aca="1" ref="P164" ca="1">_xlfn.IFS(Merged_Data[[#This Row],[Cert 3 Exp Date]]&gt;TODAY()+10, "Current", AND(Merged_Data[[#This Row],[Cert 3 Exp Date]]&gt;TODAY(), Merged_Data[[#This Row],[Cert 3 Exp Date]]&lt;TODAY()+15),"Notify",Merged_Data[[#This Row],[Cert 3 Exp Date]]&lt;=TODAY(), "Expired",Merged_Data[[#This Row],[Cert 3 Exp Date]]= " ","No Data")</f>
        <v>Current</v>
      </c>
    </row>
    <row r="165" spans="1:16" x14ac:dyDescent="0.25">
      <c r="A165" s="13" t="s">
        <v>1027</v>
      </c>
      <c r="B165" s="13" t="s">
        <v>1831</v>
      </c>
      <c r="C165" s="13" t="s">
        <v>2598</v>
      </c>
      <c r="D165" s="13" t="s">
        <v>2425</v>
      </c>
      <c r="E165" s="13" t="s">
        <v>2441</v>
      </c>
      <c r="F165" s="13" t="s">
        <v>2447</v>
      </c>
      <c r="G165" s="13" t="s">
        <v>2428</v>
      </c>
      <c r="H165" s="18">
        <v>44713</v>
      </c>
      <c r="I165" s="20"/>
      <c r="J165" s="21">
        <v>44749</v>
      </c>
      <c r="K165" s="22">
        <v>44800</v>
      </c>
      <c r="L165" s="14" t="str">
        <f ca="1">IF(Merged_Data[[#This Row],[Last Job Date]]+10 &lt;TODAY(), "AVAILABLE", "NOT AVAILABLE")</f>
        <v>NOT AVAILABLE</v>
      </c>
      <c r="M165" s="37" t="str">
        <f ca="1">IF(OR(Merged_Data[[#This Row],[Cert 2 Exp Date]]&lt;=TODAY()-$D$3, Merged_Data[[#This Row],[Cert 1 Ext Date]]&lt;=TODAY()-$D$3,Merged_Data[[#This Row],[Cert 3 Exp Date]]&lt;=TODAY()-$D$3), "COMPLIANT", "NOT COMPLIANT")</f>
        <v>COMPLIANT</v>
      </c>
      <c r="N165" s="45" t="str" cm="1">
        <f t="array" aca="1" ref="N165" ca="1">_xlfn.IFS(Merged_Data[[#This Row],[Cert 1 Ext Date]]&gt;TODAY()+10, "Current", AND(Merged_Data[[#This Row],[Cert 1 Ext Date]]&gt;TODAY(), Merged_Data[[#This Row],[Cert 1 Ext Date]]&lt;TODAY()+15),"Notify",Merged_Data[[#This Row],[Cert 1 Ext Date]]&lt;=TODAY(), "Expired",Merged_Data[[#This Row],[Cert 1 Ext Date]]= " ","No Data")</f>
        <v>Expired</v>
      </c>
      <c r="O165" s="45" t="str" cm="1">
        <f t="array" aca="1" ref="O165" ca="1">_xlfn.IFS(Merged_Data[[#This Row],[Cert 2 Exp Date]]&gt;TODAY()+10, "Current", AND(Merged_Data[[#This Row],[Cert 2 Exp Date]]&gt;TODAY(), Merged_Data[[#This Row],[Cert 2 Exp Date]]&lt;TODAY()+15),"Notify",Merged_Data[[#This Row],[Cert 2 Exp Date]]&lt;=TODAY(), "Expired",Merged_Data[[#This Row],[Cert 2 Exp Date]]= " ","No Data")</f>
        <v>Current</v>
      </c>
      <c r="P165" s="45" t="str" cm="1">
        <f t="array" aca="1" ref="P165" ca="1">_xlfn.IFS(Merged_Data[[#This Row],[Cert 3 Exp Date]]&gt;TODAY()+10, "Current", AND(Merged_Data[[#This Row],[Cert 3 Exp Date]]&gt;TODAY(), Merged_Data[[#This Row],[Cert 3 Exp Date]]&lt;TODAY()+15),"Notify",Merged_Data[[#This Row],[Cert 3 Exp Date]]&lt;=TODAY(), "Expired",Merged_Data[[#This Row],[Cert 3 Exp Date]]= " ","No Data")</f>
        <v>Current</v>
      </c>
    </row>
    <row r="166" spans="1:16" x14ac:dyDescent="0.25">
      <c r="A166" s="13" t="s">
        <v>2196</v>
      </c>
      <c r="B166" s="13" t="s">
        <v>2197</v>
      </c>
      <c r="C166" s="13" t="s">
        <v>2599</v>
      </c>
      <c r="D166" s="13" t="s">
        <v>2430</v>
      </c>
      <c r="E166" s="13" t="s">
        <v>2437</v>
      </c>
      <c r="F166" s="13" t="s">
        <v>2435</v>
      </c>
      <c r="G166" s="13" t="s">
        <v>2432</v>
      </c>
      <c r="H166" s="18">
        <v>44706</v>
      </c>
      <c r="I166" s="20">
        <v>44925</v>
      </c>
      <c r="J166" s="21">
        <v>44900</v>
      </c>
      <c r="K166" s="22">
        <v>45103</v>
      </c>
      <c r="L166" s="14" t="str">
        <f ca="1">IF(Merged_Data[[#This Row],[Last Job Date]]+10 &lt;TODAY(), "AVAILABLE", "NOT AVAILABLE")</f>
        <v>AVAILABLE</v>
      </c>
      <c r="M166" s="37" t="str">
        <f ca="1">IF(OR(Merged_Data[[#This Row],[Cert 2 Exp Date]]&lt;=TODAY()-$D$3, Merged_Data[[#This Row],[Cert 1 Ext Date]]&lt;=TODAY()-$D$3,Merged_Data[[#This Row],[Cert 3 Exp Date]]&lt;=TODAY()-$D$3), "COMPLIANT", "NOT COMPLIANT")</f>
        <v>NOT COMPLIANT</v>
      </c>
      <c r="N166" s="45" t="str" cm="1">
        <f t="array" aca="1" ref="N166" ca="1">_xlfn.IFS(Merged_Data[[#This Row],[Cert 1 Ext Date]]&gt;TODAY()+10, "Current", AND(Merged_Data[[#This Row],[Cert 1 Ext Date]]&gt;TODAY(), Merged_Data[[#This Row],[Cert 1 Ext Date]]&lt;TODAY()+15),"Notify",Merged_Data[[#This Row],[Cert 1 Ext Date]]&lt;=TODAY(), "Expired",Merged_Data[[#This Row],[Cert 1 Ext Date]]= " ","No Data")</f>
        <v>Current</v>
      </c>
      <c r="O166" s="45" t="str" cm="1">
        <f t="array" aca="1" ref="O166" ca="1">_xlfn.IFS(Merged_Data[[#This Row],[Cert 2 Exp Date]]&gt;TODAY()+10, "Current", AND(Merged_Data[[#This Row],[Cert 2 Exp Date]]&gt;TODAY(), Merged_Data[[#This Row],[Cert 2 Exp Date]]&lt;TODAY()+15),"Notify",Merged_Data[[#This Row],[Cert 2 Exp Date]]&lt;=TODAY(), "Expired",Merged_Data[[#This Row],[Cert 2 Exp Date]]= " ","No Data")</f>
        <v>Current</v>
      </c>
      <c r="P166" s="45" t="str" cm="1">
        <f t="array" aca="1" ref="P166" ca="1">_xlfn.IFS(Merged_Data[[#This Row],[Cert 3 Exp Date]]&gt;TODAY()+10, "Current", AND(Merged_Data[[#This Row],[Cert 3 Exp Date]]&gt;TODAY(), Merged_Data[[#This Row],[Cert 3 Exp Date]]&lt;TODAY()+15),"Notify",Merged_Data[[#This Row],[Cert 3 Exp Date]]&lt;=TODAY(), "Expired",Merged_Data[[#This Row],[Cert 3 Exp Date]]= " ","No Data")</f>
        <v>Current</v>
      </c>
    </row>
    <row r="167" spans="1:16" x14ac:dyDescent="0.25">
      <c r="A167" s="13" t="s">
        <v>605</v>
      </c>
      <c r="B167" s="13" t="s">
        <v>606</v>
      </c>
      <c r="C167" s="13" t="s">
        <v>2600</v>
      </c>
      <c r="D167" s="13" t="s">
        <v>2425</v>
      </c>
      <c r="E167" s="13" t="s">
        <v>2441</v>
      </c>
      <c r="F167" s="13" t="s">
        <v>2427</v>
      </c>
      <c r="G167" s="13" t="s">
        <v>2428</v>
      </c>
      <c r="H167" s="18">
        <v>44706</v>
      </c>
      <c r="I167" s="20">
        <v>45134</v>
      </c>
      <c r="J167" s="21">
        <v>44992</v>
      </c>
      <c r="K167" s="22">
        <v>44575</v>
      </c>
      <c r="L167" s="14" t="str">
        <f ca="1">IF(Merged_Data[[#This Row],[Last Job Date]]+10 &lt;TODAY(), "AVAILABLE", "NOT AVAILABLE")</f>
        <v>AVAILABLE</v>
      </c>
      <c r="M167" s="37" t="str">
        <f ca="1">IF(OR(Merged_Data[[#This Row],[Cert 2 Exp Date]]&lt;=TODAY()-$D$3, Merged_Data[[#This Row],[Cert 1 Ext Date]]&lt;=TODAY()-$D$3,Merged_Data[[#This Row],[Cert 3 Exp Date]]&lt;=TODAY()-$D$3), "COMPLIANT", "NOT COMPLIANT")</f>
        <v>COMPLIANT</v>
      </c>
      <c r="N167" s="45" t="str" cm="1">
        <f t="array" aca="1" ref="N167" ca="1">_xlfn.IFS(Merged_Data[[#This Row],[Cert 1 Ext Date]]&gt;TODAY()+10, "Current", AND(Merged_Data[[#This Row],[Cert 1 Ext Date]]&gt;TODAY(), Merged_Data[[#This Row],[Cert 1 Ext Date]]&lt;TODAY()+15),"Notify",Merged_Data[[#This Row],[Cert 1 Ext Date]]&lt;=TODAY(), "Expired",Merged_Data[[#This Row],[Cert 1 Ext Date]]= " ","No Data")</f>
        <v>Current</v>
      </c>
      <c r="O167" s="45" t="str" cm="1">
        <f t="array" aca="1" ref="O167" ca="1">_xlfn.IFS(Merged_Data[[#This Row],[Cert 2 Exp Date]]&gt;TODAY()+10, "Current", AND(Merged_Data[[#This Row],[Cert 2 Exp Date]]&gt;TODAY(), Merged_Data[[#This Row],[Cert 2 Exp Date]]&lt;TODAY()+15),"Notify",Merged_Data[[#This Row],[Cert 2 Exp Date]]&lt;=TODAY(), "Expired",Merged_Data[[#This Row],[Cert 2 Exp Date]]= " ","No Data")</f>
        <v>Current</v>
      </c>
      <c r="P167" s="45" t="str" cm="1">
        <f t="array" aca="1" ref="P167" ca="1">_xlfn.IFS(Merged_Data[[#This Row],[Cert 3 Exp Date]]&gt;TODAY()+10, "Current", AND(Merged_Data[[#This Row],[Cert 3 Exp Date]]&gt;TODAY(), Merged_Data[[#This Row],[Cert 3 Exp Date]]&lt;TODAY()+15),"Notify",Merged_Data[[#This Row],[Cert 3 Exp Date]]&lt;=TODAY(), "Expired",Merged_Data[[#This Row],[Cert 3 Exp Date]]= " ","No Data")</f>
        <v>Expired</v>
      </c>
    </row>
    <row r="168" spans="1:16" x14ac:dyDescent="0.25">
      <c r="A168" s="13" t="s">
        <v>638</v>
      </c>
      <c r="B168" s="13" t="s">
        <v>639</v>
      </c>
      <c r="C168" s="13" t="s">
        <v>2601</v>
      </c>
      <c r="D168" s="13" t="s">
        <v>2430</v>
      </c>
      <c r="E168" s="13" t="s">
        <v>2441</v>
      </c>
      <c r="F168" s="13" t="s">
        <v>2435</v>
      </c>
      <c r="G168" s="13" t="s">
        <v>2432</v>
      </c>
      <c r="H168" s="18">
        <v>44706</v>
      </c>
      <c r="I168" s="20"/>
      <c r="J168" s="21">
        <v>45042</v>
      </c>
      <c r="K168" s="22">
        <v>44659</v>
      </c>
      <c r="L168" s="14" t="str">
        <f ca="1">IF(Merged_Data[[#This Row],[Last Job Date]]+10 &lt;TODAY(), "AVAILABLE", "NOT AVAILABLE")</f>
        <v>AVAILABLE</v>
      </c>
      <c r="M168" s="37" t="str">
        <f ca="1">IF(OR(Merged_Data[[#This Row],[Cert 2 Exp Date]]&lt;=TODAY()-$D$3, Merged_Data[[#This Row],[Cert 1 Ext Date]]&lt;=TODAY()-$D$3,Merged_Data[[#This Row],[Cert 3 Exp Date]]&lt;=TODAY()-$D$3), "COMPLIANT", "NOT COMPLIANT")</f>
        <v>COMPLIANT</v>
      </c>
      <c r="N168" s="45" t="str" cm="1">
        <f t="array" aca="1" ref="N168" ca="1">_xlfn.IFS(Merged_Data[[#This Row],[Cert 1 Ext Date]]&gt;TODAY()+10, "Current", AND(Merged_Data[[#This Row],[Cert 1 Ext Date]]&gt;TODAY(), Merged_Data[[#This Row],[Cert 1 Ext Date]]&lt;TODAY()+15),"Notify",Merged_Data[[#This Row],[Cert 1 Ext Date]]&lt;=TODAY(), "Expired",Merged_Data[[#This Row],[Cert 1 Ext Date]]= " ","No Data")</f>
        <v>Expired</v>
      </c>
      <c r="O168" s="45" t="str" cm="1">
        <f t="array" aca="1" ref="O168" ca="1">_xlfn.IFS(Merged_Data[[#This Row],[Cert 2 Exp Date]]&gt;TODAY()+10, "Current", AND(Merged_Data[[#This Row],[Cert 2 Exp Date]]&gt;TODAY(), Merged_Data[[#This Row],[Cert 2 Exp Date]]&lt;TODAY()+15),"Notify",Merged_Data[[#This Row],[Cert 2 Exp Date]]&lt;=TODAY(), "Expired",Merged_Data[[#This Row],[Cert 2 Exp Date]]= " ","No Data")</f>
        <v>Current</v>
      </c>
      <c r="P168" s="45" t="str" cm="1">
        <f t="array" aca="1" ref="P168" ca="1">_xlfn.IFS(Merged_Data[[#This Row],[Cert 3 Exp Date]]&gt;TODAY()+10, "Current", AND(Merged_Data[[#This Row],[Cert 3 Exp Date]]&gt;TODAY(), Merged_Data[[#This Row],[Cert 3 Exp Date]]&lt;TODAY()+15),"Notify",Merged_Data[[#This Row],[Cert 3 Exp Date]]&lt;=TODAY(), "Expired",Merged_Data[[#This Row],[Cert 3 Exp Date]]= " ","No Data")</f>
        <v>Expired</v>
      </c>
    </row>
    <row r="169" spans="1:16" x14ac:dyDescent="0.25">
      <c r="A169" s="13" t="s">
        <v>1593</v>
      </c>
      <c r="B169" s="13" t="s">
        <v>1594</v>
      </c>
      <c r="C169" s="13" t="s">
        <v>2602</v>
      </c>
      <c r="D169" s="13" t="s">
        <v>2425</v>
      </c>
      <c r="E169" s="13" t="s">
        <v>2439</v>
      </c>
      <c r="F169" s="13" t="s">
        <v>2431</v>
      </c>
      <c r="G169" s="13" t="s">
        <v>2432</v>
      </c>
      <c r="H169" s="18">
        <v>44707</v>
      </c>
      <c r="I169" s="20">
        <v>45103</v>
      </c>
      <c r="J169" s="21">
        <v>44658</v>
      </c>
      <c r="K169" s="22">
        <v>45002</v>
      </c>
      <c r="L169" s="14" t="str">
        <f ca="1">IF(Merged_Data[[#This Row],[Last Job Date]]+10 &lt;TODAY(), "AVAILABLE", "NOT AVAILABLE")</f>
        <v>AVAILABLE</v>
      </c>
      <c r="M169" s="37" t="str">
        <f ca="1">IF(OR(Merged_Data[[#This Row],[Cert 2 Exp Date]]&lt;=TODAY()-$D$3, Merged_Data[[#This Row],[Cert 1 Ext Date]]&lt;=TODAY()-$D$3,Merged_Data[[#This Row],[Cert 3 Exp Date]]&lt;=TODAY()-$D$3), "COMPLIANT", "NOT COMPLIANT")</f>
        <v>COMPLIANT</v>
      </c>
      <c r="N169" s="45" t="str" cm="1">
        <f t="array" aca="1" ref="N169" ca="1">_xlfn.IFS(Merged_Data[[#This Row],[Cert 1 Ext Date]]&gt;TODAY()+10, "Current", AND(Merged_Data[[#This Row],[Cert 1 Ext Date]]&gt;TODAY(), Merged_Data[[#This Row],[Cert 1 Ext Date]]&lt;TODAY()+15),"Notify",Merged_Data[[#This Row],[Cert 1 Ext Date]]&lt;=TODAY(), "Expired",Merged_Data[[#This Row],[Cert 1 Ext Date]]= " ","No Data")</f>
        <v>Current</v>
      </c>
      <c r="O169" s="45" t="str" cm="1">
        <f t="array" aca="1" ref="O169" ca="1">_xlfn.IFS(Merged_Data[[#This Row],[Cert 2 Exp Date]]&gt;TODAY()+10, "Current", AND(Merged_Data[[#This Row],[Cert 2 Exp Date]]&gt;TODAY(), Merged_Data[[#This Row],[Cert 2 Exp Date]]&lt;TODAY()+15),"Notify",Merged_Data[[#This Row],[Cert 2 Exp Date]]&lt;=TODAY(), "Expired",Merged_Data[[#This Row],[Cert 2 Exp Date]]= " ","No Data")</f>
        <v>Expired</v>
      </c>
      <c r="P169" s="45" t="str" cm="1">
        <f t="array" aca="1" ref="P169" ca="1">_xlfn.IFS(Merged_Data[[#This Row],[Cert 3 Exp Date]]&gt;TODAY()+10, "Current", AND(Merged_Data[[#This Row],[Cert 3 Exp Date]]&gt;TODAY(), Merged_Data[[#This Row],[Cert 3 Exp Date]]&lt;TODAY()+15),"Notify",Merged_Data[[#This Row],[Cert 3 Exp Date]]&lt;=TODAY(), "Expired",Merged_Data[[#This Row],[Cert 3 Exp Date]]= " ","No Data")</f>
        <v>Current</v>
      </c>
    </row>
    <row r="170" spans="1:16" x14ac:dyDescent="0.25">
      <c r="A170" s="13" t="s">
        <v>473</v>
      </c>
      <c r="B170" s="13" t="s">
        <v>474</v>
      </c>
      <c r="C170" s="13" t="s">
        <v>2603</v>
      </c>
      <c r="D170" s="13" t="s">
        <v>2425</v>
      </c>
      <c r="E170" s="13" t="s">
        <v>2439</v>
      </c>
      <c r="F170" s="13" t="s">
        <v>2442</v>
      </c>
      <c r="G170" s="13" t="s">
        <v>2432</v>
      </c>
      <c r="H170" s="18">
        <v>44705</v>
      </c>
      <c r="I170" s="20">
        <v>44906</v>
      </c>
      <c r="J170" s="21">
        <v>44649</v>
      </c>
      <c r="K170" s="22">
        <v>45222</v>
      </c>
      <c r="L170" s="14" t="str">
        <f ca="1">IF(Merged_Data[[#This Row],[Last Job Date]]+10 &lt;TODAY(), "AVAILABLE", "NOT AVAILABLE")</f>
        <v>AVAILABLE</v>
      </c>
      <c r="M170" s="37" t="str">
        <f ca="1">IF(OR(Merged_Data[[#This Row],[Cert 2 Exp Date]]&lt;=TODAY()-$D$3, Merged_Data[[#This Row],[Cert 1 Ext Date]]&lt;=TODAY()-$D$3,Merged_Data[[#This Row],[Cert 3 Exp Date]]&lt;=TODAY()-$D$3), "COMPLIANT", "NOT COMPLIANT")</f>
        <v>COMPLIANT</v>
      </c>
      <c r="N170" s="45" t="str" cm="1">
        <f t="array" aca="1" ref="N170" ca="1">_xlfn.IFS(Merged_Data[[#This Row],[Cert 1 Ext Date]]&gt;TODAY()+10, "Current", AND(Merged_Data[[#This Row],[Cert 1 Ext Date]]&gt;TODAY(), Merged_Data[[#This Row],[Cert 1 Ext Date]]&lt;TODAY()+15),"Notify",Merged_Data[[#This Row],[Cert 1 Ext Date]]&lt;=TODAY(), "Expired",Merged_Data[[#This Row],[Cert 1 Ext Date]]= " ","No Data")</f>
        <v>Current</v>
      </c>
      <c r="O170" s="45" t="str" cm="1">
        <f t="array" aca="1" ref="O170" ca="1">_xlfn.IFS(Merged_Data[[#This Row],[Cert 2 Exp Date]]&gt;TODAY()+10, "Current", AND(Merged_Data[[#This Row],[Cert 2 Exp Date]]&gt;TODAY(), Merged_Data[[#This Row],[Cert 2 Exp Date]]&lt;TODAY()+15),"Notify",Merged_Data[[#This Row],[Cert 2 Exp Date]]&lt;=TODAY(), "Expired",Merged_Data[[#This Row],[Cert 2 Exp Date]]= " ","No Data")</f>
        <v>Expired</v>
      </c>
      <c r="P170" s="45" t="str" cm="1">
        <f t="array" aca="1" ref="P170" ca="1">_xlfn.IFS(Merged_Data[[#This Row],[Cert 3 Exp Date]]&gt;TODAY()+10, "Current", AND(Merged_Data[[#This Row],[Cert 3 Exp Date]]&gt;TODAY(), Merged_Data[[#This Row],[Cert 3 Exp Date]]&lt;TODAY()+15),"Notify",Merged_Data[[#This Row],[Cert 3 Exp Date]]&lt;=TODAY(), "Expired",Merged_Data[[#This Row],[Cert 3 Exp Date]]= " ","No Data")</f>
        <v>Current</v>
      </c>
    </row>
    <row r="171" spans="1:16" x14ac:dyDescent="0.25">
      <c r="A171" s="13" t="s">
        <v>2292</v>
      </c>
      <c r="B171" s="13" t="s">
        <v>2293</v>
      </c>
      <c r="C171" s="13" t="s">
        <v>2604</v>
      </c>
      <c r="D171" s="13" t="s">
        <v>2425</v>
      </c>
      <c r="E171" s="13" t="s">
        <v>2441</v>
      </c>
      <c r="F171" s="13" t="s">
        <v>2442</v>
      </c>
      <c r="G171" s="13" t="s">
        <v>2428</v>
      </c>
      <c r="H171" s="18">
        <v>44713</v>
      </c>
      <c r="I171" s="20">
        <v>44777</v>
      </c>
      <c r="J171" s="21">
        <v>44810</v>
      </c>
      <c r="K171" s="22">
        <v>44583</v>
      </c>
      <c r="L171" s="14" t="str">
        <f ca="1">IF(Merged_Data[[#This Row],[Last Job Date]]+10 &lt;TODAY(), "AVAILABLE", "NOT AVAILABLE")</f>
        <v>NOT AVAILABLE</v>
      </c>
      <c r="M171" s="37" t="str">
        <f ca="1">IF(OR(Merged_Data[[#This Row],[Cert 2 Exp Date]]&lt;=TODAY()-$D$3, Merged_Data[[#This Row],[Cert 1 Ext Date]]&lt;=TODAY()-$D$3,Merged_Data[[#This Row],[Cert 3 Exp Date]]&lt;=TODAY()-$D$3), "COMPLIANT", "NOT COMPLIANT")</f>
        <v>COMPLIANT</v>
      </c>
      <c r="N171" s="45" t="str" cm="1">
        <f t="array" aca="1" ref="N171" ca="1">_xlfn.IFS(Merged_Data[[#This Row],[Cert 1 Ext Date]]&gt;TODAY()+10, "Current", AND(Merged_Data[[#This Row],[Cert 1 Ext Date]]&gt;TODAY(), Merged_Data[[#This Row],[Cert 1 Ext Date]]&lt;TODAY()+15),"Notify",Merged_Data[[#This Row],[Cert 1 Ext Date]]&lt;=TODAY(), "Expired",Merged_Data[[#This Row],[Cert 1 Ext Date]]= " ","No Data")</f>
        <v>Current</v>
      </c>
      <c r="O171" s="45" t="str" cm="1">
        <f t="array" aca="1" ref="O171" ca="1">_xlfn.IFS(Merged_Data[[#This Row],[Cert 2 Exp Date]]&gt;TODAY()+10, "Current", AND(Merged_Data[[#This Row],[Cert 2 Exp Date]]&gt;TODAY(), Merged_Data[[#This Row],[Cert 2 Exp Date]]&lt;TODAY()+15),"Notify",Merged_Data[[#This Row],[Cert 2 Exp Date]]&lt;=TODAY(), "Expired",Merged_Data[[#This Row],[Cert 2 Exp Date]]= " ","No Data")</f>
        <v>Current</v>
      </c>
      <c r="P171" s="45" t="str" cm="1">
        <f t="array" aca="1" ref="P171" ca="1">_xlfn.IFS(Merged_Data[[#This Row],[Cert 3 Exp Date]]&gt;TODAY()+10, "Current", AND(Merged_Data[[#This Row],[Cert 3 Exp Date]]&gt;TODAY(), Merged_Data[[#This Row],[Cert 3 Exp Date]]&lt;TODAY()+15),"Notify",Merged_Data[[#This Row],[Cert 3 Exp Date]]&lt;=TODAY(), "Expired",Merged_Data[[#This Row],[Cert 3 Exp Date]]= " ","No Data")</f>
        <v>Expired</v>
      </c>
    </row>
    <row r="172" spans="1:16" x14ac:dyDescent="0.25">
      <c r="A172" s="13" t="s">
        <v>1493</v>
      </c>
      <c r="B172" s="13" t="s">
        <v>1494</v>
      </c>
      <c r="C172" s="13" t="s">
        <v>2605</v>
      </c>
      <c r="D172" s="13" t="s">
        <v>2425</v>
      </c>
      <c r="E172" s="13" t="s">
        <v>2441</v>
      </c>
      <c r="F172" s="13" t="s">
        <v>2431</v>
      </c>
      <c r="G172" s="13" t="s">
        <v>2428</v>
      </c>
      <c r="H172" s="18">
        <v>44708</v>
      </c>
      <c r="I172" s="20">
        <v>44955</v>
      </c>
      <c r="J172" s="21">
        <v>44927</v>
      </c>
      <c r="K172" s="22">
        <v>45295</v>
      </c>
      <c r="L172" s="14" t="str">
        <f ca="1">IF(Merged_Data[[#This Row],[Last Job Date]]+10 &lt;TODAY(), "AVAILABLE", "NOT AVAILABLE")</f>
        <v>AVAILABLE</v>
      </c>
      <c r="M172" s="37" t="str">
        <f ca="1">IF(OR(Merged_Data[[#This Row],[Cert 2 Exp Date]]&lt;=TODAY()-$D$3, Merged_Data[[#This Row],[Cert 1 Ext Date]]&lt;=TODAY()-$D$3,Merged_Data[[#This Row],[Cert 3 Exp Date]]&lt;=TODAY()-$D$3), "COMPLIANT", "NOT COMPLIANT")</f>
        <v>NOT COMPLIANT</v>
      </c>
      <c r="N172" s="45" t="str" cm="1">
        <f t="array" aca="1" ref="N172" ca="1">_xlfn.IFS(Merged_Data[[#This Row],[Cert 1 Ext Date]]&gt;TODAY()+10, "Current", AND(Merged_Data[[#This Row],[Cert 1 Ext Date]]&gt;TODAY(), Merged_Data[[#This Row],[Cert 1 Ext Date]]&lt;TODAY()+15),"Notify",Merged_Data[[#This Row],[Cert 1 Ext Date]]&lt;=TODAY(), "Expired",Merged_Data[[#This Row],[Cert 1 Ext Date]]= " ","No Data")</f>
        <v>Current</v>
      </c>
      <c r="O172" s="45" t="str" cm="1">
        <f t="array" aca="1" ref="O172" ca="1">_xlfn.IFS(Merged_Data[[#This Row],[Cert 2 Exp Date]]&gt;TODAY()+10, "Current", AND(Merged_Data[[#This Row],[Cert 2 Exp Date]]&gt;TODAY(), Merged_Data[[#This Row],[Cert 2 Exp Date]]&lt;TODAY()+15),"Notify",Merged_Data[[#This Row],[Cert 2 Exp Date]]&lt;=TODAY(), "Expired",Merged_Data[[#This Row],[Cert 2 Exp Date]]= " ","No Data")</f>
        <v>Current</v>
      </c>
      <c r="P172" s="45" t="str" cm="1">
        <f t="array" aca="1" ref="P172" ca="1">_xlfn.IFS(Merged_Data[[#This Row],[Cert 3 Exp Date]]&gt;TODAY()+10, "Current", AND(Merged_Data[[#This Row],[Cert 3 Exp Date]]&gt;TODAY(), Merged_Data[[#This Row],[Cert 3 Exp Date]]&lt;TODAY()+15),"Notify",Merged_Data[[#This Row],[Cert 3 Exp Date]]&lt;=TODAY(), "Expired",Merged_Data[[#This Row],[Cert 3 Exp Date]]= " ","No Data")</f>
        <v>Current</v>
      </c>
    </row>
    <row r="173" spans="1:16" x14ac:dyDescent="0.25">
      <c r="A173" s="13" t="s">
        <v>126</v>
      </c>
      <c r="B173" s="13" t="s">
        <v>127</v>
      </c>
      <c r="C173" s="13" t="s">
        <v>2606</v>
      </c>
      <c r="D173" s="13" t="s">
        <v>2425</v>
      </c>
      <c r="E173" s="13" t="s">
        <v>2441</v>
      </c>
      <c r="F173" s="13" t="s">
        <v>2431</v>
      </c>
      <c r="G173" s="13" t="s">
        <v>2428</v>
      </c>
      <c r="H173" s="18">
        <v>44710</v>
      </c>
      <c r="I173" s="20">
        <v>45187</v>
      </c>
      <c r="J173" s="21">
        <v>44812</v>
      </c>
      <c r="K173" s="22">
        <v>45429</v>
      </c>
      <c r="L173" s="14" t="str">
        <f ca="1">IF(Merged_Data[[#This Row],[Last Job Date]]+10 &lt;TODAY(), "AVAILABLE", "NOT AVAILABLE")</f>
        <v>AVAILABLE</v>
      </c>
      <c r="M173" s="37" t="str">
        <f ca="1">IF(OR(Merged_Data[[#This Row],[Cert 2 Exp Date]]&lt;=TODAY()-$D$3, Merged_Data[[#This Row],[Cert 1 Ext Date]]&lt;=TODAY()-$D$3,Merged_Data[[#This Row],[Cert 3 Exp Date]]&lt;=TODAY()-$D$3), "COMPLIANT", "NOT COMPLIANT")</f>
        <v>NOT COMPLIANT</v>
      </c>
      <c r="N173" s="45" t="str" cm="1">
        <f t="array" aca="1" ref="N173" ca="1">_xlfn.IFS(Merged_Data[[#This Row],[Cert 1 Ext Date]]&gt;TODAY()+10, "Current", AND(Merged_Data[[#This Row],[Cert 1 Ext Date]]&gt;TODAY(), Merged_Data[[#This Row],[Cert 1 Ext Date]]&lt;TODAY()+15),"Notify",Merged_Data[[#This Row],[Cert 1 Ext Date]]&lt;=TODAY(), "Expired",Merged_Data[[#This Row],[Cert 1 Ext Date]]= " ","No Data")</f>
        <v>Current</v>
      </c>
      <c r="O173" s="45" t="str" cm="1">
        <f t="array" aca="1" ref="O173" ca="1">_xlfn.IFS(Merged_Data[[#This Row],[Cert 2 Exp Date]]&gt;TODAY()+10, "Current", AND(Merged_Data[[#This Row],[Cert 2 Exp Date]]&gt;TODAY(), Merged_Data[[#This Row],[Cert 2 Exp Date]]&lt;TODAY()+15),"Notify",Merged_Data[[#This Row],[Cert 2 Exp Date]]&lt;=TODAY(), "Expired",Merged_Data[[#This Row],[Cert 2 Exp Date]]= " ","No Data")</f>
        <v>Current</v>
      </c>
      <c r="P173" s="45" t="str" cm="1">
        <f t="array" aca="1" ref="P173" ca="1">_xlfn.IFS(Merged_Data[[#This Row],[Cert 3 Exp Date]]&gt;TODAY()+10, "Current", AND(Merged_Data[[#This Row],[Cert 3 Exp Date]]&gt;TODAY(), Merged_Data[[#This Row],[Cert 3 Exp Date]]&lt;TODAY()+15),"Notify",Merged_Data[[#This Row],[Cert 3 Exp Date]]&lt;=TODAY(), "Expired",Merged_Data[[#This Row],[Cert 3 Exp Date]]= " ","No Data")</f>
        <v>Current</v>
      </c>
    </row>
    <row r="174" spans="1:16" x14ac:dyDescent="0.25">
      <c r="A174" s="13" t="s">
        <v>1443</v>
      </c>
      <c r="B174" s="13" t="s">
        <v>1444</v>
      </c>
      <c r="C174" s="13" t="s">
        <v>2607</v>
      </c>
      <c r="D174" s="13" t="s">
        <v>2425</v>
      </c>
      <c r="E174" s="13" t="s">
        <v>2450</v>
      </c>
      <c r="F174" s="13" t="s">
        <v>2442</v>
      </c>
      <c r="G174" s="13" t="s">
        <v>2432</v>
      </c>
      <c r="H174" s="18">
        <v>44706</v>
      </c>
      <c r="I174" s="20">
        <v>45011</v>
      </c>
      <c r="J174" s="21">
        <v>44932</v>
      </c>
      <c r="K174" s="22">
        <v>45136</v>
      </c>
      <c r="L174" s="14" t="str">
        <f ca="1">IF(Merged_Data[[#This Row],[Last Job Date]]+10 &lt;TODAY(), "AVAILABLE", "NOT AVAILABLE")</f>
        <v>AVAILABLE</v>
      </c>
      <c r="M174" s="37" t="str">
        <f ca="1">IF(OR(Merged_Data[[#This Row],[Cert 2 Exp Date]]&lt;=TODAY()-$D$3, Merged_Data[[#This Row],[Cert 1 Ext Date]]&lt;=TODAY()-$D$3,Merged_Data[[#This Row],[Cert 3 Exp Date]]&lt;=TODAY()-$D$3), "COMPLIANT", "NOT COMPLIANT")</f>
        <v>NOT COMPLIANT</v>
      </c>
      <c r="N174" s="45" t="str" cm="1">
        <f t="array" aca="1" ref="N174" ca="1">_xlfn.IFS(Merged_Data[[#This Row],[Cert 1 Ext Date]]&gt;TODAY()+10, "Current", AND(Merged_Data[[#This Row],[Cert 1 Ext Date]]&gt;TODAY(), Merged_Data[[#This Row],[Cert 1 Ext Date]]&lt;TODAY()+15),"Notify",Merged_Data[[#This Row],[Cert 1 Ext Date]]&lt;=TODAY(), "Expired",Merged_Data[[#This Row],[Cert 1 Ext Date]]= " ","No Data")</f>
        <v>Current</v>
      </c>
      <c r="O174" s="45" t="str" cm="1">
        <f t="array" aca="1" ref="O174" ca="1">_xlfn.IFS(Merged_Data[[#This Row],[Cert 2 Exp Date]]&gt;TODAY()+10, "Current", AND(Merged_Data[[#This Row],[Cert 2 Exp Date]]&gt;TODAY(), Merged_Data[[#This Row],[Cert 2 Exp Date]]&lt;TODAY()+15),"Notify",Merged_Data[[#This Row],[Cert 2 Exp Date]]&lt;=TODAY(), "Expired",Merged_Data[[#This Row],[Cert 2 Exp Date]]= " ","No Data")</f>
        <v>Current</v>
      </c>
      <c r="P174" s="45" t="str" cm="1">
        <f t="array" aca="1" ref="P174" ca="1">_xlfn.IFS(Merged_Data[[#This Row],[Cert 3 Exp Date]]&gt;TODAY()+10, "Current", AND(Merged_Data[[#This Row],[Cert 3 Exp Date]]&gt;TODAY(), Merged_Data[[#This Row],[Cert 3 Exp Date]]&lt;TODAY()+15),"Notify",Merged_Data[[#This Row],[Cert 3 Exp Date]]&lt;=TODAY(), "Expired",Merged_Data[[#This Row],[Cert 3 Exp Date]]= " ","No Data")</f>
        <v>Current</v>
      </c>
    </row>
    <row r="175" spans="1:16" x14ac:dyDescent="0.25">
      <c r="A175" s="13" t="s">
        <v>539</v>
      </c>
      <c r="B175" s="13" t="s">
        <v>1330</v>
      </c>
      <c r="C175" s="13" t="s">
        <v>2608</v>
      </c>
      <c r="D175" s="13" t="s">
        <v>2430</v>
      </c>
      <c r="E175" s="13" t="s">
        <v>2445</v>
      </c>
      <c r="F175" s="13" t="s">
        <v>2431</v>
      </c>
      <c r="G175" s="13" t="s">
        <v>2428</v>
      </c>
      <c r="H175" s="18">
        <v>44704</v>
      </c>
      <c r="I175" s="20">
        <v>44979</v>
      </c>
      <c r="J175" s="21">
        <v>45210</v>
      </c>
      <c r="K175" s="22">
        <v>44622</v>
      </c>
      <c r="L175" s="14" t="str">
        <f ca="1">IF(Merged_Data[[#This Row],[Last Job Date]]+10 &lt;TODAY(), "AVAILABLE", "NOT AVAILABLE")</f>
        <v>AVAILABLE</v>
      </c>
      <c r="M175" s="37" t="str">
        <f ca="1">IF(OR(Merged_Data[[#This Row],[Cert 2 Exp Date]]&lt;=TODAY()-$D$3, Merged_Data[[#This Row],[Cert 1 Ext Date]]&lt;=TODAY()-$D$3,Merged_Data[[#This Row],[Cert 3 Exp Date]]&lt;=TODAY()-$D$3), "COMPLIANT", "NOT COMPLIANT")</f>
        <v>COMPLIANT</v>
      </c>
      <c r="N175" s="45" t="str" cm="1">
        <f t="array" aca="1" ref="N175" ca="1">_xlfn.IFS(Merged_Data[[#This Row],[Cert 1 Ext Date]]&gt;TODAY()+10, "Current", AND(Merged_Data[[#This Row],[Cert 1 Ext Date]]&gt;TODAY(), Merged_Data[[#This Row],[Cert 1 Ext Date]]&lt;TODAY()+15),"Notify",Merged_Data[[#This Row],[Cert 1 Ext Date]]&lt;=TODAY(), "Expired",Merged_Data[[#This Row],[Cert 1 Ext Date]]= " ","No Data")</f>
        <v>Current</v>
      </c>
      <c r="O175" s="45" t="str" cm="1">
        <f t="array" aca="1" ref="O175" ca="1">_xlfn.IFS(Merged_Data[[#This Row],[Cert 2 Exp Date]]&gt;TODAY()+10, "Current", AND(Merged_Data[[#This Row],[Cert 2 Exp Date]]&gt;TODAY(), Merged_Data[[#This Row],[Cert 2 Exp Date]]&lt;TODAY()+15),"Notify",Merged_Data[[#This Row],[Cert 2 Exp Date]]&lt;=TODAY(), "Expired",Merged_Data[[#This Row],[Cert 2 Exp Date]]= " ","No Data")</f>
        <v>Current</v>
      </c>
      <c r="P175" s="45" t="str" cm="1">
        <f t="array" aca="1" ref="P175" ca="1">_xlfn.IFS(Merged_Data[[#This Row],[Cert 3 Exp Date]]&gt;TODAY()+10, "Current", AND(Merged_Data[[#This Row],[Cert 3 Exp Date]]&gt;TODAY(), Merged_Data[[#This Row],[Cert 3 Exp Date]]&lt;TODAY()+15),"Notify",Merged_Data[[#This Row],[Cert 3 Exp Date]]&lt;=TODAY(), "Expired",Merged_Data[[#This Row],[Cert 3 Exp Date]]= " ","No Data")</f>
        <v>Expired</v>
      </c>
    </row>
    <row r="176" spans="1:16" x14ac:dyDescent="0.25">
      <c r="A176" s="13" t="s">
        <v>1853</v>
      </c>
      <c r="B176" s="13" t="s">
        <v>1854</v>
      </c>
      <c r="C176" s="13" t="s">
        <v>2609</v>
      </c>
      <c r="D176" s="13" t="s">
        <v>2430</v>
      </c>
      <c r="E176" s="13" t="s">
        <v>2441</v>
      </c>
      <c r="F176" s="13" t="s">
        <v>2442</v>
      </c>
      <c r="G176" s="13" t="s">
        <v>2432</v>
      </c>
      <c r="H176" s="18">
        <v>44715</v>
      </c>
      <c r="I176" s="20">
        <v>44925</v>
      </c>
      <c r="J176" s="21">
        <v>44887</v>
      </c>
      <c r="K176" s="22">
        <v>44819</v>
      </c>
      <c r="L176" s="14" t="str">
        <f ca="1">IF(Merged_Data[[#This Row],[Last Job Date]]+10 &lt;TODAY(), "AVAILABLE", "NOT AVAILABLE")</f>
        <v>NOT AVAILABLE</v>
      </c>
      <c r="M176" s="37" t="str">
        <f ca="1">IF(OR(Merged_Data[[#This Row],[Cert 2 Exp Date]]&lt;=TODAY()-$D$3, Merged_Data[[#This Row],[Cert 1 Ext Date]]&lt;=TODAY()-$D$3,Merged_Data[[#This Row],[Cert 3 Exp Date]]&lt;=TODAY()-$D$3), "COMPLIANT", "NOT COMPLIANT")</f>
        <v>NOT COMPLIANT</v>
      </c>
      <c r="N176" s="45" t="str" cm="1">
        <f t="array" aca="1" ref="N176" ca="1">_xlfn.IFS(Merged_Data[[#This Row],[Cert 1 Ext Date]]&gt;TODAY()+10, "Current", AND(Merged_Data[[#This Row],[Cert 1 Ext Date]]&gt;TODAY(), Merged_Data[[#This Row],[Cert 1 Ext Date]]&lt;TODAY()+15),"Notify",Merged_Data[[#This Row],[Cert 1 Ext Date]]&lt;=TODAY(), "Expired",Merged_Data[[#This Row],[Cert 1 Ext Date]]= " ","No Data")</f>
        <v>Current</v>
      </c>
      <c r="O176" s="45" t="str" cm="1">
        <f t="array" aca="1" ref="O176" ca="1">_xlfn.IFS(Merged_Data[[#This Row],[Cert 2 Exp Date]]&gt;TODAY()+10, "Current", AND(Merged_Data[[#This Row],[Cert 2 Exp Date]]&gt;TODAY(), Merged_Data[[#This Row],[Cert 2 Exp Date]]&lt;TODAY()+15),"Notify",Merged_Data[[#This Row],[Cert 2 Exp Date]]&lt;=TODAY(), "Expired",Merged_Data[[#This Row],[Cert 2 Exp Date]]= " ","No Data")</f>
        <v>Current</v>
      </c>
      <c r="P176" s="45" t="str" cm="1">
        <f t="array" aca="1" ref="P176" ca="1">_xlfn.IFS(Merged_Data[[#This Row],[Cert 3 Exp Date]]&gt;TODAY()+10, "Current", AND(Merged_Data[[#This Row],[Cert 3 Exp Date]]&gt;TODAY(), Merged_Data[[#This Row],[Cert 3 Exp Date]]&lt;TODAY()+15),"Notify",Merged_Data[[#This Row],[Cert 3 Exp Date]]&lt;=TODAY(), "Expired",Merged_Data[[#This Row],[Cert 3 Exp Date]]= " ","No Data")</f>
        <v>Current</v>
      </c>
    </row>
    <row r="177" spans="1:16" x14ac:dyDescent="0.25">
      <c r="A177" s="13" t="s">
        <v>2274</v>
      </c>
      <c r="B177" s="13" t="s">
        <v>2275</v>
      </c>
      <c r="C177" s="13" t="s">
        <v>2610</v>
      </c>
      <c r="D177" s="13" t="s">
        <v>2425</v>
      </c>
      <c r="E177" s="13" t="s">
        <v>2445</v>
      </c>
      <c r="F177" s="13" t="s">
        <v>2431</v>
      </c>
      <c r="G177" s="13" t="s">
        <v>2428</v>
      </c>
      <c r="H177" s="18">
        <v>44704</v>
      </c>
      <c r="I177" s="20"/>
      <c r="J177" s="21">
        <v>44894</v>
      </c>
      <c r="K177" s="22">
        <v>44553</v>
      </c>
      <c r="L177" s="14" t="str">
        <f ca="1">IF(Merged_Data[[#This Row],[Last Job Date]]+10 &lt;TODAY(), "AVAILABLE", "NOT AVAILABLE")</f>
        <v>AVAILABLE</v>
      </c>
      <c r="M177" s="37" t="str">
        <f ca="1">IF(OR(Merged_Data[[#This Row],[Cert 2 Exp Date]]&lt;=TODAY()-$D$3, Merged_Data[[#This Row],[Cert 1 Ext Date]]&lt;=TODAY()-$D$3,Merged_Data[[#This Row],[Cert 3 Exp Date]]&lt;=TODAY()-$D$3), "COMPLIANT", "NOT COMPLIANT")</f>
        <v>COMPLIANT</v>
      </c>
      <c r="N177" s="45" t="str" cm="1">
        <f t="array" aca="1" ref="N177" ca="1">_xlfn.IFS(Merged_Data[[#This Row],[Cert 1 Ext Date]]&gt;TODAY()+10, "Current", AND(Merged_Data[[#This Row],[Cert 1 Ext Date]]&gt;TODAY(), Merged_Data[[#This Row],[Cert 1 Ext Date]]&lt;TODAY()+15),"Notify",Merged_Data[[#This Row],[Cert 1 Ext Date]]&lt;=TODAY(), "Expired",Merged_Data[[#This Row],[Cert 1 Ext Date]]= " ","No Data")</f>
        <v>Expired</v>
      </c>
      <c r="O177" s="45" t="str" cm="1">
        <f t="array" aca="1" ref="O177" ca="1">_xlfn.IFS(Merged_Data[[#This Row],[Cert 2 Exp Date]]&gt;TODAY()+10, "Current", AND(Merged_Data[[#This Row],[Cert 2 Exp Date]]&gt;TODAY(), Merged_Data[[#This Row],[Cert 2 Exp Date]]&lt;TODAY()+15),"Notify",Merged_Data[[#This Row],[Cert 2 Exp Date]]&lt;=TODAY(), "Expired",Merged_Data[[#This Row],[Cert 2 Exp Date]]= " ","No Data")</f>
        <v>Current</v>
      </c>
      <c r="P177" s="45" t="str" cm="1">
        <f t="array" aca="1" ref="P177" ca="1">_xlfn.IFS(Merged_Data[[#This Row],[Cert 3 Exp Date]]&gt;TODAY()+10, "Current", AND(Merged_Data[[#This Row],[Cert 3 Exp Date]]&gt;TODAY(), Merged_Data[[#This Row],[Cert 3 Exp Date]]&lt;TODAY()+15),"Notify",Merged_Data[[#This Row],[Cert 3 Exp Date]]&lt;=TODAY(), "Expired",Merged_Data[[#This Row],[Cert 3 Exp Date]]= " ","No Data")</f>
        <v>Expired</v>
      </c>
    </row>
    <row r="178" spans="1:16" x14ac:dyDescent="0.25">
      <c r="A178" s="13" t="s">
        <v>588</v>
      </c>
      <c r="B178" s="13" t="s">
        <v>589</v>
      </c>
      <c r="C178" s="13" t="s">
        <v>2611</v>
      </c>
      <c r="D178" s="13" t="s">
        <v>2425</v>
      </c>
      <c r="E178" s="13" t="s">
        <v>2441</v>
      </c>
      <c r="F178" s="13" t="s">
        <v>2435</v>
      </c>
      <c r="G178" s="13" t="s">
        <v>2432</v>
      </c>
      <c r="H178" s="18">
        <v>44705</v>
      </c>
      <c r="I178" s="20"/>
      <c r="J178" s="21">
        <v>45211</v>
      </c>
      <c r="K178" s="22">
        <v>45004</v>
      </c>
      <c r="L178" s="14" t="str">
        <f ca="1">IF(Merged_Data[[#This Row],[Last Job Date]]+10 &lt;TODAY(), "AVAILABLE", "NOT AVAILABLE")</f>
        <v>AVAILABLE</v>
      </c>
      <c r="M178" s="37" t="str">
        <f ca="1">IF(OR(Merged_Data[[#This Row],[Cert 2 Exp Date]]&lt;=TODAY()-$D$3, Merged_Data[[#This Row],[Cert 1 Ext Date]]&lt;=TODAY()-$D$3,Merged_Data[[#This Row],[Cert 3 Exp Date]]&lt;=TODAY()-$D$3), "COMPLIANT", "NOT COMPLIANT")</f>
        <v>COMPLIANT</v>
      </c>
      <c r="N178" s="45" t="str" cm="1">
        <f t="array" aca="1" ref="N178" ca="1">_xlfn.IFS(Merged_Data[[#This Row],[Cert 1 Ext Date]]&gt;TODAY()+10, "Current", AND(Merged_Data[[#This Row],[Cert 1 Ext Date]]&gt;TODAY(), Merged_Data[[#This Row],[Cert 1 Ext Date]]&lt;TODAY()+15),"Notify",Merged_Data[[#This Row],[Cert 1 Ext Date]]&lt;=TODAY(), "Expired",Merged_Data[[#This Row],[Cert 1 Ext Date]]= " ","No Data")</f>
        <v>Expired</v>
      </c>
      <c r="O178" s="45" t="str" cm="1">
        <f t="array" aca="1" ref="O178" ca="1">_xlfn.IFS(Merged_Data[[#This Row],[Cert 2 Exp Date]]&gt;TODAY()+10, "Current", AND(Merged_Data[[#This Row],[Cert 2 Exp Date]]&gt;TODAY(), Merged_Data[[#This Row],[Cert 2 Exp Date]]&lt;TODAY()+15),"Notify",Merged_Data[[#This Row],[Cert 2 Exp Date]]&lt;=TODAY(), "Expired",Merged_Data[[#This Row],[Cert 2 Exp Date]]= " ","No Data")</f>
        <v>Current</v>
      </c>
      <c r="P178" s="45" t="str" cm="1">
        <f t="array" aca="1" ref="P178" ca="1">_xlfn.IFS(Merged_Data[[#This Row],[Cert 3 Exp Date]]&gt;TODAY()+10, "Current", AND(Merged_Data[[#This Row],[Cert 3 Exp Date]]&gt;TODAY(), Merged_Data[[#This Row],[Cert 3 Exp Date]]&lt;TODAY()+15),"Notify",Merged_Data[[#This Row],[Cert 3 Exp Date]]&lt;=TODAY(), "Expired",Merged_Data[[#This Row],[Cert 3 Exp Date]]= " ","No Data")</f>
        <v>Current</v>
      </c>
    </row>
    <row r="179" spans="1:16" x14ac:dyDescent="0.25">
      <c r="A179" s="13" t="s">
        <v>723</v>
      </c>
      <c r="B179" s="13" t="s">
        <v>724</v>
      </c>
      <c r="C179" s="13" t="s">
        <v>2612</v>
      </c>
      <c r="D179" s="13" t="s">
        <v>2430</v>
      </c>
      <c r="E179" s="13" t="s">
        <v>2450</v>
      </c>
      <c r="F179" s="13" t="s">
        <v>2435</v>
      </c>
      <c r="G179" s="13" t="s">
        <v>2432</v>
      </c>
      <c r="H179" s="18">
        <v>44709</v>
      </c>
      <c r="I179" s="20">
        <v>44750</v>
      </c>
      <c r="J179" s="21">
        <v>45130</v>
      </c>
      <c r="K179" s="22">
        <v>44584</v>
      </c>
      <c r="L179" s="14" t="str">
        <f ca="1">IF(Merged_Data[[#This Row],[Last Job Date]]+10 &lt;TODAY(), "AVAILABLE", "NOT AVAILABLE")</f>
        <v>AVAILABLE</v>
      </c>
      <c r="M179" s="37" t="str">
        <f ca="1">IF(OR(Merged_Data[[#This Row],[Cert 2 Exp Date]]&lt;=TODAY()-$D$3, Merged_Data[[#This Row],[Cert 1 Ext Date]]&lt;=TODAY()-$D$3,Merged_Data[[#This Row],[Cert 3 Exp Date]]&lt;=TODAY()-$D$3), "COMPLIANT", "NOT COMPLIANT")</f>
        <v>COMPLIANT</v>
      </c>
      <c r="N179" s="45" t="str" cm="1">
        <f t="array" aca="1" ref="N179" ca="1">_xlfn.IFS(Merged_Data[[#This Row],[Cert 1 Ext Date]]&gt;TODAY()+10, "Current", AND(Merged_Data[[#This Row],[Cert 1 Ext Date]]&gt;TODAY(), Merged_Data[[#This Row],[Cert 1 Ext Date]]&lt;TODAY()+15),"Notify",Merged_Data[[#This Row],[Cert 1 Ext Date]]&lt;=TODAY(), "Expired",Merged_Data[[#This Row],[Cert 1 Ext Date]]= " ","No Data")</f>
        <v>Current</v>
      </c>
      <c r="O179" s="45" t="str" cm="1">
        <f t="array" aca="1" ref="O179" ca="1">_xlfn.IFS(Merged_Data[[#This Row],[Cert 2 Exp Date]]&gt;TODAY()+10, "Current", AND(Merged_Data[[#This Row],[Cert 2 Exp Date]]&gt;TODAY(), Merged_Data[[#This Row],[Cert 2 Exp Date]]&lt;TODAY()+15),"Notify",Merged_Data[[#This Row],[Cert 2 Exp Date]]&lt;=TODAY(), "Expired",Merged_Data[[#This Row],[Cert 2 Exp Date]]= " ","No Data")</f>
        <v>Current</v>
      </c>
      <c r="P179" s="45" t="str" cm="1">
        <f t="array" aca="1" ref="P179" ca="1">_xlfn.IFS(Merged_Data[[#This Row],[Cert 3 Exp Date]]&gt;TODAY()+10, "Current", AND(Merged_Data[[#This Row],[Cert 3 Exp Date]]&gt;TODAY(), Merged_Data[[#This Row],[Cert 3 Exp Date]]&lt;TODAY()+15),"Notify",Merged_Data[[#This Row],[Cert 3 Exp Date]]&lt;=TODAY(), "Expired",Merged_Data[[#This Row],[Cert 3 Exp Date]]= " ","No Data")</f>
        <v>Expired</v>
      </c>
    </row>
    <row r="180" spans="1:16" x14ac:dyDescent="0.25">
      <c r="A180" s="13" t="s">
        <v>1883</v>
      </c>
      <c r="B180" s="13" t="s">
        <v>1884</v>
      </c>
      <c r="C180" s="13" t="s">
        <v>2613</v>
      </c>
      <c r="D180" s="13" t="s">
        <v>2430</v>
      </c>
      <c r="E180" s="13" t="s">
        <v>2439</v>
      </c>
      <c r="F180" s="13" t="s">
        <v>2435</v>
      </c>
      <c r="G180" s="13" t="s">
        <v>2428</v>
      </c>
      <c r="H180" s="18">
        <v>44710</v>
      </c>
      <c r="I180" s="20">
        <v>44694</v>
      </c>
      <c r="J180" s="21">
        <v>45013</v>
      </c>
      <c r="K180" s="22">
        <v>44632</v>
      </c>
      <c r="L180" s="14" t="str">
        <f ca="1">IF(Merged_Data[[#This Row],[Last Job Date]]+10 &lt;TODAY(), "AVAILABLE", "NOT AVAILABLE")</f>
        <v>AVAILABLE</v>
      </c>
      <c r="M180" s="37" t="str">
        <f ca="1">IF(OR(Merged_Data[[#This Row],[Cert 2 Exp Date]]&lt;=TODAY()-$D$3, Merged_Data[[#This Row],[Cert 1 Ext Date]]&lt;=TODAY()-$D$3,Merged_Data[[#This Row],[Cert 3 Exp Date]]&lt;=TODAY()-$D$3), "COMPLIANT", "NOT COMPLIANT")</f>
        <v>COMPLIANT</v>
      </c>
      <c r="N180" s="45" t="str" cm="1">
        <f t="array" aca="1" ref="N180" ca="1">_xlfn.IFS(Merged_Data[[#This Row],[Cert 1 Ext Date]]&gt;TODAY()+10, "Current", AND(Merged_Data[[#This Row],[Cert 1 Ext Date]]&gt;TODAY(), Merged_Data[[#This Row],[Cert 1 Ext Date]]&lt;TODAY()+15),"Notify",Merged_Data[[#This Row],[Cert 1 Ext Date]]&lt;=TODAY(), "Expired",Merged_Data[[#This Row],[Cert 1 Ext Date]]= " ","No Data")</f>
        <v>Expired</v>
      </c>
      <c r="O180" s="45" t="str" cm="1">
        <f t="array" aca="1" ref="O180" ca="1">_xlfn.IFS(Merged_Data[[#This Row],[Cert 2 Exp Date]]&gt;TODAY()+10, "Current", AND(Merged_Data[[#This Row],[Cert 2 Exp Date]]&gt;TODAY(), Merged_Data[[#This Row],[Cert 2 Exp Date]]&lt;TODAY()+15),"Notify",Merged_Data[[#This Row],[Cert 2 Exp Date]]&lt;=TODAY(), "Expired",Merged_Data[[#This Row],[Cert 2 Exp Date]]= " ","No Data")</f>
        <v>Current</v>
      </c>
      <c r="P180" s="45" t="str" cm="1">
        <f t="array" aca="1" ref="P180" ca="1">_xlfn.IFS(Merged_Data[[#This Row],[Cert 3 Exp Date]]&gt;TODAY()+10, "Current", AND(Merged_Data[[#This Row],[Cert 3 Exp Date]]&gt;TODAY(), Merged_Data[[#This Row],[Cert 3 Exp Date]]&lt;TODAY()+15),"Notify",Merged_Data[[#This Row],[Cert 3 Exp Date]]&lt;=TODAY(), "Expired",Merged_Data[[#This Row],[Cert 3 Exp Date]]= " ","No Data")</f>
        <v>Expired</v>
      </c>
    </row>
    <row r="181" spans="1:16" x14ac:dyDescent="0.25">
      <c r="A181" s="13" t="s">
        <v>2227</v>
      </c>
      <c r="B181" s="13" t="s">
        <v>2228</v>
      </c>
      <c r="C181" s="13" t="s">
        <v>2614</v>
      </c>
      <c r="D181" s="13" t="s">
        <v>2430</v>
      </c>
      <c r="E181" s="13" t="s">
        <v>2437</v>
      </c>
      <c r="F181" s="13" t="s">
        <v>2435</v>
      </c>
      <c r="G181" s="13" t="s">
        <v>2428</v>
      </c>
      <c r="H181" s="18">
        <v>44709</v>
      </c>
      <c r="I181" s="20">
        <v>44976</v>
      </c>
      <c r="J181" s="21">
        <v>44876</v>
      </c>
      <c r="K181" s="22">
        <v>44778</v>
      </c>
      <c r="L181" s="14" t="str">
        <f ca="1">IF(Merged_Data[[#This Row],[Last Job Date]]+10 &lt;TODAY(), "AVAILABLE", "NOT AVAILABLE")</f>
        <v>AVAILABLE</v>
      </c>
      <c r="M181" s="37" t="str">
        <f ca="1">IF(OR(Merged_Data[[#This Row],[Cert 2 Exp Date]]&lt;=TODAY()-$D$3, Merged_Data[[#This Row],[Cert 1 Ext Date]]&lt;=TODAY()-$D$3,Merged_Data[[#This Row],[Cert 3 Exp Date]]&lt;=TODAY()-$D$3), "COMPLIANT", "NOT COMPLIANT")</f>
        <v>NOT COMPLIANT</v>
      </c>
      <c r="N181" s="45" t="str" cm="1">
        <f t="array" aca="1" ref="N181" ca="1">_xlfn.IFS(Merged_Data[[#This Row],[Cert 1 Ext Date]]&gt;TODAY()+10, "Current", AND(Merged_Data[[#This Row],[Cert 1 Ext Date]]&gt;TODAY(), Merged_Data[[#This Row],[Cert 1 Ext Date]]&lt;TODAY()+15),"Notify",Merged_Data[[#This Row],[Cert 1 Ext Date]]&lt;=TODAY(), "Expired",Merged_Data[[#This Row],[Cert 1 Ext Date]]= " ","No Data")</f>
        <v>Current</v>
      </c>
      <c r="O181" s="45" t="str" cm="1">
        <f t="array" aca="1" ref="O181" ca="1">_xlfn.IFS(Merged_Data[[#This Row],[Cert 2 Exp Date]]&gt;TODAY()+10, "Current", AND(Merged_Data[[#This Row],[Cert 2 Exp Date]]&gt;TODAY(), Merged_Data[[#This Row],[Cert 2 Exp Date]]&lt;TODAY()+15),"Notify",Merged_Data[[#This Row],[Cert 2 Exp Date]]&lt;=TODAY(), "Expired",Merged_Data[[#This Row],[Cert 2 Exp Date]]= " ","No Data")</f>
        <v>Current</v>
      </c>
      <c r="P181" s="45" t="str" cm="1">
        <f t="array" aca="1" ref="P181" ca="1">_xlfn.IFS(Merged_Data[[#This Row],[Cert 3 Exp Date]]&gt;TODAY()+10, "Current", AND(Merged_Data[[#This Row],[Cert 3 Exp Date]]&gt;TODAY(), Merged_Data[[#This Row],[Cert 3 Exp Date]]&lt;TODAY()+15),"Notify",Merged_Data[[#This Row],[Cert 3 Exp Date]]&lt;=TODAY(), "Expired",Merged_Data[[#This Row],[Cert 3 Exp Date]]= " ","No Data")</f>
        <v>Current</v>
      </c>
    </row>
    <row r="182" spans="1:16" x14ac:dyDescent="0.25">
      <c r="A182" s="13" t="s">
        <v>494</v>
      </c>
      <c r="B182" s="13" t="s">
        <v>495</v>
      </c>
      <c r="C182" s="13" t="s">
        <v>2615</v>
      </c>
      <c r="D182" s="13" t="s">
        <v>2425</v>
      </c>
      <c r="E182" s="13" t="s">
        <v>2450</v>
      </c>
      <c r="F182" s="13" t="s">
        <v>2427</v>
      </c>
      <c r="G182" s="13" t="s">
        <v>2428</v>
      </c>
      <c r="H182" s="18">
        <v>44705</v>
      </c>
      <c r="I182" s="20">
        <v>45119</v>
      </c>
      <c r="J182" s="21">
        <v>44684</v>
      </c>
      <c r="K182" s="22">
        <v>45017</v>
      </c>
      <c r="L182" s="14" t="str">
        <f ca="1">IF(Merged_Data[[#This Row],[Last Job Date]]+10 &lt;TODAY(), "AVAILABLE", "NOT AVAILABLE")</f>
        <v>AVAILABLE</v>
      </c>
      <c r="M182" s="37" t="str">
        <f ca="1">IF(OR(Merged_Data[[#This Row],[Cert 2 Exp Date]]&lt;=TODAY()-$D$3, Merged_Data[[#This Row],[Cert 1 Ext Date]]&lt;=TODAY()-$D$3,Merged_Data[[#This Row],[Cert 3 Exp Date]]&lt;=TODAY()-$D$3), "COMPLIANT", "NOT COMPLIANT")</f>
        <v>COMPLIANT</v>
      </c>
      <c r="N182" s="45" t="str" cm="1">
        <f t="array" aca="1" ref="N182" ca="1">_xlfn.IFS(Merged_Data[[#This Row],[Cert 1 Ext Date]]&gt;TODAY()+10, "Current", AND(Merged_Data[[#This Row],[Cert 1 Ext Date]]&gt;TODAY(), Merged_Data[[#This Row],[Cert 1 Ext Date]]&lt;TODAY()+15),"Notify",Merged_Data[[#This Row],[Cert 1 Ext Date]]&lt;=TODAY(), "Expired",Merged_Data[[#This Row],[Cert 1 Ext Date]]= " ","No Data")</f>
        <v>Current</v>
      </c>
      <c r="O182" s="45" t="str" cm="1">
        <f t="array" aca="1" ref="O182" ca="1">_xlfn.IFS(Merged_Data[[#This Row],[Cert 2 Exp Date]]&gt;TODAY()+10, "Current", AND(Merged_Data[[#This Row],[Cert 2 Exp Date]]&gt;TODAY(), Merged_Data[[#This Row],[Cert 2 Exp Date]]&lt;TODAY()+15),"Notify",Merged_Data[[#This Row],[Cert 2 Exp Date]]&lt;=TODAY(), "Expired",Merged_Data[[#This Row],[Cert 2 Exp Date]]= " ","No Data")</f>
        <v>Expired</v>
      </c>
      <c r="P182" s="45" t="str" cm="1">
        <f t="array" aca="1" ref="P182" ca="1">_xlfn.IFS(Merged_Data[[#This Row],[Cert 3 Exp Date]]&gt;TODAY()+10, "Current", AND(Merged_Data[[#This Row],[Cert 3 Exp Date]]&gt;TODAY(), Merged_Data[[#This Row],[Cert 3 Exp Date]]&lt;TODAY()+15),"Notify",Merged_Data[[#This Row],[Cert 3 Exp Date]]&lt;=TODAY(), "Expired",Merged_Data[[#This Row],[Cert 3 Exp Date]]= " ","No Data")</f>
        <v>Current</v>
      </c>
    </row>
    <row r="183" spans="1:16" x14ac:dyDescent="0.25">
      <c r="A183" s="13" t="s">
        <v>2171</v>
      </c>
      <c r="B183" s="13" t="s">
        <v>2172</v>
      </c>
      <c r="C183" s="13" t="s">
        <v>2616</v>
      </c>
      <c r="D183" s="13" t="s">
        <v>2430</v>
      </c>
      <c r="E183" s="13" t="s">
        <v>2450</v>
      </c>
      <c r="F183" s="13" t="s">
        <v>2442</v>
      </c>
      <c r="G183" s="13" t="s">
        <v>2432</v>
      </c>
      <c r="H183" s="18">
        <v>44707</v>
      </c>
      <c r="I183" s="20">
        <v>45040</v>
      </c>
      <c r="J183" s="21">
        <v>44665</v>
      </c>
      <c r="K183" s="22">
        <v>45462</v>
      </c>
      <c r="L183" s="14" t="str">
        <f ca="1">IF(Merged_Data[[#This Row],[Last Job Date]]+10 &lt;TODAY(), "AVAILABLE", "NOT AVAILABLE")</f>
        <v>AVAILABLE</v>
      </c>
      <c r="M183" s="37" t="str">
        <f ca="1">IF(OR(Merged_Data[[#This Row],[Cert 2 Exp Date]]&lt;=TODAY()-$D$3, Merged_Data[[#This Row],[Cert 1 Ext Date]]&lt;=TODAY()-$D$3,Merged_Data[[#This Row],[Cert 3 Exp Date]]&lt;=TODAY()-$D$3), "COMPLIANT", "NOT COMPLIANT")</f>
        <v>COMPLIANT</v>
      </c>
      <c r="N183" s="45" t="str" cm="1">
        <f t="array" aca="1" ref="N183" ca="1">_xlfn.IFS(Merged_Data[[#This Row],[Cert 1 Ext Date]]&gt;TODAY()+10, "Current", AND(Merged_Data[[#This Row],[Cert 1 Ext Date]]&gt;TODAY(), Merged_Data[[#This Row],[Cert 1 Ext Date]]&lt;TODAY()+15),"Notify",Merged_Data[[#This Row],[Cert 1 Ext Date]]&lt;=TODAY(), "Expired",Merged_Data[[#This Row],[Cert 1 Ext Date]]= " ","No Data")</f>
        <v>Current</v>
      </c>
      <c r="O183" s="45" t="str" cm="1">
        <f t="array" aca="1" ref="O183" ca="1">_xlfn.IFS(Merged_Data[[#This Row],[Cert 2 Exp Date]]&gt;TODAY()+10, "Current", AND(Merged_Data[[#This Row],[Cert 2 Exp Date]]&gt;TODAY(), Merged_Data[[#This Row],[Cert 2 Exp Date]]&lt;TODAY()+15),"Notify",Merged_Data[[#This Row],[Cert 2 Exp Date]]&lt;=TODAY(), "Expired",Merged_Data[[#This Row],[Cert 2 Exp Date]]= " ","No Data")</f>
        <v>Expired</v>
      </c>
      <c r="P183" s="45" t="str" cm="1">
        <f t="array" aca="1" ref="P183" ca="1">_xlfn.IFS(Merged_Data[[#This Row],[Cert 3 Exp Date]]&gt;TODAY()+10, "Current", AND(Merged_Data[[#This Row],[Cert 3 Exp Date]]&gt;TODAY(), Merged_Data[[#This Row],[Cert 3 Exp Date]]&lt;TODAY()+15),"Notify",Merged_Data[[#This Row],[Cert 3 Exp Date]]&lt;=TODAY(), "Expired",Merged_Data[[#This Row],[Cert 3 Exp Date]]= " ","No Data")</f>
        <v>Current</v>
      </c>
    </row>
    <row r="184" spans="1:16" x14ac:dyDescent="0.25">
      <c r="A184" s="13" t="s">
        <v>2354</v>
      </c>
      <c r="B184" s="13" t="s">
        <v>2355</v>
      </c>
      <c r="C184" s="13" t="s">
        <v>2617</v>
      </c>
      <c r="D184" s="13" t="s">
        <v>2425</v>
      </c>
      <c r="E184" s="13" t="s">
        <v>2445</v>
      </c>
      <c r="F184" s="13" t="s">
        <v>2447</v>
      </c>
      <c r="G184" s="13" t="s">
        <v>2428</v>
      </c>
      <c r="H184" s="18">
        <v>44708</v>
      </c>
      <c r="I184" s="20">
        <v>44720</v>
      </c>
      <c r="J184" s="21">
        <v>45123</v>
      </c>
      <c r="K184" s="22">
        <v>44913</v>
      </c>
      <c r="L184" s="14" t="str">
        <f ca="1">IF(Merged_Data[[#This Row],[Last Job Date]]+10 &lt;TODAY(), "AVAILABLE", "NOT AVAILABLE")</f>
        <v>AVAILABLE</v>
      </c>
      <c r="M184" s="37" t="str">
        <f ca="1">IF(OR(Merged_Data[[#This Row],[Cert 2 Exp Date]]&lt;=TODAY()-$D$3, Merged_Data[[#This Row],[Cert 1 Ext Date]]&lt;=TODAY()-$D$3,Merged_Data[[#This Row],[Cert 3 Exp Date]]&lt;=TODAY()-$D$3), "COMPLIANT", "NOT COMPLIANT")</f>
        <v>NOT COMPLIANT</v>
      </c>
      <c r="N184" s="45" t="str" cm="1">
        <f t="array" aca="1" ref="N184" ca="1">_xlfn.IFS(Merged_Data[[#This Row],[Cert 1 Ext Date]]&gt;TODAY()+10, "Current", AND(Merged_Data[[#This Row],[Cert 1 Ext Date]]&gt;TODAY(), Merged_Data[[#This Row],[Cert 1 Ext Date]]&lt;TODAY()+15),"Notify",Merged_Data[[#This Row],[Cert 1 Ext Date]]&lt;=TODAY(), "Expired",Merged_Data[[#This Row],[Cert 1 Ext Date]]= " ","No Data")</f>
        <v>Expired</v>
      </c>
      <c r="O184" s="45" t="str" cm="1">
        <f t="array" aca="1" ref="O184" ca="1">_xlfn.IFS(Merged_Data[[#This Row],[Cert 2 Exp Date]]&gt;TODAY()+10, "Current", AND(Merged_Data[[#This Row],[Cert 2 Exp Date]]&gt;TODAY(), Merged_Data[[#This Row],[Cert 2 Exp Date]]&lt;TODAY()+15),"Notify",Merged_Data[[#This Row],[Cert 2 Exp Date]]&lt;=TODAY(), "Expired",Merged_Data[[#This Row],[Cert 2 Exp Date]]= " ","No Data")</f>
        <v>Current</v>
      </c>
      <c r="P184" s="45" t="str" cm="1">
        <f t="array" aca="1" ref="P184" ca="1">_xlfn.IFS(Merged_Data[[#This Row],[Cert 3 Exp Date]]&gt;TODAY()+10, "Current", AND(Merged_Data[[#This Row],[Cert 3 Exp Date]]&gt;TODAY(), Merged_Data[[#This Row],[Cert 3 Exp Date]]&lt;TODAY()+15),"Notify",Merged_Data[[#This Row],[Cert 3 Exp Date]]&lt;=TODAY(), "Expired",Merged_Data[[#This Row],[Cert 3 Exp Date]]= " ","No Data")</f>
        <v>Current</v>
      </c>
    </row>
    <row r="185" spans="1:16" x14ac:dyDescent="0.25">
      <c r="A185" s="13" t="s">
        <v>1189</v>
      </c>
      <c r="B185" s="13" t="s">
        <v>1190</v>
      </c>
      <c r="C185" s="13" t="s">
        <v>2618</v>
      </c>
      <c r="D185" s="13" t="s">
        <v>2430</v>
      </c>
      <c r="E185" s="13" t="s">
        <v>2439</v>
      </c>
      <c r="F185" s="13" t="s">
        <v>2442</v>
      </c>
      <c r="G185" s="13" t="s">
        <v>2432</v>
      </c>
      <c r="H185" s="18">
        <v>44711</v>
      </c>
      <c r="I185" s="20">
        <v>45028</v>
      </c>
      <c r="J185" s="21">
        <v>44773</v>
      </c>
      <c r="K185" s="22">
        <v>45376</v>
      </c>
      <c r="L185" s="14" t="str">
        <f ca="1">IF(Merged_Data[[#This Row],[Last Job Date]]+10 &lt;TODAY(), "AVAILABLE", "NOT AVAILABLE")</f>
        <v>AVAILABLE</v>
      </c>
      <c r="M185" s="37" t="str">
        <f ca="1">IF(OR(Merged_Data[[#This Row],[Cert 2 Exp Date]]&lt;=TODAY()-$D$3, Merged_Data[[#This Row],[Cert 1 Ext Date]]&lt;=TODAY()-$D$3,Merged_Data[[#This Row],[Cert 3 Exp Date]]&lt;=TODAY()-$D$3), "COMPLIANT", "NOT COMPLIANT")</f>
        <v>NOT COMPLIANT</v>
      </c>
      <c r="N185" s="45" t="str" cm="1">
        <f t="array" aca="1" ref="N185" ca="1">_xlfn.IFS(Merged_Data[[#This Row],[Cert 1 Ext Date]]&gt;TODAY()+10, "Current", AND(Merged_Data[[#This Row],[Cert 1 Ext Date]]&gt;TODAY(), Merged_Data[[#This Row],[Cert 1 Ext Date]]&lt;TODAY()+15),"Notify",Merged_Data[[#This Row],[Cert 1 Ext Date]]&lt;=TODAY(), "Expired",Merged_Data[[#This Row],[Cert 1 Ext Date]]= " ","No Data")</f>
        <v>Current</v>
      </c>
      <c r="O185" s="45" t="str" cm="1">
        <f t="array" aca="1" ref="O185" ca="1">_xlfn.IFS(Merged_Data[[#This Row],[Cert 2 Exp Date]]&gt;TODAY()+10, "Current", AND(Merged_Data[[#This Row],[Cert 2 Exp Date]]&gt;TODAY(), Merged_Data[[#This Row],[Cert 2 Exp Date]]&lt;TODAY()+15),"Notify",Merged_Data[[#This Row],[Cert 2 Exp Date]]&lt;=TODAY(), "Expired",Merged_Data[[#This Row],[Cert 2 Exp Date]]= " ","No Data")</f>
        <v>Current</v>
      </c>
      <c r="P185" s="45" t="str" cm="1">
        <f t="array" aca="1" ref="P185" ca="1">_xlfn.IFS(Merged_Data[[#This Row],[Cert 3 Exp Date]]&gt;TODAY()+10, "Current", AND(Merged_Data[[#This Row],[Cert 3 Exp Date]]&gt;TODAY(), Merged_Data[[#This Row],[Cert 3 Exp Date]]&lt;TODAY()+15),"Notify",Merged_Data[[#This Row],[Cert 3 Exp Date]]&lt;=TODAY(), "Expired",Merged_Data[[#This Row],[Cert 3 Exp Date]]= " ","No Data")</f>
        <v>Current</v>
      </c>
    </row>
    <row r="186" spans="1:16" x14ac:dyDescent="0.25">
      <c r="A186" s="13" t="s">
        <v>1521</v>
      </c>
      <c r="B186" s="13" t="s">
        <v>1522</v>
      </c>
      <c r="C186" s="13" t="s">
        <v>2619</v>
      </c>
      <c r="D186" s="13" t="s">
        <v>2430</v>
      </c>
      <c r="E186" s="13" t="s">
        <v>2439</v>
      </c>
      <c r="F186" s="13" t="s">
        <v>2431</v>
      </c>
      <c r="G186" s="13" t="s">
        <v>2428</v>
      </c>
      <c r="H186" s="18">
        <v>44713</v>
      </c>
      <c r="I186" s="20">
        <v>44718</v>
      </c>
      <c r="J186" s="21">
        <v>44695</v>
      </c>
      <c r="K186" s="22">
        <v>45036</v>
      </c>
      <c r="L186" s="14" t="str">
        <f ca="1">IF(Merged_Data[[#This Row],[Last Job Date]]+10 &lt;TODAY(), "AVAILABLE", "NOT AVAILABLE")</f>
        <v>NOT AVAILABLE</v>
      </c>
      <c r="M186" s="37" t="str">
        <f ca="1">IF(OR(Merged_Data[[#This Row],[Cert 2 Exp Date]]&lt;=TODAY()-$D$3, Merged_Data[[#This Row],[Cert 1 Ext Date]]&lt;=TODAY()-$D$3,Merged_Data[[#This Row],[Cert 3 Exp Date]]&lt;=TODAY()-$D$3), "COMPLIANT", "NOT COMPLIANT")</f>
        <v>COMPLIANT</v>
      </c>
      <c r="N186" s="45" t="str" cm="1">
        <f t="array" aca="1" ref="N186" ca="1">_xlfn.IFS(Merged_Data[[#This Row],[Cert 1 Ext Date]]&gt;TODAY()+10, "Current", AND(Merged_Data[[#This Row],[Cert 1 Ext Date]]&gt;TODAY(), Merged_Data[[#This Row],[Cert 1 Ext Date]]&lt;TODAY()+15),"Notify",Merged_Data[[#This Row],[Cert 1 Ext Date]]&lt;=TODAY(), "Expired",Merged_Data[[#This Row],[Cert 1 Ext Date]]= " ","No Data")</f>
        <v>Expired</v>
      </c>
      <c r="O186" s="45" t="str" cm="1">
        <f t="array" aca="1" ref="O186" ca="1">_xlfn.IFS(Merged_Data[[#This Row],[Cert 2 Exp Date]]&gt;TODAY()+10, "Current", AND(Merged_Data[[#This Row],[Cert 2 Exp Date]]&gt;TODAY(), Merged_Data[[#This Row],[Cert 2 Exp Date]]&lt;TODAY()+15),"Notify",Merged_Data[[#This Row],[Cert 2 Exp Date]]&lt;=TODAY(), "Expired",Merged_Data[[#This Row],[Cert 2 Exp Date]]= " ","No Data")</f>
        <v>Expired</v>
      </c>
      <c r="P186" s="45" t="str" cm="1">
        <f t="array" aca="1" ref="P186" ca="1">_xlfn.IFS(Merged_Data[[#This Row],[Cert 3 Exp Date]]&gt;TODAY()+10, "Current", AND(Merged_Data[[#This Row],[Cert 3 Exp Date]]&gt;TODAY(), Merged_Data[[#This Row],[Cert 3 Exp Date]]&lt;TODAY()+15),"Notify",Merged_Data[[#This Row],[Cert 3 Exp Date]]&lt;=TODAY(), "Expired",Merged_Data[[#This Row],[Cert 3 Exp Date]]= " ","No Data")</f>
        <v>Current</v>
      </c>
    </row>
    <row r="187" spans="1:16" x14ac:dyDescent="0.25">
      <c r="A187" s="13" t="s">
        <v>66</v>
      </c>
      <c r="B187" s="13" t="s">
        <v>67</v>
      </c>
      <c r="C187" s="13" t="s">
        <v>2620</v>
      </c>
      <c r="D187" s="13" t="s">
        <v>2430</v>
      </c>
      <c r="E187" s="13" t="s">
        <v>2426</v>
      </c>
      <c r="F187" s="13" t="s">
        <v>2447</v>
      </c>
      <c r="G187" s="13" t="s">
        <v>2432</v>
      </c>
      <c r="H187" s="18">
        <v>44707</v>
      </c>
      <c r="I187" s="20">
        <v>44672</v>
      </c>
      <c r="J187" s="21">
        <v>44954</v>
      </c>
      <c r="K187" s="22">
        <v>44946</v>
      </c>
      <c r="L187" s="14" t="str">
        <f ca="1">IF(Merged_Data[[#This Row],[Last Job Date]]+10 &lt;TODAY(), "AVAILABLE", "NOT AVAILABLE")</f>
        <v>AVAILABLE</v>
      </c>
      <c r="M187" s="37" t="str">
        <f ca="1">IF(OR(Merged_Data[[#This Row],[Cert 2 Exp Date]]&lt;=TODAY()-$D$3, Merged_Data[[#This Row],[Cert 1 Ext Date]]&lt;=TODAY()-$D$3,Merged_Data[[#This Row],[Cert 3 Exp Date]]&lt;=TODAY()-$D$3), "COMPLIANT", "NOT COMPLIANT")</f>
        <v>COMPLIANT</v>
      </c>
      <c r="N187" s="45" t="str" cm="1">
        <f t="array" aca="1" ref="N187" ca="1">_xlfn.IFS(Merged_Data[[#This Row],[Cert 1 Ext Date]]&gt;TODAY()+10, "Current", AND(Merged_Data[[#This Row],[Cert 1 Ext Date]]&gt;TODAY(), Merged_Data[[#This Row],[Cert 1 Ext Date]]&lt;TODAY()+15),"Notify",Merged_Data[[#This Row],[Cert 1 Ext Date]]&lt;=TODAY(), "Expired",Merged_Data[[#This Row],[Cert 1 Ext Date]]= " ","No Data")</f>
        <v>Expired</v>
      </c>
      <c r="O187" s="45" t="str" cm="1">
        <f t="array" aca="1" ref="O187" ca="1">_xlfn.IFS(Merged_Data[[#This Row],[Cert 2 Exp Date]]&gt;TODAY()+10, "Current", AND(Merged_Data[[#This Row],[Cert 2 Exp Date]]&gt;TODAY(), Merged_Data[[#This Row],[Cert 2 Exp Date]]&lt;TODAY()+15),"Notify",Merged_Data[[#This Row],[Cert 2 Exp Date]]&lt;=TODAY(), "Expired",Merged_Data[[#This Row],[Cert 2 Exp Date]]= " ","No Data")</f>
        <v>Current</v>
      </c>
      <c r="P187" s="45" t="str" cm="1">
        <f t="array" aca="1" ref="P187" ca="1">_xlfn.IFS(Merged_Data[[#This Row],[Cert 3 Exp Date]]&gt;TODAY()+10, "Current", AND(Merged_Data[[#This Row],[Cert 3 Exp Date]]&gt;TODAY(), Merged_Data[[#This Row],[Cert 3 Exp Date]]&lt;TODAY()+15),"Notify",Merged_Data[[#This Row],[Cert 3 Exp Date]]&lt;=TODAY(), "Expired",Merged_Data[[#This Row],[Cert 3 Exp Date]]= " ","No Data")</f>
        <v>Current</v>
      </c>
    </row>
    <row r="188" spans="1:16" x14ac:dyDescent="0.25">
      <c r="A188" s="13" t="s">
        <v>1566</v>
      </c>
      <c r="B188" s="13" t="s">
        <v>1567</v>
      </c>
      <c r="C188" s="13" t="s">
        <v>2621</v>
      </c>
      <c r="D188" s="13" t="s">
        <v>2430</v>
      </c>
      <c r="E188" s="13" t="s">
        <v>2439</v>
      </c>
      <c r="F188" s="13" t="s">
        <v>2447</v>
      </c>
      <c r="G188" s="13" t="s">
        <v>2432</v>
      </c>
      <c r="H188" s="18">
        <v>44711</v>
      </c>
      <c r="I188" s="20">
        <v>44995</v>
      </c>
      <c r="J188" s="21">
        <v>44839</v>
      </c>
      <c r="K188" s="22">
        <v>45006</v>
      </c>
      <c r="L188" s="14" t="str">
        <f ca="1">IF(Merged_Data[[#This Row],[Last Job Date]]+10 &lt;TODAY(), "AVAILABLE", "NOT AVAILABLE")</f>
        <v>AVAILABLE</v>
      </c>
      <c r="M188" s="37" t="str">
        <f ca="1">IF(OR(Merged_Data[[#This Row],[Cert 2 Exp Date]]&lt;=TODAY()-$D$3, Merged_Data[[#This Row],[Cert 1 Ext Date]]&lt;=TODAY()-$D$3,Merged_Data[[#This Row],[Cert 3 Exp Date]]&lt;=TODAY()-$D$3), "COMPLIANT", "NOT COMPLIANT")</f>
        <v>NOT COMPLIANT</v>
      </c>
      <c r="N188" s="45" t="str" cm="1">
        <f t="array" aca="1" ref="N188" ca="1">_xlfn.IFS(Merged_Data[[#This Row],[Cert 1 Ext Date]]&gt;TODAY()+10, "Current", AND(Merged_Data[[#This Row],[Cert 1 Ext Date]]&gt;TODAY(), Merged_Data[[#This Row],[Cert 1 Ext Date]]&lt;TODAY()+15),"Notify",Merged_Data[[#This Row],[Cert 1 Ext Date]]&lt;=TODAY(), "Expired",Merged_Data[[#This Row],[Cert 1 Ext Date]]= " ","No Data")</f>
        <v>Current</v>
      </c>
      <c r="O188" s="45" t="str" cm="1">
        <f t="array" aca="1" ref="O188" ca="1">_xlfn.IFS(Merged_Data[[#This Row],[Cert 2 Exp Date]]&gt;TODAY()+10, "Current", AND(Merged_Data[[#This Row],[Cert 2 Exp Date]]&gt;TODAY(), Merged_Data[[#This Row],[Cert 2 Exp Date]]&lt;TODAY()+15),"Notify",Merged_Data[[#This Row],[Cert 2 Exp Date]]&lt;=TODAY(), "Expired",Merged_Data[[#This Row],[Cert 2 Exp Date]]= " ","No Data")</f>
        <v>Current</v>
      </c>
      <c r="P188" s="45" t="str" cm="1">
        <f t="array" aca="1" ref="P188" ca="1">_xlfn.IFS(Merged_Data[[#This Row],[Cert 3 Exp Date]]&gt;TODAY()+10, "Current", AND(Merged_Data[[#This Row],[Cert 3 Exp Date]]&gt;TODAY(), Merged_Data[[#This Row],[Cert 3 Exp Date]]&lt;TODAY()+15),"Notify",Merged_Data[[#This Row],[Cert 3 Exp Date]]&lt;=TODAY(), "Expired",Merged_Data[[#This Row],[Cert 3 Exp Date]]= " ","No Data")</f>
        <v>Current</v>
      </c>
    </row>
    <row r="189" spans="1:16" x14ac:dyDescent="0.25">
      <c r="A189" s="13" t="s">
        <v>2015</v>
      </c>
      <c r="B189" s="13" t="s">
        <v>2016</v>
      </c>
      <c r="C189" s="13" t="s">
        <v>2622</v>
      </c>
      <c r="D189" s="13" t="s">
        <v>2430</v>
      </c>
      <c r="E189" s="13" t="s">
        <v>2441</v>
      </c>
      <c r="F189" s="13" t="s">
        <v>2442</v>
      </c>
      <c r="G189" s="13" t="s">
        <v>2428</v>
      </c>
      <c r="H189" s="18">
        <v>44708</v>
      </c>
      <c r="I189" s="20">
        <v>45007</v>
      </c>
      <c r="J189" s="21">
        <v>45086</v>
      </c>
      <c r="K189" s="22">
        <v>44712</v>
      </c>
      <c r="L189" s="14" t="str">
        <f ca="1">IF(Merged_Data[[#This Row],[Last Job Date]]+10 &lt;TODAY(), "AVAILABLE", "NOT AVAILABLE")</f>
        <v>AVAILABLE</v>
      </c>
      <c r="M189" s="37" t="str">
        <f ca="1">IF(OR(Merged_Data[[#This Row],[Cert 2 Exp Date]]&lt;=TODAY()-$D$3, Merged_Data[[#This Row],[Cert 1 Ext Date]]&lt;=TODAY()-$D$3,Merged_Data[[#This Row],[Cert 3 Exp Date]]&lt;=TODAY()-$D$3), "COMPLIANT", "NOT COMPLIANT")</f>
        <v>COMPLIANT</v>
      </c>
      <c r="N189" s="45" t="str" cm="1">
        <f t="array" aca="1" ref="N189" ca="1">_xlfn.IFS(Merged_Data[[#This Row],[Cert 1 Ext Date]]&gt;TODAY()+10, "Current", AND(Merged_Data[[#This Row],[Cert 1 Ext Date]]&gt;TODAY(), Merged_Data[[#This Row],[Cert 1 Ext Date]]&lt;TODAY()+15),"Notify",Merged_Data[[#This Row],[Cert 1 Ext Date]]&lt;=TODAY(), "Expired",Merged_Data[[#This Row],[Cert 1 Ext Date]]= " ","No Data")</f>
        <v>Current</v>
      </c>
      <c r="O189" s="45" t="str" cm="1">
        <f t="array" aca="1" ref="O189" ca="1">_xlfn.IFS(Merged_Data[[#This Row],[Cert 2 Exp Date]]&gt;TODAY()+10, "Current", AND(Merged_Data[[#This Row],[Cert 2 Exp Date]]&gt;TODAY(), Merged_Data[[#This Row],[Cert 2 Exp Date]]&lt;TODAY()+15),"Notify",Merged_Data[[#This Row],[Cert 2 Exp Date]]&lt;=TODAY(), "Expired",Merged_Data[[#This Row],[Cert 2 Exp Date]]= " ","No Data")</f>
        <v>Current</v>
      </c>
      <c r="P189" s="45" t="str" cm="1">
        <f t="array" aca="1" ref="P189" ca="1">_xlfn.IFS(Merged_Data[[#This Row],[Cert 3 Exp Date]]&gt;TODAY()+10, "Current", AND(Merged_Data[[#This Row],[Cert 3 Exp Date]]&gt;TODAY(), Merged_Data[[#This Row],[Cert 3 Exp Date]]&lt;TODAY()+15),"Notify",Merged_Data[[#This Row],[Cert 3 Exp Date]]&lt;=TODAY(), "Expired",Merged_Data[[#This Row],[Cert 3 Exp Date]]= " ","No Data")</f>
        <v>Expired</v>
      </c>
    </row>
    <row r="190" spans="1:16" x14ac:dyDescent="0.25">
      <c r="A190" s="13" t="s">
        <v>568</v>
      </c>
      <c r="B190" s="13" t="s">
        <v>569</v>
      </c>
      <c r="C190" s="13" t="s">
        <v>2623</v>
      </c>
      <c r="D190" s="13" t="s">
        <v>2425</v>
      </c>
      <c r="E190" s="13" t="s">
        <v>2441</v>
      </c>
      <c r="F190" s="13" t="s">
        <v>2442</v>
      </c>
      <c r="G190" s="13" t="s">
        <v>2432</v>
      </c>
      <c r="H190" s="18">
        <v>44710</v>
      </c>
      <c r="I190" s="20">
        <v>45168</v>
      </c>
      <c r="J190" s="21">
        <v>44937</v>
      </c>
      <c r="K190" s="22">
        <v>45222</v>
      </c>
      <c r="L190" s="14" t="str">
        <f ca="1">IF(Merged_Data[[#This Row],[Last Job Date]]+10 &lt;TODAY(), "AVAILABLE", "NOT AVAILABLE")</f>
        <v>AVAILABLE</v>
      </c>
      <c r="M190" s="37" t="str">
        <f ca="1">IF(OR(Merged_Data[[#This Row],[Cert 2 Exp Date]]&lt;=TODAY()-$D$3, Merged_Data[[#This Row],[Cert 1 Ext Date]]&lt;=TODAY()-$D$3,Merged_Data[[#This Row],[Cert 3 Exp Date]]&lt;=TODAY()-$D$3), "COMPLIANT", "NOT COMPLIANT")</f>
        <v>NOT COMPLIANT</v>
      </c>
      <c r="N190" s="45" t="str" cm="1">
        <f t="array" aca="1" ref="N190" ca="1">_xlfn.IFS(Merged_Data[[#This Row],[Cert 1 Ext Date]]&gt;TODAY()+10, "Current", AND(Merged_Data[[#This Row],[Cert 1 Ext Date]]&gt;TODAY(), Merged_Data[[#This Row],[Cert 1 Ext Date]]&lt;TODAY()+15),"Notify",Merged_Data[[#This Row],[Cert 1 Ext Date]]&lt;=TODAY(), "Expired",Merged_Data[[#This Row],[Cert 1 Ext Date]]= " ","No Data")</f>
        <v>Current</v>
      </c>
      <c r="O190" s="45" t="str" cm="1">
        <f t="array" aca="1" ref="O190" ca="1">_xlfn.IFS(Merged_Data[[#This Row],[Cert 2 Exp Date]]&gt;TODAY()+10, "Current", AND(Merged_Data[[#This Row],[Cert 2 Exp Date]]&gt;TODAY(), Merged_Data[[#This Row],[Cert 2 Exp Date]]&lt;TODAY()+15),"Notify",Merged_Data[[#This Row],[Cert 2 Exp Date]]&lt;=TODAY(), "Expired",Merged_Data[[#This Row],[Cert 2 Exp Date]]= " ","No Data")</f>
        <v>Current</v>
      </c>
      <c r="P190" s="45" t="str" cm="1">
        <f t="array" aca="1" ref="P190" ca="1">_xlfn.IFS(Merged_Data[[#This Row],[Cert 3 Exp Date]]&gt;TODAY()+10, "Current", AND(Merged_Data[[#This Row],[Cert 3 Exp Date]]&gt;TODAY(), Merged_Data[[#This Row],[Cert 3 Exp Date]]&lt;TODAY()+15),"Notify",Merged_Data[[#This Row],[Cert 3 Exp Date]]&lt;=TODAY(), "Expired",Merged_Data[[#This Row],[Cert 3 Exp Date]]= " ","No Data")</f>
        <v>Current</v>
      </c>
    </row>
    <row r="191" spans="1:16" x14ac:dyDescent="0.25">
      <c r="A191" s="13" t="s">
        <v>2147</v>
      </c>
      <c r="B191" s="13" t="s">
        <v>2148</v>
      </c>
      <c r="C191" s="13" t="s">
        <v>2624</v>
      </c>
      <c r="D191" s="13" t="s">
        <v>2430</v>
      </c>
      <c r="E191" s="13" t="s">
        <v>2441</v>
      </c>
      <c r="F191" s="13" t="s">
        <v>2431</v>
      </c>
      <c r="G191" s="13" t="s">
        <v>2432</v>
      </c>
      <c r="H191" s="18">
        <v>44716</v>
      </c>
      <c r="I191" s="20">
        <v>45007</v>
      </c>
      <c r="J191" s="21">
        <v>45077</v>
      </c>
      <c r="K191" s="22">
        <v>45474</v>
      </c>
      <c r="L191" s="14" t="str">
        <f ca="1">IF(Merged_Data[[#This Row],[Last Job Date]]+10 &lt;TODAY(), "AVAILABLE", "NOT AVAILABLE")</f>
        <v>NOT AVAILABLE</v>
      </c>
      <c r="M191" s="37" t="str">
        <f ca="1">IF(OR(Merged_Data[[#This Row],[Cert 2 Exp Date]]&lt;=TODAY()-$D$3, Merged_Data[[#This Row],[Cert 1 Ext Date]]&lt;=TODAY()-$D$3,Merged_Data[[#This Row],[Cert 3 Exp Date]]&lt;=TODAY()-$D$3), "COMPLIANT", "NOT COMPLIANT")</f>
        <v>NOT COMPLIANT</v>
      </c>
      <c r="N191" s="45" t="str" cm="1">
        <f t="array" aca="1" ref="N191" ca="1">_xlfn.IFS(Merged_Data[[#This Row],[Cert 1 Ext Date]]&gt;TODAY()+10, "Current", AND(Merged_Data[[#This Row],[Cert 1 Ext Date]]&gt;TODAY(), Merged_Data[[#This Row],[Cert 1 Ext Date]]&lt;TODAY()+15),"Notify",Merged_Data[[#This Row],[Cert 1 Ext Date]]&lt;=TODAY(), "Expired",Merged_Data[[#This Row],[Cert 1 Ext Date]]= " ","No Data")</f>
        <v>Current</v>
      </c>
      <c r="O191" s="45" t="str" cm="1">
        <f t="array" aca="1" ref="O191" ca="1">_xlfn.IFS(Merged_Data[[#This Row],[Cert 2 Exp Date]]&gt;TODAY()+10, "Current", AND(Merged_Data[[#This Row],[Cert 2 Exp Date]]&gt;TODAY(), Merged_Data[[#This Row],[Cert 2 Exp Date]]&lt;TODAY()+15),"Notify",Merged_Data[[#This Row],[Cert 2 Exp Date]]&lt;=TODAY(), "Expired",Merged_Data[[#This Row],[Cert 2 Exp Date]]= " ","No Data")</f>
        <v>Current</v>
      </c>
      <c r="P191" s="45" t="str" cm="1">
        <f t="array" aca="1" ref="P191" ca="1">_xlfn.IFS(Merged_Data[[#This Row],[Cert 3 Exp Date]]&gt;TODAY()+10, "Current", AND(Merged_Data[[#This Row],[Cert 3 Exp Date]]&gt;TODAY(), Merged_Data[[#This Row],[Cert 3 Exp Date]]&lt;TODAY()+15),"Notify",Merged_Data[[#This Row],[Cert 3 Exp Date]]&lt;=TODAY(), "Expired",Merged_Data[[#This Row],[Cert 3 Exp Date]]= " ","No Data")</f>
        <v>Current</v>
      </c>
    </row>
    <row r="192" spans="1:16" x14ac:dyDescent="0.25">
      <c r="A192" s="13" t="s">
        <v>182</v>
      </c>
      <c r="B192" s="13" t="s">
        <v>183</v>
      </c>
      <c r="C192" s="13" t="s">
        <v>2625</v>
      </c>
      <c r="D192" s="13" t="s">
        <v>2425</v>
      </c>
      <c r="E192" s="13" t="s">
        <v>2450</v>
      </c>
      <c r="F192" s="13" t="s">
        <v>2435</v>
      </c>
      <c r="G192" s="13" t="s">
        <v>2432</v>
      </c>
      <c r="H192" s="18">
        <v>44706</v>
      </c>
      <c r="I192" s="20">
        <v>44787</v>
      </c>
      <c r="J192" s="21">
        <v>44850</v>
      </c>
      <c r="K192" s="22">
        <v>45136</v>
      </c>
      <c r="L192" s="14" t="str">
        <f ca="1">IF(Merged_Data[[#This Row],[Last Job Date]]+10 &lt;TODAY(), "AVAILABLE", "NOT AVAILABLE")</f>
        <v>AVAILABLE</v>
      </c>
      <c r="M192" s="37" t="str">
        <f ca="1">IF(OR(Merged_Data[[#This Row],[Cert 2 Exp Date]]&lt;=TODAY()-$D$3, Merged_Data[[#This Row],[Cert 1 Ext Date]]&lt;=TODAY()-$D$3,Merged_Data[[#This Row],[Cert 3 Exp Date]]&lt;=TODAY()-$D$3), "COMPLIANT", "NOT COMPLIANT")</f>
        <v>NOT COMPLIANT</v>
      </c>
      <c r="N192" s="45" t="str" cm="1">
        <f t="array" aca="1" ref="N192" ca="1">_xlfn.IFS(Merged_Data[[#This Row],[Cert 1 Ext Date]]&gt;TODAY()+10, "Current", AND(Merged_Data[[#This Row],[Cert 1 Ext Date]]&gt;TODAY(), Merged_Data[[#This Row],[Cert 1 Ext Date]]&lt;TODAY()+15),"Notify",Merged_Data[[#This Row],[Cert 1 Ext Date]]&lt;=TODAY(), "Expired",Merged_Data[[#This Row],[Cert 1 Ext Date]]= " ","No Data")</f>
        <v>Current</v>
      </c>
      <c r="O192" s="45" t="str" cm="1">
        <f t="array" aca="1" ref="O192" ca="1">_xlfn.IFS(Merged_Data[[#This Row],[Cert 2 Exp Date]]&gt;TODAY()+10, "Current", AND(Merged_Data[[#This Row],[Cert 2 Exp Date]]&gt;TODAY(), Merged_Data[[#This Row],[Cert 2 Exp Date]]&lt;TODAY()+15),"Notify",Merged_Data[[#This Row],[Cert 2 Exp Date]]&lt;=TODAY(), "Expired",Merged_Data[[#This Row],[Cert 2 Exp Date]]= " ","No Data")</f>
        <v>Current</v>
      </c>
      <c r="P192" s="45" t="str" cm="1">
        <f t="array" aca="1" ref="P192" ca="1">_xlfn.IFS(Merged_Data[[#This Row],[Cert 3 Exp Date]]&gt;TODAY()+10, "Current", AND(Merged_Data[[#This Row],[Cert 3 Exp Date]]&gt;TODAY(), Merged_Data[[#This Row],[Cert 3 Exp Date]]&lt;TODAY()+15),"Notify",Merged_Data[[#This Row],[Cert 3 Exp Date]]&lt;=TODAY(), "Expired",Merged_Data[[#This Row],[Cert 3 Exp Date]]= " ","No Data")</f>
        <v>Current</v>
      </c>
    </row>
    <row r="193" spans="1:16" x14ac:dyDescent="0.25">
      <c r="A193" s="13" t="s">
        <v>2017</v>
      </c>
      <c r="B193" s="13" t="s">
        <v>2018</v>
      </c>
      <c r="C193" s="13" t="s">
        <v>2626</v>
      </c>
      <c r="D193" s="13" t="s">
        <v>2425</v>
      </c>
      <c r="E193" s="13" t="s">
        <v>2450</v>
      </c>
      <c r="F193" s="13" t="s">
        <v>2442</v>
      </c>
      <c r="G193" s="13" t="s">
        <v>2428</v>
      </c>
      <c r="H193" s="18">
        <v>44712</v>
      </c>
      <c r="I193" s="20"/>
      <c r="J193" s="21">
        <v>45032</v>
      </c>
      <c r="K193" s="22">
        <v>45359</v>
      </c>
      <c r="L193" s="14" t="str">
        <f ca="1">IF(Merged_Data[[#This Row],[Last Job Date]]+10 &lt;TODAY(), "AVAILABLE", "NOT AVAILABLE")</f>
        <v>AVAILABLE</v>
      </c>
      <c r="M193" s="37" t="str">
        <f ca="1">IF(OR(Merged_Data[[#This Row],[Cert 2 Exp Date]]&lt;=TODAY()-$D$3, Merged_Data[[#This Row],[Cert 1 Ext Date]]&lt;=TODAY()-$D$3,Merged_Data[[#This Row],[Cert 3 Exp Date]]&lt;=TODAY()-$D$3), "COMPLIANT", "NOT COMPLIANT")</f>
        <v>COMPLIANT</v>
      </c>
      <c r="N193" s="45" t="str" cm="1">
        <f t="array" aca="1" ref="N193" ca="1">_xlfn.IFS(Merged_Data[[#This Row],[Cert 1 Ext Date]]&gt;TODAY()+10, "Current", AND(Merged_Data[[#This Row],[Cert 1 Ext Date]]&gt;TODAY(), Merged_Data[[#This Row],[Cert 1 Ext Date]]&lt;TODAY()+15),"Notify",Merged_Data[[#This Row],[Cert 1 Ext Date]]&lt;=TODAY(), "Expired",Merged_Data[[#This Row],[Cert 1 Ext Date]]= " ","No Data")</f>
        <v>Expired</v>
      </c>
      <c r="O193" s="45" t="str" cm="1">
        <f t="array" aca="1" ref="O193" ca="1">_xlfn.IFS(Merged_Data[[#This Row],[Cert 2 Exp Date]]&gt;TODAY()+10, "Current", AND(Merged_Data[[#This Row],[Cert 2 Exp Date]]&gt;TODAY(), Merged_Data[[#This Row],[Cert 2 Exp Date]]&lt;TODAY()+15),"Notify",Merged_Data[[#This Row],[Cert 2 Exp Date]]&lt;=TODAY(), "Expired",Merged_Data[[#This Row],[Cert 2 Exp Date]]= " ","No Data")</f>
        <v>Current</v>
      </c>
      <c r="P193" s="45" t="str" cm="1">
        <f t="array" aca="1" ref="P193" ca="1">_xlfn.IFS(Merged_Data[[#This Row],[Cert 3 Exp Date]]&gt;TODAY()+10, "Current", AND(Merged_Data[[#This Row],[Cert 3 Exp Date]]&gt;TODAY(), Merged_Data[[#This Row],[Cert 3 Exp Date]]&lt;TODAY()+15),"Notify",Merged_Data[[#This Row],[Cert 3 Exp Date]]&lt;=TODAY(), "Expired",Merged_Data[[#This Row],[Cert 3 Exp Date]]= " ","No Data")</f>
        <v>Current</v>
      </c>
    </row>
    <row r="194" spans="1:16" x14ac:dyDescent="0.25">
      <c r="A194" s="13" t="s">
        <v>1510</v>
      </c>
      <c r="B194" s="13" t="s">
        <v>1511</v>
      </c>
      <c r="C194" s="13" t="s">
        <v>2627</v>
      </c>
      <c r="D194" s="13" t="s">
        <v>2430</v>
      </c>
      <c r="E194" s="13" t="s">
        <v>2437</v>
      </c>
      <c r="F194" s="13" t="s">
        <v>2427</v>
      </c>
      <c r="G194" s="13" t="s">
        <v>2428</v>
      </c>
      <c r="H194" s="18">
        <v>44711</v>
      </c>
      <c r="I194" s="20"/>
      <c r="J194" s="21">
        <v>44986</v>
      </c>
      <c r="K194" s="22">
        <v>44670</v>
      </c>
      <c r="L194" s="14" t="str">
        <f ca="1">IF(Merged_Data[[#This Row],[Last Job Date]]+10 &lt;TODAY(), "AVAILABLE", "NOT AVAILABLE")</f>
        <v>AVAILABLE</v>
      </c>
      <c r="M194" s="37" t="str">
        <f ca="1">IF(OR(Merged_Data[[#This Row],[Cert 2 Exp Date]]&lt;=TODAY()-$D$3, Merged_Data[[#This Row],[Cert 1 Ext Date]]&lt;=TODAY()-$D$3,Merged_Data[[#This Row],[Cert 3 Exp Date]]&lt;=TODAY()-$D$3), "COMPLIANT", "NOT COMPLIANT")</f>
        <v>COMPLIANT</v>
      </c>
      <c r="N194" s="45" t="str" cm="1">
        <f t="array" aca="1" ref="N194" ca="1">_xlfn.IFS(Merged_Data[[#This Row],[Cert 1 Ext Date]]&gt;TODAY()+10, "Current", AND(Merged_Data[[#This Row],[Cert 1 Ext Date]]&gt;TODAY(), Merged_Data[[#This Row],[Cert 1 Ext Date]]&lt;TODAY()+15),"Notify",Merged_Data[[#This Row],[Cert 1 Ext Date]]&lt;=TODAY(), "Expired",Merged_Data[[#This Row],[Cert 1 Ext Date]]= " ","No Data")</f>
        <v>Expired</v>
      </c>
      <c r="O194" s="45" t="str" cm="1">
        <f t="array" aca="1" ref="O194" ca="1">_xlfn.IFS(Merged_Data[[#This Row],[Cert 2 Exp Date]]&gt;TODAY()+10, "Current", AND(Merged_Data[[#This Row],[Cert 2 Exp Date]]&gt;TODAY(), Merged_Data[[#This Row],[Cert 2 Exp Date]]&lt;TODAY()+15),"Notify",Merged_Data[[#This Row],[Cert 2 Exp Date]]&lt;=TODAY(), "Expired",Merged_Data[[#This Row],[Cert 2 Exp Date]]= " ","No Data")</f>
        <v>Current</v>
      </c>
      <c r="P194" s="45" t="str" cm="1">
        <f t="array" aca="1" ref="P194" ca="1">_xlfn.IFS(Merged_Data[[#This Row],[Cert 3 Exp Date]]&gt;TODAY()+10, "Current", AND(Merged_Data[[#This Row],[Cert 3 Exp Date]]&gt;TODAY(), Merged_Data[[#This Row],[Cert 3 Exp Date]]&lt;TODAY()+15),"Notify",Merged_Data[[#This Row],[Cert 3 Exp Date]]&lt;=TODAY(), "Expired",Merged_Data[[#This Row],[Cert 3 Exp Date]]= " ","No Data")</f>
        <v>Expired</v>
      </c>
    </row>
    <row r="195" spans="1:16" x14ac:dyDescent="0.25">
      <c r="A195" s="13" t="s">
        <v>1037</v>
      </c>
      <c r="B195" s="13" t="s">
        <v>1038</v>
      </c>
      <c r="C195" s="13" t="s">
        <v>2628</v>
      </c>
      <c r="D195" s="13" t="s">
        <v>2430</v>
      </c>
      <c r="E195" s="13" t="s">
        <v>2441</v>
      </c>
      <c r="F195" s="13" t="s">
        <v>2431</v>
      </c>
      <c r="G195" s="13" t="s">
        <v>2432</v>
      </c>
      <c r="H195" s="18">
        <v>44707</v>
      </c>
      <c r="I195" s="20">
        <v>45078</v>
      </c>
      <c r="J195" s="21"/>
      <c r="K195" s="22"/>
      <c r="L195" s="14" t="str">
        <f ca="1">IF(Merged_Data[[#This Row],[Last Job Date]]+10 &lt;TODAY(), "AVAILABLE", "NOT AVAILABLE")</f>
        <v>AVAILABLE</v>
      </c>
      <c r="M195" s="37" t="str">
        <f ca="1">IF(OR(Merged_Data[[#This Row],[Cert 2 Exp Date]]&lt;=TODAY()-$D$3, Merged_Data[[#This Row],[Cert 1 Ext Date]]&lt;=TODAY()-$D$3,Merged_Data[[#This Row],[Cert 3 Exp Date]]&lt;=TODAY()-$D$3), "COMPLIANT", "NOT COMPLIANT")</f>
        <v>COMPLIANT</v>
      </c>
      <c r="N195" s="45" t="str" cm="1">
        <f t="array" aca="1" ref="N195" ca="1">_xlfn.IFS(Merged_Data[[#This Row],[Cert 1 Ext Date]]&gt;TODAY()+10, "Current", AND(Merged_Data[[#This Row],[Cert 1 Ext Date]]&gt;TODAY(), Merged_Data[[#This Row],[Cert 1 Ext Date]]&lt;TODAY()+15),"Notify",Merged_Data[[#This Row],[Cert 1 Ext Date]]&lt;=TODAY(), "Expired",Merged_Data[[#This Row],[Cert 1 Ext Date]]= " ","No Data")</f>
        <v>Current</v>
      </c>
      <c r="O195" s="45" t="str" cm="1">
        <f t="array" aca="1" ref="O195" ca="1">_xlfn.IFS(Merged_Data[[#This Row],[Cert 2 Exp Date]]&gt;TODAY()+10, "Current", AND(Merged_Data[[#This Row],[Cert 2 Exp Date]]&gt;TODAY(), Merged_Data[[#This Row],[Cert 2 Exp Date]]&lt;TODAY()+15),"Notify",Merged_Data[[#This Row],[Cert 2 Exp Date]]&lt;=TODAY(), "Expired",Merged_Data[[#This Row],[Cert 2 Exp Date]]= " ","No Data")</f>
        <v>Expired</v>
      </c>
      <c r="P195" s="45" t="str" cm="1">
        <f t="array" aca="1" ref="P195" ca="1">_xlfn.IFS(Merged_Data[[#This Row],[Cert 3 Exp Date]]&gt;TODAY()+10, "Current", AND(Merged_Data[[#This Row],[Cert 3 Exp Date]]&gt;TODAY(), Merged_Data[[#This Row],[Cert 3 Exp Date]]&lt;TODAY()+15),"Notify",Merged_Data[[#This Row],[Cert 3 Exp Date]]&lt;=TODAY(), "Expired",Merged_Data[[#This Row],[Cert 3 Exp Date]]= " ","No Data")</f>
        <v>Expired</v>
      </c>
    </row>
    <row r="196" spans="1:16" x14ac:dyDescent="0.25">
      <c r="A196" s="13" t="s">
        <v>1810</v>
      </c>
      <c r="B196" s="13" t="s">
        <v>1811</v>
      </c>
      <c r="C196" s="13" t="s">
        <v>2629</v>
      </c>
      <c r="D196" s="13" t="s">
        <v>2430</v>
      </c>
      <c r="E196" s="13" t="s">
        <v>2441</v>
      </c>
      <c r="F196" s="13" t="s">
        <v>2447</v>
      </c>
      <c r="G196" s="13" t="s">
        <v>2428</v>
      </c>
      <c r="H196" s="18">
        <v>44705</v>
      </c>
      <c r="I196" s="20"/>
      <c r="J196" s="21">
        <v>44967</v>
      </c>
      <c r="K196" s="22">
        <v>44632</v>
      </c>
      <c r="L196" s="14" t="str">
        <f ca="1">IF(Merged_Data[[#This Row],[Last Job Date]]+10 &lt;TODAY(), "AVAILABLE", "NOT AVAILABLE")</f>
        <v>AVAILABLE</v>
      </c>
      <c r="M196" s="37" t="str">
        <f ca="1">IF(OR(Merged_Data[[#This Row],[Cert 2 Exp Date]]&lt;=TODAY()-$D$3, Merged_Data[[#This Row],[Cert 1 Ext Date]]&lt;=TODAY()-$D$3,Merged_Data[[#This Row],[Cert 3 Exp Date]]&lt;=TODAY()-$D$3), "COMPLIANT", "NOT COMPLIANT")</f>
        <v>COMPLIANT</v>
      </c>
      <c r="N196" s="45" t="str" cm="1">
        <f t="array" aca="1" ref="N196" ca="1">_xlfn.IFS(Merged_Data[[#This Row],[Cert 1 Ext Date]]&gt;TODAY()+10, "Current", AND(Merged_Data[[#This Row],[Cert 1 Ext Date]]&gt;TODAY(), Merged_Data[[#This Row],[Cert 1 Ext Date]]&lt;TODAY()+15),"Notify",Merged_Data[[#This Row],[Cert 1 Ext Date]]&lt;=TODAY(), "Expired",Merged_Data[[#This Row],[Cert 1 Ext Date]]= " ","No Data")</f>
        <v>Expired</v>
      </c>
      <c r="O196" s="45" t="str" cm="1">
        <f t="array" aca="1" ref="O196" ca="1">_xlfn.IFS(Merged_Data[[#This Row],[Cert 2 Exp Date]]&gt;TODAY()+10, "Current", AND(Merged_Data[[#This Row],[Cert 2 Exp Date]]&gt;TODAY(), Merged_Data[[#This Row],[Cert 2 Exp Date]]&lt;TODAY()+15),"Notify",Merged_Data[[#This Row],[Cert 2 Exp Date]]&lt;=TODAY(), "Expired",Merged_Data[[#This Row],[Cert 2 Exp Date]]= " ","No Data")</f>
        <v>Current</v>
      </c>
      <c r="P196" s="45" t="str" cm="1">
        <f t="array" aca="1" ref="P196" ca="1">_xlfn.IFS(Merged_Data[[#This Row],[Cert 3 Exp Date]]&gt;TODAY()+10, "Current", AND(Merged_Data[[#This Row],[Cert 3 Exp Date]]&gt;TODAY(), Merged_Data[[#This Row],[Cert 3 Exp Date]]&lt;TODAY()+15),"Notify",Merged_Data[[#This Row],[Cert 3 Exp Date]]&lt;=TODAY(), "Expired",Merged_Data[[#This Row],[Cert 3 Exp Date]]= " ","No Data")</f>
        <v>Expired</v>
      </c>
    </row>
    <row r="197" spans="1:16" x14ac:dyDescent="0.25">
      <c r="A197" s="13" t="s">
        <v>1276</v>
      </c>
      <c r="B197" s="13" t="s">
        <v>1277</v>
      </c>
      <c r="C197" s="13" t="s">
        <v>2630</v>
      </c>
      <c r="D197" s="13" t="s">
        <v>2430</v>
      </c>
      <c r="E197" s="13" t="s">
        <v>2439</v>
      </c>
      <c r="F197" s="13" t="s">
        <v>2442</v>
      </c>
      <c r="G197" s="13" t="s">
        <v>2428</v>
      </c>
      <c r="H197" s="18">
        <v>44711</v>
      </c>
      <c r="I197" s="20">
        <v>45030</v>
      </c>
      <c r="J197" s="21">
        <v>44664</v>
      </c>
      <c r="K197" s="22">
        <v>45174</v>
      </c>
      <c r="L197" s="14" t="str">
        <f ca="1">IF(Merged_Data[[#This Row],[Last Job Date]]+10 &lt;TODAY(), "AVAILABLE", "NOT AVAILABLE")</f>
        <v>AVAILABLE</v>
      </c>
      <c r="M197" s="37" t="str">
        <f ca="1">IF(OR(Merged_Data[[#This Row],[Cert 2 Exp Date]]&lt;=TODAY()-$D$3, Merged_Data[[#This Row],[Cert 1 Ext Date]]&lt;=TODAY()-$D$3,Merged_Data[[#This Row],[Cert 3 Exp Date]]&lt;=TODAY()-$D$3), "COMPLIANT", "NOT COMPLIANT")</f>
        <v>COMPLIANT</v>
      </c>
      <c r="N197" s="45" t="str" cm="1">
        <f t="array" aca="1" ref="N197" ca="1">_xlfn.IFS(Merged_Data[[#This Row],[Cert 1 Ext Date]]&gt;TODAY()+10, "Current", AND(Merged_Data[[#This Row],[Cert 1 Ext Date]]&gt;TODAY(), Merged_Data[[#This Row],[Cert 1 Ext Date]]&lt;TODAY()+15),"Notify",Merged_Data[[#This Row],[Cert 1 Ext Date]]&lt;=TODAY(), "Expired",Merged_Data[[#This Row],[Cert 1 Ext Date]]= " ","No Data")</f>
        <v>Current</v>
      </c>
      <c r="O197" s="45" t="str" cm="1">
        <f t="array" aca="1" ref="O197" ca="1">_xlfn.IFS(Merged_Data[[#This Row],[Cert 2 Exp Date]]&gt;TODAY()+10, "Current", AND(Merged_Data[[#This Row],[Cert 2 Exp Date]]&gt;TODAY(), Merged_Data[[#This Row],[Cert 2 Exp Date]]&lt;TODAY()+15),"Notify",Merged_Data[[#This Row],[Cert 2 Exp Date]]&lt;=TODAY(), "Expired",Merged_Data[[#This Row],[Cert 2 Exp Date]]= " ","No Data")</f>
        <v>Expired</v>
      </c>
      <c r="P197" s="45" t="str" cm="1">
        <f t="array" aca="1" ref="P197" ca="1">_xlfn.IFS(Merged_Data[[#This Row],[Cert 3 Exp Date]]&gt;TODAY()+10, "Current", AND(Merged_Data[[#This Row],[Cert 3 Exp Date]]&gt;TODAY(), Merged_Data[[#This Row],[Cert 3 Exp Date]]&lt;TODAY()+15),"Notify",Merged_Data[[#This Row],[Cert 3 Exp Date]]&lt;=TODAY(), "Expired",Merged_Data[[#This Row],[Cert 3 Exp Date]]= " ","No Data")</f>
        <v>Current</v>
      </c>
    </row>
    <row r="198" spans="1:16" x14ac:dyDescent="0.25">
      <c r="A198" s="13" t="s">
        <v>1135</v>
      </c>
      <c r="B198" s="13" t="s">
        <v>1136</v>
      </c>
      <c r="C198" s="13" t="s">
        <v>2631</v>
      </c>
      <c r="D198" s="13" t="s">
        <v>2425</v>
      </c>
      <c r="E198" s="13" t="s">
        <v>2441</v>
      </c>
      <c r="F198" s="13" t="s">
        <v>2427</v>
      </c>
      <c r="G198" s="13" t="s">
        <v>2432</v>
      </c>
      <c r="H198" s="18">
        <v>44714</v>
      </c>
      <c r="I198" s="20">
        <v>44811</v>
      </c>
      <c r="J198" s="21"/>
      <c r="K198" s="22"/>
      <c r="L198" s="14" t="str">
        <f ca="1">IF(Merged_Data[[#This Row],[Last Job Date]]+10 &lt;TODAY(), "AVAILABLE", "NOT AVAILABLE")</f>
        <v>NOT AVAILABLE</v>
      </c>
      <c r="M198" s="37" t="str">
        <f ca="1">IF(OR(Merged_Data[[#This Row],[Cert 2 Exp Date]]&lt;=TODAY()-$D$3, Merged_Data[[#This Row],[Cert 1 Ext Date]]&lt;=TODAY()-$D$3,Merged_Data[[#This Row],[Cert 3 Exp Date]]&lt;=TODAY()-$D$3), "COMPLIANT", "NOT COMPLIANT")</f>
        <v>COMPLIANT</v>
      </c>
      <c r="N198" s="45" t="str" cm="1">
        <f t="array" aca="1" ref="N198" ca="1">_xlfn.IFS(Merged_Data[[#This Row],[Cert 1 Ext Date]]&gt;TODAY()+10, "Current", AND(Merged_Data[[#This Row],[Cert 1 Ext Date]]&gt;TODAY(), Merged_Data[[#This Row],[Cert 1 Ext Date]]&lt;TODAY()+15),"Notify",Merged_Data[[#This Row],[Cert 1 Ext Date]]&lt;=TODAY(), "Expired",Merged_Data[[#This Row],[Cert 1 Ext Date]]= " ","No Data")</f>
        <v>Current</v>
      </c>
      <c r="O198" s="45" t="str" cm="1">
        <f t="array" aca="1" ref="O198" ca="1">_xlfn.IFS(Merged_Data[[#This Row],[Cert 2 Exp Date]]&gt;TODAY()+10, "Current", AND(Merged_Data[[#This Row],[Cert 2 Exp Date]]&gt;TODAY(), Merged_Data[[#This Row],[Cert 2 Exp Date]]&lt;TODAY()+15),"Notify",Merged_Data[[#This Row],[Cert 2 Exp Date]]&lt;=TODAY(), "Expired",Merged_Data[[#This Row],[Cert 2 Exp Date]]= " ","No Data")</f>
        <v>Expired</v>
      </c>
      <c r="P198" s="45" t="str" cm="1">
        <f t="array" aca="1" ref="P198" ca="1">_xlfn.IFS(Merged_Data[[#This Row],[Cert 3 Exp Date]]&gt;TODAY()+10, "Current", AND(Merged_Data[[#This Row],[Cert 3 Exp Date]]&gt;TODAY(), Merged_Data[[#This Row],[Cert 3 Exp Date]]&lt;TODAY()+15),"Notify",Merged_Data[[#This Row],[Cert 3 Exp Date]]&lt;=TODAY(), "Expired",Merged_Data[[#This Row],[Cert 3 Exp Date]]= " ","No Data")</f>
        <v>Expired</v>
      </c>
    </row>
    <row r="199" spans="1:16" x14ac:dyDescent="0.25">
      <c r="A199" s="13" t="s">
        <v>787</v>
      </c>
      <c r="B199" s="13" t="s">
        <v>788</v>
      </c>
      <c r="C199" s="13" t="s">
        <v>2632</v>
      </c>
      <c r="D199" s="13" t="s">
        <v>2430</v>
      </c>
      <c r="E199" s="13" t="s">
        <v>2426</v>
      </c>
      <c r="F199" s="13" t="s">
        <v>2435</v>
      </c>
      <c r="G199" s="13" t="s">
        <v>2432</v>
      </c>
      <c r="H199" s="18">
        <v>44715</v>
      </c>
      <c r="I199" s="20">
        <v>45169</v>
      </c>
      <c r="J199" s="21">
        <v>45077</v>
      </c>
      <c r="K199" s="22">
        <v>45287</v>
      </c>
      <c r="L199" s="14" t="str">
        <f ca="1">IF(Merged_Data[[#This Row],[Last Job Date]]+10 &lt;TODAY(), "AVAILABLE", "NOT AVAILABLE")</f>
        <v>NOT AVAILABLE</v>
      </c>
      <c r="M199" s="37" t="str">
        <f ca="1">IF(OR(Merged_Data[[#This Row],[Cert 2 Exp Date]]&lt;=TODAY()-$D$3, Merged_Data[[#This Row],[Cert 1 Ext Date]]&lt;=TODAY()-$D$3,Merged_Data[[#This Row],[Cert 3 Exp Date]]&lt;=TODAY()-$D$3), "COMPLIANT", "NOT COMPLIANT")</f>
        <v>NOT COMPLIANT</v>
      </c>
      <c r="N199" s="45" t="str" cm="1">
        <f t="array" aca="1" ref="N199" ca="1">_xlfn.IFS(Merged_Data[[#This Row],[Cert 1 Ext Date]]&gt;TODAY()+10, "Current", AND(Merged_Data[[#This Row],[Cert 1 Ext Date]]&gt;TODAY(), Merged_Data[[#This Row],[Cert 1 Ext Date]]&lt;TODAY()+15),"Notify",Merged_Data[[#This Row],[Cert 1 Ext Date]]&lt;=TODAY(), "Expired",Merged_Data[[#This Row],[Cert 1 Ext Date]]= " ","No Data")</f>
        <v>Current</v>
      </c>
      <c r="O199" s="45" t="str" cm="1">
        <f t="array" aca="1" ref="O199" ca="1">_xlfn.IFS(Merged_Data[[#This Row],[Cert 2 Exp Date]]&gt;TODAY()+10, "Current", AND(Merged_Data[[#This Row],[Cert 2 Exp Date]]&gt;TODAY(), Merged_Data[[#This Row],[Cert 2 Exp Date]]&lt;TODAY()+15),"Notify",Merged_Data[[#This Row],[Cert 2 Exp Date]]&lt;=TODAY(), "Expired",Merged_Data[[#This Row],[Cert 2 Exp Date]]= " ","No Data")</f>
        <v>Current</v>
      </c>
      <c r="P199" s="45" t="str" cm="1">
        <f t="array" aca="1" ref="P199" ca="1">_xlfn.IFS(Merged_Data[[#This Row],[Cert 3 Exp Date]]&gt;TODAY()+10, "Current", AND(Merged_Data[[#This Row],[Cert 3 Exp Date]]&gt;TODAY(), Merged_Data[[#This Row],[Cert 3 Exp Date]]&lt;TODAY()+15),"Notify",Merged_Data[[#This Row],[Cert 3 Exp Date]]&lt;=TODAY(), "Expired",Merged_Data[[#This Row],[Cert 3 Exp Date]]= " ","No Data")</f>
        <v>Current</v>
      </c>
    </row>
    <row r="200" spans="1:16" x14ac:dyDescent="0.25">
      <c r="A200" s="13" t="s">
        <v>1526</v>
      </c>
      <c r="B200" s="13" t="s">
        <v>1527</v>
      </c>
      <c r="C200" s="13" t="s">
        <v>2633</v>
      </c>
      <c r="D200" s="13" t="s">
        <v>2430</v>
      </c>
      <c r="E200" s="13" t="s">
        <v>2441</v>
      </c>
      <c r="F200" s="13" t="s">
        <v>2427</v>
      </c>
      <c r="G200" s="13" t="s">
        <v>2428</v>
      </c>
      <c r="H200" s="18">
        <v>44706</v>
      </c>
      <c r="I200" s="20">
        <v>45053</v>
      </c>
      <c r="J200" s="21">
        <v>45206</v>
      </c>
      <c r="K200" s="22">
        <v>45484</v>
      </c>
      <c r="L200" s="14" t="str">
        <f ca="1">IF(Merged_Data[[#This Row],[Last Job Date]]+10 &lt;TODAY(), "AVAILABLE", "NOT AVAILABLE")</f>
        <v>AVAILABLE</v>
      </c>
      <c r="M200" s="37" t="str">
        <f ca="1">IF(OR(Merged_Data[[#This Row],[Cert 2 Exp Date]]&lt;=TODAY()-$D$3, Merged_Data[[#This Row],[Cert 1 Ext Date]]&lt;=TODAY()-$D$3,Merged_Data[[#This Row],[Cert 3 Exp Date]]&lt;=TODAY()-$D$3), "COMPLIANT", "NOT COMPLIANT")</f>
        <v>NOT COMPLIANT</v>
      </c>
      <c r="N200" s="45" t="str" cm="1">
        <f t="array" aca="1" ref="N200" ca="1">_xlfn.IFS(Merged_Data[[#This Row],[Cert 1 Ext Date]]&gt;TODAY()+10, "Current", AND(Merged_Data[[#This Row],[Cert 1 Ext Date]]&gt;TODAY(), Merged_Data[[#This Row],[Cert 1 Ext Date]]&lt;TODAY()+15),"Notify",Merged_Data[[#This Row],[Cert 1 Ext Date]]&lt;=TODAY(), "Expired",Merged_Data[[#This Row],[Cert 1 Ext Date]]= " ","No Data")</f>
        <v>Current</v>
      </c>
      <c r="O200" s="45" t="str" cm="1">
        <f t="array" aca="1" ref="O200" ca="1">_xlfn.IFS(Merged_Data[[#This Row],[Cert 2 Exp Date]]&gt;TODAY()+10, "Current", AND(Merged_Data[[#This Row],[Cert 2 Exp Date]]&gt;TODAY(), Merged_Data[[#This Row],[Cert 2 Exp Date]]&lt;TODAY()+15),"Notify",Merged_Data[[#This Row],[Cert 2 Exp Date]]&lt;=TODAY(), "Expired",Merged_Data[[#This Row],[Cert 2 Exp Date]]= " ","No Data")</f>
        <v>Current</v>
      </c>
      <c r="P200" s="45" t="str" cm="1">
        <f t="array" aca="1" ref="P200" ca="1">_xlfn.IFS(Merged_Data[[#This Row],[Cert 3 Exp Date]]&gt;TODAY()+10, "Current", AND(Merged_Data[[#This Row],[Cert 3 Exp Date]]&gt;TODAY(), Merged_Data[[#This Row],[Cert 3 Exp Date]]&lt;TODAY()+15),"Notify",Merged_Data[[#This Row],[Cert 3 Exp Date]]&lt;=TODAY(), "Expired",Merged_Data[[#This Row],[Cert 3 Exp Date]]= " ","No Data")</f>
        <v>Current</v>
      </c>
    </row>
    <row r="201" spans="1:16" x14ac:dyDescent="0.25">
      <c r="A201" s="13" t="s">
        <v>1128</v>
      </c>
      <c r="B201" s="13" t="s">
        <v>1129</v>
      </c>
      <c r="C201" s="13" t="s">
        <v>2634</v>
      </c>
      <c r="D201" s="13" t="s">
        <v>2430</v>
      </c>
      <c r="E201" s="13" t="s">
        <v>2441</v>
      </c>
      <c r="F201" s="13" t="s">
        <v>2442</v>
      </c>
      <c r="G201" s="13" t="s">
        <v>2432</v>
      </c>
      <c r="H201" s="18">
        <v>44711</v>
      </c>
      <c r="I201" s="20">
        <v>45136</v>
      </c>
      <c r="J201" s="21">
        <v>44763</v>
      </c>
      <c r="K201" s="22">
        <v>45061</v>
      </c>
      <c r="L201" s="14" t="str">
        <f ca="1">IF(Merged_Data[[#This Row],[Last Job Date]]+10 &lt;TODAY(), "AVAILABLE", "NOT AVAILABLE")</f>
        <v>AVAILABLE</v>
      </c>
      <c r="M201" s="37" t="str">
        <f ca="1">IF(OR(Merged_Data[[#This Row],[Cert 2 Exp Date]]&lt;=TODAY()-$D$3, Merged_Data[[#This Row],[Cert 1 Ext Date]]&lt;=TODAY()-$D$3,Merged_Data[[#This Row],[Cert 3 Exp Date]]&lt;=TODAY()-$D$3), "COMPLIANT", "NOT COMPLIANT")</f>
        <v>NOT COMPLIANT</v>
      </c>
      <c r="N201" s="45" t="str" cm="1">
        <f t="array" aca="1" ref="N201" ca="1">_xlfn.IFS(Merged_Data[[#This Row],[Cert 1 Ext Date]]&gt;TODAY()+10, "Current", AND(Merged_Data[[#This Row],[Cert 1 Ext Date]]&gt;TODAY(), Merged_Data[[#This Row],[Cert 1 Ext Date]]&lt;TODAY()+15),"Notify",Merged_Data[[#This Row],[Cert 1 Ext Date]]&lt;=TODAY(), "Expired",Merged_Data[[#This Row],[Cert 1 Ext Date]]= " ","No Data")</f>
        <v>Current</v>
      </c>
      <c r="O201" s="45" t="str" cm="1">
        <f t="array" aca="1" ref="O201" ca="1">_xlfn.IFS(Merged_Data[[#This Row],[Cert 2 Exp Date]]&gt;TODAY()+10, "Current", AND(Merged_Data[[#This Row],[Cert 2 Exp Date]]&gt;TODAY(), Merged_Data[[#This Row],[Cert 2 Exp Date]]&lt;TODAY()+15),"Notify",Merged_Data[[#This Row],[Cert 2 Exp Date]]&lt;=TODAY(), "Expired",Merged_Data[[#This Row],[Cert 2 Exp Date]]= " ","No Data")</f>
        <v>Current</v>
      </c>
      <c r="P201" s="45" t="str" cm="1">
        <f t="array" aca="1" ref="P201" ca="1">_xlfn.IFS(Merged_Data[[#This Row],[Cert 3 Exp Date]]&gt;TODAY()+10, "Current", AND(Merged_Data[[#This Row],[Cert 3 Exp Date]]&gt;TODAY(), Merged_Data[[#This Row],[Cert 3 Exp Date]]&lt;TODAY()+15),"Notify",Merged_Data[[#This Row],[Cert 3 Exp Date]]&lt;=TODAY(), "Expired",Merged_Data[[#This Row],[Cert 3 Exp Date]]= " ","No Data")</f>
        <v>Current</v>
      </c>
    </row>
    <row r="202" spans="1:16" x14ac:dyDescent="0.25">
      <c r="A202" s="13" t="s">
        <v>1103</v>
      </c>
      <c r="B202" s="13" t="s">
        <v>1104</v>
      </c>
      <c r="C202" s="13" t="s">
        <v>2635</v>
      </c>
      <c r="D202" s="13" t="s">
        <v>2425</v>
      </c>
      <c r="E202" s="13" t="s">
        <v>2445</v>
      </c>
      <c r="F202" s="13" t="s">
        <v>2427</v>
      </c>
      <c r="G202" s="13" t="s">
        <v>2428</v>
      </c>
      <c r="H202" s="18">
        <v>44706</v>
      </c>
      <c r="I202" s="20">
        <v>45131</v>
      </c>
      <c r="J202" s="21">
        <v>45213</v>
      </c>
      <c r="K202" s="22">
        <v>45438</v>
      </c>
      <c r="L202" s="14" t="str">
        <f ca="1">IF(Merged_Data[[#This Row],[Last Job Date]]+10 &lt;TODAY(), "AVAILABLE", "NOT AVAILABLE")</f>
        <v>AVAILABLE</v>
      </c>
      <c r="M202" s="37" t="str">
        <f ca="1">IF(OR(Merged_Data[[#This Row],[Cert 2 Exp Date]]&lt;=TODAY()-$D$3, Merged_Data[[#This Row],[Cert 1 Ext Date]]&lt;=TODAY()-$D$3,Merged_Data[[#This Row],[Cert 3 Exp Date]]&lt;=TODAY()-$D$3), "COMPLIANT", "NOT COMPLIANT")</f>
        <v>NOT COMPLIANT</v>
      </c>
      <c r="N202" s="45" t="str" cm="1">
        <f t="array" aca="1" ref="N202" ca="1">_xlfn.IFS(Merged_Data[[#This Row],[Cert 1 Ext Date]]&gt;TODAY()+10, "Current", AND(Merged_Data[[#This Row],[Cert 1 Ext Date]]&gt;TODAY(), Merged_Data[[#This Row],[Cert 1 Ext Date]]&lt;TODAY()+15),"Notify",Merged_Data[[#This Row],[Cert 1 Ext Date]]&lt;=TODAY(), "Expired",Merged_Data[[#This Row],[Cert 1 Ext Date]]= " ","No Data")</f>
        <v>Current</v>
      </c>
      <c r="O202" s="45" t="str" cm="1">
        <f t="array" aca="1" ref="O202" ca="1">_xlfn.IFS(Merged_Data[[#This Row],[Cert 2 Exp Date]]&gt;TODAY()+10, "Current", AND(Merged_Data[[#This Row],[Cert 2 Exp Date]]&gt;TODAY(), Merged_Data[[#This Row],[Cert 2 Exp Date]]&lt;TODAY()+15),"Notify",Merged_Data[[#This Row],[Cert 2 Exp Date]]&lt;=TODAY(), "Expired",Merged_Data[[#This Row],[Cert 2 Exp Date]]= " ","No Data")</f>
        <v>Current</v>
      </c>
      <c r="P202" s="45" t="str" cm="1">
        <f t="array" aca="1" ref="P202" ca="1">_xlfn.IFS(Merged_Data[[#This Row],[Cert 3 Exp Date]]&gt;TODAY()+10, "Current", AND(Merged_Data[[#This Row],[Cert 3 Exp Date]]&gt;TODAY(), Merged_Data[[#This Row],[Cert 3 Exp Date]]&lt;TODAY()+15),"Notify",Merged_Data[[#This Row],[Cert 3 Exp Date]]&lt;=TODAY(), "Expired",Merged_Data[[#This Row],[Cert 3 Exp Date]]= " ","No Data")</f>
        <v>Current</v>
      </c>
    </row>
    <row r="203" spans="1:16" x14ac:dyDescent="0.25">
      <c r="A203" s="13" t="s">
        <v>2151</v>
      </c>
      <c r="B203" s="13" t="s">
        <v>2152</v>
      </c>
      <c r="C203" s="13" t="s">
        <v>2636</v>
      </c>
      <c r="D203" s="13" t="s">
        <v>2425</v>
      </c>
      <c r="E203" s="13" t="s">
        <v>2441</v>
      </c>
      <c r="F203" s="13" t="s">
        <v>2427</v>
      </c>
      <c r="G203" s="13" t="s">
        <v>2432</v>
      </c>
      <c r="H203" s="18">
        <v>44716</v>
      </c>
      <c r="I203" s="20">
        <v>45081</v>
      </c>
      <c r="J203" s="21">
        <v>45006</v>
      </c>
      <c r="K203" s="22">
        <v>44883</v>
      </c>
      <c r="L203" s="14" t="str">
        <f ca="1">IF(Merged_Data[[#This Row],[Last Job Date]]+10 &lt;TODAY(), "AVAILABLE", "NOT AVAILABLE")</f>
        <v>NOT AVAILABLE</v>
      </c>
      <c r="M203" s="37" t="str">
        <f ca="1">IF(OR(Merged_Data[[#This Row],[Cert 2 Exp Date]]&lt;=TODAY()-$D$3, Merged_Data[[#This Row],[Cert 1 Ext Date]]&lt;=TODAY()-$D$3,Merged_Data[[#This Row],[Cert 3 Exp Date]]&lt;=TODAY()-$D$3), "COMPLIANT", "NOT COMPLIANT")</f>
        <v>NOT COMPLIANT</v>
      </c>
      <c r="N203" s="45" t="str" cm="1">
        <f t="array" aca="1" ref="N203" ca="1">_xlfn.IFS(Merged_Data[[#This Row],[Cert 1 Ext Date]]&gt;TODAY()+10, "Current", AND(Merged_Data[[#This Row],[Cert 1 Ext Date]]&gt;TODAY(), Merged_Data[[#This Row],[Cert 1 Ext Date]]&lt;TODAY()+15),"Notify",Merged_Data[[#This Row],[Cert 1 Ext Date]]&lt;=TODAY(), "Expired",Merged_Data[[#This Row],[Cert 1 Ext Date]]= " ","No Data")</f>
        <v>Current</v>
      </c>
      <c r="O203" s="45" t="str" cm="1">
        <f t="array" aca="1" ref="O203" ca="1">_xlfn.IFS(Merged_Data[[#This Row],[Cert 2 Exp Date]]&gt;TODAY()+10, "Current", AND(Merged_Data[[#This Row],[Cert 2 Exp Date]]&gt;TODAY(), Merged_Data[[#This Row],[Cert 2 Exp Date]]&lt;TODAY()+15),"Notify",Merged_Data[[#This Row],[Cert 2 Exp Date]]&lt;=TODAY(), "Expired",Merged_Data[[#This Row],[Cert 2 Exp Date]]= " ","No Data")</f>
        <v>Current</v>
      </c>
      <c r="P203" s="45" t="str" cm="1">
        <f t="array" aca="1" ref="P203" ca="1">_xlfn.IFS(Merged_Data[[#This Row],[Cert 3 Exp Date]]&gt;TODAY()+10, "Current", AND(Merged_Data[[#This Row],[Cert 3 Exp Date]]&gt;TODAY(), Merged_Data[[#This Row],[Cert 3 Exp Date]]&lt;TODAY()+15),"Notify",Merged_Data[[#This Row],[Cert 3 Exp Date]]&lt;=TODAY(), "Expired",Merged_Data[[#This Row],[Cert 3 Exp Date]]= " ","No Data")</f>
        <v>Current</v>
      </c>
    </row>
    <row r="204" spans="1:16" x14ac:dyDescent="0.25">
      <c r="A204" s="13" t="s">
        <v>954</v>
      </c>
      <c r="B204" s="13" t="s">
        <v>955</v>
      </c>
      <c r="C204" s="13" t="s">
        <v>2637</v>
      </c>
      <c r="D204" s="13" t="s">
        <v>2430</v>
      </c>
      <c r="E204" s="13" t="s">
        <v>2441</v>
      </c>
      <c r="F204" s="13" t="s">
        <v>2435</v>
      </c>
      <c r="G204" s="13" t="s">
        <v>2428</v>
      </c>
      <c r="H204" s="18">
        <v>44709</v>
      </c>
      <c r="I204" s="20">
        <v>44911</v>
      </c>
      <c r="J204" s="21">
        <v>44861</v>
      </c>
      <c r="K204" s="22">
        <v>44626</v>
      </c>
      <c r="L204" s="14" t="str">
        <f ca="1">IF(Merged_Data[[#This Row],[Last Job Date]]+10 &lt;TODAY(), "AVAILABLE", "NOT AVAILABLE")</f>
        <v>AVAILABLE</v>
      </c>
      <c r="M204" s="37" t="str">
        <f ca="1">IF(OR(Merged_Data[[#This Row],[Cert 2 Exp Date]]&lt;=TODAY()-$D$3, Merged_Data[[#This Row],[Cert 1 Ext Date]]&lt;=TODAY()-$D$3,Merged_Data[[#This Row],[Cert 3 Exp Date]]&lt;=TODAY()-$D$3), "COMPLIANT", "NOT COMPLIANT")</f>
        <v>COMPLIANT</v>
      </c>
      <c r="N204" s="45" t="str" cm="1">
        <f t="array" aca="1" ref="N204" ca="1">_xlfn.IFS(Merged_Data[[#This Row],[Cert 1 Ext Date]]&gt;TODAY()+10, "Current", AND(Merged_Data[[#This Row],[Cert 1 Ext Date]]&gt;TODAY(), Merged_Data[[#This Row],[Cert 1 Ext Date]]&lt;TODAY()+15),"Notify",Merged_Data[[#This Row],[Cert 1 Ext Date]]&lt;=TODAY(), "Expired",Merged_Data[[#This Row],[Cert 1 Ext Date]]= " ","No Data")</f>
        <v>Current</v>
      </c>
      <c r="O204" s="45" t="str" cm="1">
        <f t="array" aca="1" ref="O204" ca="1">_xlfn.IFS(Merged_Data[[#This Row],[Cert 2 Exp Date]]&gt;TODAY()+10, "Current", AND(Merged_Data[[#This Row],[Cert 2 Exp Date]]&gt;TODAY(), Merged_Data[[#This Row],[Cert 2 Exp Date]]&lt;TODAY()+15),"Notify",Merged_Data[[#This Row],[Cert 2 Exp Date]]&lt;=TODAY(), "Expired",Merged_Data[[#This Row],[Cert 2 Exp Date]]= " ","No Data")</f>
        <v>Current</v>
      </c>
      <c r="P204" s="45" t="str" cm="1">
        <f t="array" aca="1" ref="P204" ca="1">_xlfn.IFS(Merged_Data[[#This Row],[Cert 3 Exp Date]]&gt;TODAY()+10, "Current", AND(Merged_Data[[#This Row],[Cert 3 Exp Date]]&gt;TODAY(), Merged_Data[[#This Row],[Cert 3 Exp Date]]&lt;TODAY()+15),"Notify",Merged_Data[[#This Row],[Cert 3 Exp Date]]&lt;=TODAY(), "Expired",Merged_Data[[#This Row],[Cert 3 Exp Date]]= " ","No Data")</f>
        <v>Expired</v>
      </c>
    </row>
    <row r="205" spans="1:16" x14ac:dyDescent="0.25">
      <c r="A205" s="13" t="s">
        <v>1837</v>
      </c>
      <c r="B205" s="13" t="s">
        <v>1838</v>
      </c>
      <c r="C205" s="13" t="s">
        <v>2638</v>
      </c>
      <c r="D205" s="13" t="s">
        <v>2425</v>
      </c>
      <c r="E205" s="13" t="s">
        <v>2439</v>
      </c>
      <c r="F205" s="13" t="s">
        <v>2431</v>
      </c>
      <c r="G205" s="13" t="s">
        <v>2432</v>
      </c>
      <c r="H205" s="18">
        <v>44710</v>
      </c>
      <c r="I205" s="20">
        <v>44769</v>
      </c>
      <c r="J205" s="21">
        <v>44957</v>
      </c>
      <c r="K205" s="22">
        <v>45352</v>
      </c>
      <c r="L205" s="14" t="str">
        <f ca="1">IF(Merged_Data[[#This Row],[Last Job Date]]+10 &lt;TODAY(), "AVAILABLE", "NOT AVAILABLE")</f>
        <v>AVAILABLE</v>
      </c>
      <c r="M205" s="37" t="str">
        <f ca="1">IF(OR(Merged_Data[[#This Row],[Cert 2 Exp Date]]&lt;=TODAY()-$D$3, Merged_Data[[#This Row],[Cert 1 Ext Date]]&lt;=TODAY()-$D$3,Merged_Data[[#This Row],[Cert 3 Exp Date]]&lt;=TODAY()-$D$3), "COMPLIANT", "NOT COMPLIANT")</f>
        <v>NOT COMPLIANT</v>
      </c>
      <c r="N205" s="45" t="str" cm="1">
        <f t="array" aca="1" ref="N205" ca="1">_xlfn.IFS(Merged_Data[[#This Row],[Cert 1 Ext Date]]&gt;TODAY()+10, "Current", AND(Merged_Data[[#This Row],[Cert 1 Ext Date]]&gt;TODAY(), Merged_Data[[#This Row],[Cert 1 Ext Date]]&lt;TODAY()+15),"Notify",Merged_Data[[#This Row],[Cert 1 Ext Date]]&lt;=TODAY(), "Expired",Merged_Data[[#This Row],[Cert 1 Ext Date]]= " ","No Data")</f>
        <v>Current</v>
      </c>
      <c r="O205" s="45" t="str" cm="1">
        <f t="array" aca="1" ref="O205" ca="1">_xlfn.IFS(Merged_Data[[#This Row],[Cert 2 Exp Date]]&gt;TODAY()+10, "Current", AND(Merged_Data[[#This Row],[Cert 2 Exp Date]]&gt;TODAY(), Merged_Data[[#This Row],[Cert 2 Exp Date]]&lt;TODAY()+15),"Notify",Merged_Data[[#This Row],[Cert 2 Exp Date]]&lt;=TODAY(), "Expired",Merged_Data[[#This Row],[Cert 2 Exp Date]]= " ","No Data")</f>
        <v>Current</v>
      </c>
      <c r="P205" s="45" t="str" cm="1">
        <f t="array" aca="1" ref="P205" ca="1">_xlfn.IFS(Merged_Data[[#This Row],[Cert 3 Exp Date]]&gt;TODAY()+10, "Current", AND(Merged_Data[[#This Row],[Cert 3 Exp Date]]&gt;TODAY(), Merged_Data[[#This Row],[Cert 3 Exp Date]]&lt;TODAY()+15),"Notify",Merged_Data[[#This Row],[Cert 3 Exp Date]]&lt;=TODAY(), "Expired",Merged_Data[[#This Row],[Cert 3 Exp Date]]= " ","No Data")</f>
        <v>Current</v>
      </c>
    </row>
    <row r="206" spans="1:16" x14ac:dyDescent="0.25">
      <c r="A206" s="13" t="s">
        <v>821</v>
      </c>
      <c r="B206" s="13" t="s">
        <v>822</v>
      </c>
      <c r="C206" s="13" t="s">
        <v>2639</v>
      </c>
      <c r="D206" s="13" t="s">
        <v>2425</v>
      </c>
      <c r="E206" s="13" t="s">
        <v>2441</v>
      </c>
      <c r="F206" s="13" t="s">
        <v>2447</v>
      </c>
      <c r="G206" s="13" t="s">
        <v>2428</v>
      </c>
      <c r="H206" s="18">
        <v>44711</v>
      </c>
      <c r="I206" s="20">
        <v>44826</v>
      </c>
      <c r="J206" s="21">
        <v>44874</v>
      </c>
      <c r="K206" s="22">
        <v>44903</v>
      </c>
      <c r="L206" s="14" t="str">
        <f ca="1">IF(Merged_Data[[#This Row],[Last Job Date]]+10 &lt;TODAY(), "AVAILABLE", "NOT AVAILABLE")</f>
        <v>AVAILABLE</v>
      </c>
      <c r="M206" s="37" t="str">
        <f ca="1">IF(OR(Merged_Data[[#This Row],[Cert 2 Exp Date]]&lt;=TODAY()-$D$3, Merged_Data[[#This Row],[Cert 1 Ext Date]]&lt;=TODAY()-$D$3,Merged_Data[[#This Row],[Cert 3 Exp Date]]&lt;=TODAY()-$D$3), "COMPLIANT", "NOT COMPLIANT")</f>
        <v>NOT COMPLIANT</v>
      </c>
      <c r="N206" s="45" t="str" cm="1">
        <f t="array" aca="1" ref="N206" ca="1">_xlfn.IFS(Merged_Data[[#This Row],[Cert 1 Ext Date]]&gt;TODAY()+10, "Current", AND(Merged_Data[[#This Row],[Cert 1 Ext Date]]&gt;TODAY(), Merged_Data[[#This Row],[Cert 1 Ext Date]]&lt;TODAY()+15),"Notify",Merged_Data[[#This Row],[Cert 1 Ext Date]]&lt;=TODAY(), "Expired",Merged_Data[[#This Row],[Cert 1 Ext Date]]= " ","No Data")</f>
        <v>Current</v>
      </c>
      <c r="O206" s="45" t="str" cm="1">
        <f t="array" aca="1" ref="O206" ca="1">_xlfn.IFS(Merged_Data[[#This Row],[Cert 2 Exp Date]]&gt;TODAY()+10, "Current", AND(Merged_Data[[#This Row],[Cert 2 Exp Date]]&gt;TODAY(), Merged_Data[[#This Row],[Cert 2 Exp Date]]&lt;TODAY()+15),"Notify",Merged_Data[[#This Row],[Cert 2 Exp Date]]&lt;=TODAY(), "Expired",Merged_Data[[#This Row],[Cert 2 Exp Date]]= " ","No Data")</f>
        <v>Current</v>
      </c>
      <c r="P206" s="45" t="str" cm="1">
        <f t="array" aca="1" ref="P206" ca="1">_xlfn.IFS(Merged_Data[[#This Row],[Cert 3 Exp Date]]&gt;TODAY()+10, "Current", AND(Merged_Data[[#This Row],[Cert 3 Exp Date]]&gt;TODAY(), Merged_Data[[#This Row],[Cert 3 Exp Date]]&lt;TODAY()+15),"Notify",Merged_Data[[#This Row],[Cert 3 Exp Date]]&lt;=TODAY(), "Expired",Merged_Data[[#This Row],[Cert 3 Exp Date]]= " ","No Data")</f>
        <v>Current</v>
      </c>
    </row>
    <row r="207" spans="1:16" x14ac:dyDescent="0.25">
      <c r="A207" s="13" t="s">
        <v>2270</v>
      </c>
      <c r="B207" s="13" t="s">
        <v>2172</v>
      </c>
      <c r="C207" s="13" t="s">
        <v>2640</v>
      </c>
      <c r="D207" s="13" t="s">
        <v>2430</v>
      </c>
      <c r="E207" s="13" t="s">
        <v>2441</v>
      </c>
      <c r="F207" s="13" t="s">
        <v>2427</v>
      </c>
      <c r="G207" s="13" t="s">
        <v>2432</v>
      </c>
      <c r="H207" s="18">
        <v>44716</v>
      </c>
      <c r="I207" s="20">
        <v>45053</v>
      </c>
      <c r="J207" s="21">
        <v>44957</v>
      </c>
      <c r="K207" s="22">
        <v>44665</v>
      </c>
      <c r="L207" s="14" t="str">
        <f ca="1">IF(Merged_Data[[#This Row],[Last Job Date]]+10 &lt;TODAY(), "AVAILABLE", "NOT AVAILABLE")</f>
        <v>NOT AVAILABLE</v>
      </c>
      <c r="M207" s="37" t="str">
        <f ca="1">IF(OR(Merged_Data[[#This Row],[Cert 2 Exp Date]]&lt;=TODAY()-$D$3, Merged_Data[[#This Row],[Cert 1 Ext Date]]&lt;=TODAY()-$D$3,Merged_Data[[#This Row],[Cert 3 Exp Date]]&lt;=TODAY()-$D$3), "COMPLIANT", "NOT COMPLIANT")</f>
        <v>COMPLIANT</v>
      </c>
      <c r="N207" s="45" t="str" cm="1">
        <f t="array" aca="1" ref="N207" ca="1">_xlfn.IFS(Merged_Data[[#This Row],[Cert 1 Ext Date]]&gt;TODAY()+10, "Current", AND(Merged_Data[[#This Row],[Cert 1 Ext Date]]&gt;TODAY(), Merged_Data[[#This Row],[Cert 1 Ext Date]]&lt;TODAY()+15),"Notify",Merged_Data[[#This Row],[Cert 1 Ext Date]]&lt;=TODAY(), "Expired",Merged_Data[[#This Row],[Cert 1 Ext Date]]= " ","No Data")</f>
        <v>Current</v>
      </c>
      <c r="O207" s="45" t="str" cm="1">
        <f t="array" aca="1" ref="O207" ca="1">_xlfn.IFS(Merged_Data[[#This Row],[Cert 2 Exp Date]]&gt;TODAY()+10, "Current", AND(Merged_Data[[#This Row],[Cert 2 Exp Date]]&gt;TODAY(), Merged_Data[[#This Row],[Cert 2 Exp Date]]&lt;TODAY()+15),"Notify",Merged_Data[[#This Row],[Cert 2 Exp Date]]&lt;=TODAY(), "Expired",Merged_Data[[#This Row],[Cert 2 Exp Date]]= " ","No Data")</f>
        <v>Current</v>
      </c>
      <c r="P207" s="45" t="str" cm="1">
        <f t="array" aca="1" ref="P207" ca="1">_xlfn.IFS(Merged_Data[[#This Row],[Cert 3 Exp Date]]&gt;TODAY()+10, "Current", AND(Merged_Data[[#This Row],[Cert 3 Exp Date]]&gt;TODAY(), Merged_Data[[#This Row],[Cert 3 Exp Date]]&lt;TODAY()+15),"Notify",Merged_Data[[#This Row],[Cert 3 Exp Date]]&lt;=TODAY(), "Expired",Merged_Data[[#This Row],[Cert 3 Exp Date]]= " ","No Data")</f>
        <v>Expired</v>
      </c>
    </row>
    <row r="208" spans="1:16" x14ac:dyDescent="0.25">
      <c r="A208" s="13" t="s">
        <v>590</v>
      </c>
      <c r="B208" s="13" t="s">
        <v>591</v>
      </c>
      <c r="C208" s="13" t="s">
        <v>2641</v>
      </c>
      <c r="D208" s="13" t="s">
        <v>2425</v>
      </c>
      <c r="E208" s="13" t="s">
        <v>2439</v>
      </c>
      <c r="F208" s="13" t="s">
        <v>2435</v>
      </c>
      <c r="G208" s="13" t="s">
        <v>2432</v>
      </c>
      <c r="H208" s="18">
        <v>44713</v>
      </c>
      <c r="I208" s="20">
        <v>44859</v>
      </c>
      <c r="J208" s="21">
        <v>45166</v>
      </c>
      <c r="K208" s="22">
        <v>44879</v>
      </c>
      <c r="L208" s="14" t="str">
        <f ca="1">IF(Merged_Data[[#This Row],[Last Job Date]]+10 &lt;TODAY(), "AVAILABLE", "NOT AVAILABLE")</f>
        <v>NOT AVAILABLE</v>
      </c>
      <c r="M208" s="37" t="str">
        <f ca="1">IF(OR(Merged_Data[[#This Row],[Cert 2 Exp Date]]&lt;=TODAY()-$D$3, Merged_Data[[#This Row],[Cert 1 Ext Date]]&lt;=TODAY()-$D$3,Merged_Data[[#This Row],[Cert 3 Exp Date]]&lt;=TODAY()-$D$3), "COMPLIANT", "NOT COMPLIANT")</f>
        <v>NOT COMPLIANT</v>
      </c>
      <c r="N208" s="45" t="str" cm="1">
        <f t="array" aca="1" ref="N208" ca="1">_xlfn.IFS(Merged_Data[[#This Row],[Cert 1 Ext Date]]&gt;TODAY()+10, "Current", AND(Merged_Data[[#This Row],[Cert 1 Ext Date]]&gt;TODAY(), Merged_Data[[#This Row],[Cert 1 Ext Date]]&lt;TODAY()+15),"Notify",Merged_Data[[#This Row],[Cert 1 Ext Date]]&lt;=TODAY(), "Expired",Merged_Data[[#This Row],[Cert 1 Ext Date]]= " ","No Data")</f>
        <v>Current</v>
      </c>
      <c r="O208" s="45" t="str" cm="1">
        <f t="array" aca="1" ref="O208" ca="1">_xlfn.IFS(Merged_Data[[#This Row],[Cert 2 Exp Date]]&gt;TODAY()+10, "Current", AND(Merged_Data[[#This Row],[Cert 2 Exp Date]]&gt;TODAY(), Merged_Data[[#This Row],[Cert 2 Exp Date]]&lt;TODAY()+15),"Notify",Merged_Data[[#This Row],[Cert 2 Exp Date]]&lt;=TODAY(), "Expired",Merged_Data[[#This Row],[Cert 2 Exp Date]]= " ","No Data")</f>
        <v>Current</v>
      </c>
      <c r="P208" s="45" t="str" cm="1">
        <f t="array" aca="1" ref="P208" ca="1">_xlfn.IFS(Merged_Data[[#This Row],[Cert 3 Exp Date]]&gt;TODAY()+10, "Current", AND(Merged_Data[[#This Row],[Cert 3 Exp Date]]&gt;TODAY(), Merged_Data[[#This Row],[Cert 3 Exp Date]]&lt;TODAY()+15),"Notify",Merged_Data[[#This Row],[Cert 3 Exp Date]]&lt;=TODAY(), "Expired",Merged_Data[[#This Row],[Cert 3 Exp Date]]= " ","No Data")</f>
        <v>Current</v>
      </c>
    </row>
    <row r="209" spans="1:16" x14ac:dyDescent="0.25">
      <c r="A209" s="13" t="s">
        <v>418</v>
      </c>
      <c r="B209" s="13" t="s">
        <v>419</v>
      </c>
      <c r="C209" s="13" t="s">
        <v>2642</v>
      </c>
      <c r="D209" s="13" t="s">
        <v>2430</v>
      </c>
      <c r="E209" s="13" t="s">
        <v>2426</v>
      </c>
      <c r="F209" s="13" t="s">
        <v>2431</v>
      </c>
      <c r="G209" s="13" t="s">
        <v>2432</v>
      </c>
      <c r="H209" s="18">
        <v>44711</v>
      </c>
      <c r="I209" s="20"/>
      <c r="J209" s="21">
        <v>45094</v>
      </c>
      <c r="K209" s="22">
        <v>44923</v>
      </c>
      <c r="L209" s="14" t="str">
        <f ca="1">IF(Merged_Data[[#This Row],[Last Job Date]]+10 &lt;TODAY(), "AVAILABLE", "NOT AVAILABLE")</f>
        <v>AVAILABLE</v>
      </c>
      <c r="M209" s="37" t="str">
        <f ca="1">IF(OR(Merged_Data[[#This Row],[Cert 2 Exp Date]]&lt;=TODAY()-$D$3, Merged_Data[[#This Row],[Cert 1 Ext Date]]&lt;=TODAY()-$D$3,Merged_Data[[#This Row],[Cert 3 Exp Date]]&lt;=TODAY()-$D$3), "COMPLIANT", "NOT COMPLIANT")</f>
        <v>COMPLIANT</v>
      </c>
      <c r="N209" s="45" t="str" cm="1">
        <f t="array" aca="1" ref="N209" ca="1">_xlfn.IFS(Merged_Data[[#This Row],[Cert 1 Ext Date]]&gt;TODAY()+10, "Current", AND(Merged_Data[[#This Row],[Cert 1 Ext Date]]&gt;TODAY(), Merged_Data[[#This Row],[Cert 1 Ext Date]]&lt;TODAY()+15),"Notify",Merged_Data[[#This Row],[Cert 1 Ext Date]]&lt;=TODAY(), "Expired",Merged_Data[[#This Row],[Cert 1 Ext Date]]= " ","No Data")</f>
        <v>Expired</v>
      </c>
      <c r="O209" s="45" t="str" cm="1">
        <f t="array" aca="1" ref="O209" ca="1">_xlfn.IFS(Merged_Data[[#This Row],[Cert 2 Exp Date]]&gt;TODAY()+10, "Current", AND(Merged_Data[[#This Row],[Cert 2 Exp Date]]&gt;TODAY(), Merged_Data[[#This Row],[Cert 2 Exp Date]]&lt;TODAY()+15),"Notify",Merged_Data[[#This Row],[Cert 2 Exp Date]]&lt;=TODAY(), "Expired",Merged_Data[[#This Row],[Cert 2 Exp Date]]= " ","No Data")</f>
        <v>Current</v>
      </c>
      <c r="P209" s="45" t="str" cm="1">
        <f t="array" aca="1" ref="P209" ca="1">_xlfn.IFS(Merged_Data[[#This Row],[Cert 3 Exp Date]]&gt;TODAY()+10, "Current", AND(Merged_Data[[#This Row],[Cert 3 Exp Date]]&gt;TODAY(), Merged_Data[[#This Row],[Cert 3 Exp Date]]&lt;TODAY()+15),"Notify",Merged_Data[[#This Row],[Cert 3 Exp Date]]&lt;=TODAY(), "Expired",Merged_Data[[#This Row],[Cert 3 Exp Date]]= " ","No Data")</f>
        <v>Current</v>
      </c>
    </row>
    <row r="210" spans="1:16" x14ac:dyDescent="0.25">
      <c r="A210" s="13" t="s">
        <v>998</v>
      </c>
      <c r="B210" s="13" t="s">
        <v>999</v>
      </c>
      <c r="C210" s="13" t="s">
        <v>2643</v>
      </c>
      <c r="D210" s="13" t="s">
        <v>2430</v>
      </c>
      <c r="E210" s="13" t="s">
        <v>2439</v>
      </c>
      <c r="F210" s="13" t="s">
        <v>2447</v>
      </c>
      <c r="G210" s="13" t="s">
        <v>2428</v>
      </c>
      <c r="H210" s="18">
        <v>44714</v>
      </c>
      <c r="I210" s="20">
        <v>44858</v>
      </c>
      <c r="J210" s="21">
        <v>44777</v>
      </c>
      <c r="K210" s="22">
        <v>45024</v>
      </c>
      <c r="L210" s="14" t="str">
        <f ca="1">IF(Merged_Data[[#This Row],[Last Job Date]]+10 &lt;TODAY(), "AVAILABLE", "NOT AVAILABLE")</f>
        <v>NOT AVAILABLE</v>
      </c>
      <c r="M210" s="37" t="str">
        <f ca="1">IF(OR(Merged_Data[[#This Row],[Cert 2 Exp Date]]&lt;=TODAY()-$D$3, Merged_Data[[#This Row],[Cert 1 Ext Date]]&lt;=TODAY()-$D$3,Merged_Data[[#This Row],[Cert 3 Exp Date]]&lt;=TODAY()-$D$3), "COMPLIANT", "NOT COMPLIANT")</f>
        <v>NOT COMPLIANT</v>
      </c>
      <c r="N210" s="45" t="str" cm="1">
        <f t="array" aca="1" ref="N210" ca="1">_xlfn.IFS(Merged_Data[[#This Row],[Cert 1 Ext Date]]&gt;TODAY()+10, "Current", AND(Merged_Data[[#This Row],[Cert 1 Ext Date]]&gt;TODAY(), Merged_Data[[#This Row],[Cert 1 Ext Date]]&lt;TODAY()+15),"Notify",Merged_Data[[#This Row],[Cert 1 Ext Date]]&lt;=TODAY(), "Expired",Merged_Data[[#This Row],[Cert 1 Ext Date]]= " ","No Data")</f>
        <v>Current</v>
      </c>
      <c r="O210" s="45" t="str" cm="1">
        <f t="array" aca="1" ref="O210" ca="1">_xlfn.IFS(Merged_Data[[#This Row],[Cert 2 Exp Date]]&gt;TODAY()+10, "Current", AND(Merged_Data[[#This Row],[Cert 2 Exp Date]]&gt;TODAY(), Merged_Data[[#This Row],[Cert 2 Exp Date]]&lt;TODAY()+15),"Notify",Merged_Data[[#This Row],[Cert 2 Exp Date]]&lt;=TODAY(), "Expired",Merged_Data[[#This Row],[Cert 2 Exp Date]]= " ","No Data")</f>
        <v>Current</v>
      </c>
      <c r="P210" s="45" t="str" cm="1">
        <f t="array" aca="1" ref="P210" ca="1">_xlfn.IFS(Merged_Data[[#This Row],[Cert 3 Exp Date]]&gt;TODAY()+10, "Current", AND(Merged_Data[[#This Row],[Cert 3 Exp Date]]&gt;TODAY(), Merged_Data[[#This Row],[Cert 3 Exp Date]]&lt;TODAY()+15),"Notify",Merged_Data[[#This Row],[Cert 3 Exp Date]]&lt;=TODAY(), "Expired",Merged_Data[[#This Row],[Cert 3 Exp Date]]= " ","No Data")</f>
        <v>Current</v>
      </c>
    </row>
    <row r="211" spans="1:16" x14ac:dyDescent="0.25">
      <c r="A211" s="13" t="s">
        <v>1597</v>
      </c>
      <c r="B211" s="13" t="s">
        <v>1598</v>
      </c>
      <c r="C211" s="13" t="s">
        <v>2644</v>
      </c>
      <c r="D211" s="13" t="s">
        <v>2425</v>
      </c>
      <c r="E211" s="13" t="s">
        <v>2441</v>
      </c>
      <c r="F211" s="13" t="s">
        <v>2435</v>
      </c>
      <c r="G211" s="13" t="s">
        <v>2428</v>
      </c>
      <c r="H211" s="18">
        <v>44707</v>
      </c>
      <c r="I211" s="20">
        <v>44743</v>
      </c>
      <c r="J211" s="21">
        <v>44813</v>
      </c>
      <c r="K211" s="22">
        <v>44663</v>
      </c>
      <c r="L211" s="14" t="str">
        <f ca="1">IF(Merged_Data[[#This Row],[Last Job Date]]+10 &lt;TODAY(), "AVAILABLE", "NOT AVAILABLE")</f>
        <v>AVAILABLE</v>
      </c>
      <c r="M211" s="37" t="str">
        <f ca="1">IF(OR(Merged_Data[[#This Row],[Cert 2 Exp Date]]&lt;=TODAY()-$D$3, Merged_Data[[#This Row],[Cert 1 Ext Date]]&lt;=TODAY()-$D$3,Merged_Data[[#This Row],[Cert 3 Exp Date]]&lt;=TODAY()-$D$3), "COMPLIANT", "NOT COMPLIANT")</f>
        <v>COMPLIANT</v>
      </c>
      <c r="N211" s="45" t="str" cm="1">
        <f t="array" aca="1" ref="N211" ca="1">_xlfn.IFS(Merged_Data[[#This Row],[Cert 1 Ext Date]]&gt;TODAY()+10, "Current", AND(Merged_Data[[#This Row],[Cert 1 Ext Date]]&gt;TODAY(), Merged_Data[[#This Row],[Cert 1 Ext Date]]&lt;TODAY()+15),"Notify",Merged_Data[[#This Row],[Cert 1 Ext Date]]&lt;=TODAY(), "Expired",Merged_Data[[#This Row],[Cert 1 Ext Date]]= " ","No Data")</f>
        <v>Current</v>
      </c>
      <c r="O211" s="45" t="str" cm="1">
        <f t="array" aca="1" ref="O211" ca="1">_xlfn.IFS(Merged_Data[[#This Row],[Cert 2 Exp Date]]&gt;TODAY()+10, "Current", AND(Merged_Data[[#This Row],[Cert 2 Exp Date]]&gt;TODAY(), Merged_Data[[#This Row],[Cert 2 Exp Date]]&lt;TODAY()+15),"Notify",Merged_Data[[#This Row],[Cert 2 Exp Date]]&lt;=TODAY(), "Expired",Merged_Data[[#This Row],[Cert 2 Exp Date]]= " ","No Data")</f>
        <v>Current</v>
      </c>
      <c r="P211" s="45" t="str" cm="1">
        <f t="array" aca="1" ref="P211" ca="1">_xlfn.IFS(Merged_Data[[#This Row],[Cert 3 Exp Date]]&gt;TODAY()+10, "Current", AND(Merged_Data[[#This Row],[Cert 3 Exp Date]]&gt;TODAY(), Merged_Data[[#This Row],[Cert 3 Exp Date]]&lt;TODAY()+15),"Notify",Merged_Data[[#This Row],[Cert 3 Exp Date]]&lt;=TODAY(), "Expired",Merged_Data[[#This Row],[Cert 3 Exp Date]]= " ","No Data")</f>
        <v>Expired</v>
      </c>
    </row>
    <row r="212" spans="1:16" x14ac:dyDescent="0.25">
      <c r="A212" s="13" t="s">
        <v>796</v>
      </c>
      <c r="B212" s="13" t="s">
        <v>797</v>
      </c>
      <c r="C212" s="13" t="s">
        <v>2645</v>
      </c>
      <c r="D212" s="13" t="s">
        <v>2425</v>
      </c>
      <c r="E212" s="13" t="s">
        <v>2426</v>
      </c>
      <c r="F212" s="13" t="s">
        <v>2427</v>
      </c>
      <c r="G212" s="13" t="s">
        <v>2428</v>
      </c>
      <c r="H212" s="18">
        <v>44714</v>
      </c>
      <c r="I212" s="20">
        <v>45123</v>
      </c>
      <c r="J212" s="21">
        <v>45134</v>
      </c>
      <c r="K212" s="22">
        <v>45068</v>
      </c>
      <c r="L212" s="14" t="str">
        <f ca="1">IF(Merged_Data[[#This Row],[Last Job Date]]+10 &lt;TODAY(), "AVAILABLE", "NOT AVAILABLE")</f>
        <v>NOT AVAILABLE</v>
      </c>
      <c r="M212" s="37" t="str">
        <f ca="1">IF(OR(Merged_Data[[#This Row],[Cert 2 Exp Date]]&lt;=TODAY()-$D$3, Merged_Data[[#This Row],[Cert 1 Ext Date]]&lt;=TODAY()-$D$3,Merged_Data[[#This Row],[Cert 3 Exp Date]]&lt;=TODAY()-$D$3), "COMPLIANT", "NOT COMPLIANT")</f>
        <v>NOT COMPLIANT</v>
      </c>
      <c r="N212" s="45" t="str" cm="1">
        <f t="array" aca="1" ref="N212" ca="1">_xlfn.IFS(Merged_Data[[#This Row],[Cert 1 Ext Date]]&gt;TODAY()+10, "Current", AND(Merged_Data[[#This Row],[Cert 1 Ext Date]]&gt;TODAY(), Merged_Data[[#This Row],[Cert 1 Ext Date]]&lt;TODAY()+15),"Notify",Merged_Data[[#This Row],[Cert 1 Ext Date]]&lt;=TODAY(), "Expired",Merged_Data[[#This Row],[Cert 1 Ext Date]]= " ","No Data")</f>
        <v>Current</v>
      </c>
      <c r="O212" s="45" t="str" cm="1">
        <f t="array" aca="1" ref="O212" ca="1">_xlfn.IFS(Merged_Data[[#This Row],[Cert 2 Exp Date]]&gt;TODAY()+10, "Current", AND(Merged_Data[[#This Row],[Cert 2 Exp Date]]&gt;TODAY(), Merged_Data[[#This Row],[Cert 2 Exp Date]]&lt;TODAY()+15),"Notify",Merged_Data[[#This Row],[Cert 2 Exp Date]]&lt;=TODAY(), "Expired",Merged_Data[[#This Row],[Cert 2 Exp Date]]= " ","No Data")</f>
        <v>Current</v>
      </c>
      <c r="P212" s="45" t="str" cm="1">
        <f t="array" aca="1" ref="P212" ca="1">_xlfn.IFS(Merged_Data[[#This Row],[Cert 3 Exp Date]]&gt;TODAY()+10, "Current", AND(Merged_Data[[#This Row],[Cert 3 Exp Date]]&gt;TODAY(), Merged_Data[[#This Row],[Cert 3 Exp Date]]&lt;TODAY()+15),"Notify",Merged_Data[[#This Row],[Cert 3 Exp Date]]&lt;=TODAY(), "Expired",Merged_Data[[#This Row],[Cert 3 Exp Date]]= " ","No Data")</f>
        <v>Current</v>
      </c>
    </row>
    <row r="213" spans="1:16" x14ac:dyDescent="0.25">
      <c r="A213" s="13" t="s">
        <v>1370</v>
      </c>
      <c r="B213" s="13" t="s">
        <v>1371</v>
      </c>
      <c r="C213" s="13" t="s">
        <v>2646</v>
      </c>
      <c r="D213" s="13" t="s">
        <v>2430</v>
      </c>
      <c r="E213" s="13" t="s">
        <v>2426</v>
      </c>
      <c r="F213" s="13" t="s">
        <v>2435</v>
      </c>
      <c r="G213" s="13" t="s">
        <v>2428</v>
      </c>
      <c r="H213" s="18">
        <v>44706</v>
      </c>
      <c r="I213" s="20">
        <v>45068</v>
      </c>
      <c r="J213" s="21">
        <v>44642</v>
      </c>
      <c r="K213" s="22">
        <v>45048</v>
      </c>
      <c r="L213" s="14" t="str">
        <f ca="1">IF(Merged_Data[[#This Row],[Last Job Date]]+10 &lt;TODAY(), "AVAILABLE", "NOT AVAILABLE")</f>
        <v>AVAILABLE</v>
      </c>
      <c r="M213" s="37" t="str">
        <f ca="1">IF(OR(Merged_Data[[#This Row],[Cert 2 Exp Date]]&lt;=TODAY()-$D$3, Merged_Data[[#This Row],[Cert 1 Ext Date]]&lt;=TODAY()-$D$3,Merged_Data[[#This Row],[Cert 3 Exp Date]]&lt;=TODAY()-$D$3), "COMPLIANT", "NOT COMPLIANT")</f>
        <v>COMPLIANT</v>
      </c>
      <c r="N213" s="45" t="str" cm="1">
        <f t="array" aca="1" ref="N213" ca="1">_xlfn.IFS(Merged_Data[[#This Row],[Cert 1 Ext Date]]&gt;TODAY()+10, "Current", AND(Merged_Data[[#This Row],[Cert 1 Ext Date]]&gt;TODAY(), Merged_Data[[#This Row],[Cert 1 Ext Date]]&lt;TODAY()+15),"Notify",Merged_Data[[#This Row],[Cert 1 Ext Date]]&lt;=TODAY(), "Expired",Merged_Data[[#This Row],[Cert 1 Ext Date]]= " ","No Data")</f>
        <v>Current</v>
      </c>
      <c r="O213" s="45" t="str" cm="1">
        <f t="array" aca="1" ref="O213" ca="1">_xlfn.IFS(Merged_Data[[#This Row],[Cert 2 Exp Date]]&gt;TODAY()+10, "Current", AND(Merged_Data[[#This Row],[Cert 2 Exp Date]]&gt;TODAY(), Merged_Data[[#This Row],[Cert 2 Exp Date]]&lt;TODAY()+15),"Notify",Merged_Data[[#This Row],[Cert 2 Exp Date]]&lt;=TODAY(), "Expired",Merged_Data[[#This Row],[Cert 2 Exp Date]]= " ","No Data")</f>
        <v>Expired</v>
      </c>
      <c r="P213" s="45" t="str" cm="1">
        <f t="array" aca="1" ref="P213" ca="1">_xlfn.IFS(Merged_Data[[#This Row],[Cert 3 Exp Date]]&gt;TODAY()+10, "Current", AND(Merged_Data[[#This Row],[Cert 3 Exp Date]]&gt;TODAY(), Merged_Data[[#This Row],[Cert 3 Exp Date]]&lt;TODAY()+15),"Notify",Merged_Data[[#This Row],[Cert 3 Exp Date]]&lt;=TODAY(), "Expired",Merged_Data[[#This Row],[Cert 3 Exp Date]]= " ","No Data")</f>
        <v>Current</v>
      </c>
    </row>
    <row r="214" spans="1:16" x14ac:dyDescent="0.25">
      <c r="A214" s="13" t="s">
        <v>2011</v>
      </c>
      <c r="B214" s="13" t="s">
        <v>2012</v>
      </c>
      <c r="C214" s="13" t="s">
        <v>2647</v>
      </c>
      <c r="D214" s="13" t="s">
        <v>2430</v>
      </c>
      <c r="E214" s="13" t="s">
        <v>2437</v>
      </c>
      <c r="F214" s="13" t="s">
        <v>2431</v>
      </c>
      <c r="G214" s="13" t="s">
        <v>2432</v>
      </c>
      <c r="H214" s="18">
        <v>44704</v>
      </c>
      <c r="I214" s="20">
        <v>44832</v>
      </c>
      <c r="J214" s="21">
        <v>45210</v>
      </c>
      <c r="K214" s="22">
        <v>45146</v>
      </c>
      <c r="L214" s="14" t="str">
        <f ca="1">IF(Merged_Data[[#This Row],[Last Job Date]]+10 &lt;TODAY(), "AVAILABLE", "NOT AVAILABLE")</f>
        <v>AVAILABLE</v>
      </c>
      <c r="M214" s="37" t="str">
        <f ca="1">IF(OR(Merged_Data[[#This Row],[Cert 2 Exp Date]]&lt;=TODAY()-$D$3, Merged_Data[[#This Row],[Cert 1 Ext Date]]&lt;=TODAY()-$D$3,Merged_Data[[#This Row],[Cert 3 Exp Date]]&lt;=TODAY()-$D$3), "COMPLIANT", "NOT COMPLIANT")</f>
        <v>NOT COMPLIANT</v>
      </c>
      <c r="N214" s="45" t="str" cm="1">
        <f t="array" aca="1" ref="N214" ca="1">_xlfn.IFS(Merged_Data[[#This Row],[Cert 1 Ext Date]]&gt;TODAY()+10, "Current", AND(Merged_Data[[#This Row],[Cert 1 Ext Date]]&gt;TODAY(), Merged_Data[[#This Row],[Cert 1 Ext Date]]&lt;TODAY()+15),"Notify",Merged_Data[[#This Row],[Cert 1 Ext Date]]&lt;=TODAY(), "Expired",Merged_Data[[#This Row],[Cert 1 Ext Date]]= " ","No Data")</f>
        <v>Current</v>
      </c>
      <c r="O214" s="45" t="str" cm="1">
        <f t="array" aca="1" ref="O214" ca="1">_xlfn.IFS(Merged_Data[[#This Row],[Cert 2 Exp Date]]&gt;TODAY()+10, "Current", AND(Merged_Data[[#This Row],[Cert 2 Exp Date]]&gt;TODAY(), Merged_Data[[#This Row],[Cert 2 Exp Date]]&lt;TODAY()+15),"Notify",Merged_Data[[#This Row],[Cert 2 Exp Date]]&lt;=TODAY(), "Expired",Merged_Data[[#This Row],[Cert 2 Exp Date]]= " ","No Data")</f>
        <v>Current</v>
      </c>
      <c r="P214" s="45" t="str" cm="1">
        <f t="array" aca="1" ref="P214" ca="1">_xlfn.IFS(Merged_Data[[#This Row],[Cert 3 Exp Date]]&gt;TODAY()+10, "Current", AND(Merged_Data[[#This Row],[Cert 3 Exp Date]]&gt;TODAY(), Merged_Data[[#This Row],[Cert 3 Exp Date]]&lt;TODAY()+15),"Notify",Merged_Data[[#This Row],[Cert 3 Exp Date]]&lt;=TODAY(), "Expired",Merged_Data[[#This Row],[Cert 3 Exp Date]]= " ","No Data")</f>
        <v>Current</v>
      </c>
    </row>
    <row r="215" spans="1:16" x14ac:dyDescent="0.25">
      <c r="A215" s="13" t="s">
        <v>367</v>
      </c>
      <c r="B215" s="13" t="s">
        <v>1533</v>
      </c>
      <c r="C215" s="13" t="s">
        <v>2648</v>
      </c>
      <c r="D215" s="13" t="s">
        <v>2425</v>
      </c>
      <c r="E215" s="13" t="s">
        <v>2439</v>
      </c>
      <c r="F215" s="13" t="s">
        <v>2431</v>
      </c>
      <c r="G215" s="13" t="s">
        <v>2432</v>
      </c>
      <c r="H215" s="18">
        <v>44708</v>
      </c>
      <c r="I215" s="20">
        <v>44981</v>
      </c>
      <c r="J215" s="21"/>
      <c r="K215" s="22"/>
      <c r="L215" s="14" t="str">
        <f ca="1">IF(Merged_Data[[#This Row],[Last Job Date]]+10 &lt;TODAY(), "AVAILABLE", "NOT AVAILABLE")</f>
        <v>AVAILABLE</v>
      </c>
      <c r="M215" s="37" t="str">
        <f ca="1">IF(OR(Merged_Data[[#This Row],[Cert 2 Exp Date]]&lt;=TODAY()-$D$3, Merged_Data[[#This Row],[Cert 1 Ext Date]]&lt;=TODAY()-$D$3,Merged_Data[[#This Row],[Cert 3 Exp Date]]&lt;=TODAY()-$D$3), "COMPLIANT", "NOT COMPLIANT")</f>
        <v>COMPLIANT</v>
      </c>
      <c r="N215" s="45" t="str" cm="1">
        <f t="array" aca="1" ref="N215" ca="1">_xlfn.IFS(Merged_Data[[#This Row],[Cert 1 Ext Date]]&gt;TODAY()+10, "Current", AND(Merged_Data[[#This Row],[Cert 1 Ext Date]]&gt;TODAY(), Merged_Data[[#This Row],[Cert 1 Ext Date]]&lt;TODAY()+15),"Notify",Merged_Data[[#This Row],[Cert 1 Ext Date]]&lt;=TODAY(), "Expired",Merged_Data[[#This Row],[Cert 1 Ext Date]]= " ","No Data")</f>
        <v>Current</v>
      </c>
      <c r="O215" s="45" t="str" cm="1">
        <f t="array" aca="1" ref="O215" ca="1">_xlfn.IFS(Merged_Data[[#This Row],[Cert 2 Exp Date]]&gt;TODAY()+10, "Current", AND(Merged_Data[[#This Row],[Cert 2 Exp Date]]&gt;TODAY(), Merged_Data[[#This Row],[Cert 2 Exp Date]]&lt;TODAY()+15),"Notify",Merged_Data[[#This Row],[Cert 2 Exp Date]]&lt;=TODAY(), "Expired",Merged_Data[[#This Row],[Cert 2 Exp Date]]= " ","No Data")</f>
        <v>Expired</v>
      </c>
      <c r="P215" s="45" t="str" cm="1">
        <f t="array" aca="1" ref="P215" ca="1">_xlfn.IFS(Merged_Data[[#This Row],[Cert 3 Exp Date]]&gt;TODAY()+10, "Current", AND(Merged_Data[[#This Row],[Cert 3 Exp Date]]&gt;TODAY(), Merged_Data[[#This Row],[Cert 3 Exp Date]]&lt;TODAY()+15),"Notify",Merged_Data[[#This Row],[Cert 3 Exp Date]]&lt;=TODAY(), "Expired",Merged_Data[[#This Row],[Cert 3 Exp Date]]= " ","No Data")</f>
        <v>Expired</v>
      </c>
    </row>
    <row r="216" spans="1:16" x14ac:dyDescent="0.25">
      <c r="A216" s="13" t="s">
        <v>1733</v>
      </c>
      <c r="B216" s="13" t="s">
        <v>1734</v>
      </c>
      <c r="C216" s="13" t="s">
        <v>2649</v>
      </c>
      <c r="D216" s="13" t="s">
        <v>2425</v>
      </c>
      <c r="E216" s="13" t="s">
        <v>2439</v>
      </c>
      <c r="F216" s="13" t="s">
        <v>2447</v>
      </c>
      <c r="G216" s="13" t="s">
        <v>2428</v>
      </c>
      <c r="H216" s="18">
        <v>44704</v>
      </c>
      <c r="I216" s="20">
        <v>44723</v>
      </c>
      <c r="J216" s="21">
        <v>45054</v>
      </c>
      <c r="K216" s="22">
        <v>44745</v>
      </c>
      <c r="L216" s="14" t="str">
        <f ca="1">IF(Merged_Data[[#This Row],[Last Job Date]]+10 &lt;TODAY(), "AVAILABLE", "NOT AVAILABLE")</f>
        <v>AVAILABLE</v>
      </c>
      <c r="M216" s="37" t="str">
        <f ca="1">IF(OR(Merged_Data[[#This Row],[Cert 2 Exp Date]]&lt;=TODAY()-$D$3, Merged_Data[[#This Row],[Cert 1 Ext Date]]&lt;=TODAY()-$D$3,Merged_Data[[#This Row],[Cert 3 Exp Date]]&lt;=TODAY()-$D$3), "COMPLIANT", "NOT COMPLIANT")</f>
        <v>NOT COMPLIANT</v>
      </c>
      <c r="N216" s="45" t="str" cm="1">
        <f t="array" aca="1" ref="N216" ca="1">_xlfn.IFS(Merged_Data[[#This Row],[Cert 1 Ext Date]]&gt;TODAY()+10, "Current", AND(Merged_Data[[#This Row],[Cert 1 Ext Date]]&gt;TODAY(), Merged_Data[[#This Row],[Cert 1 Ext Date]]&lt;TODAY()+15),"Notify",Merged_Data[[#This Row],[Cert 1 Ext Date]]&lt;=TODAY(), "Expired",Merged_Data[[#This Row],[Cert 1 Ext Date]]= " ","No Data")</f>
        <v>Expired</v>
      </c>
      <c r="O216" s="45" t="str" cm="1">
        <f t="array" aca="1" ref="O216" ca="1">_xlfn.IFS(Merged_Data[[#This Row],[Cert 2 Exp Date]]&gt;TODAY()+10, "Current", AND(Merged_Data[[#This Row],[Cert 2 Exp Date]]&gt;TODAY(), Merged_Data[[#This Row],[Cert 2 Exp Date]]&lt;TODAY()+15),"Notify",Merged_Data[[#This Row],[Cert 2 Exp Date]]&lt;=TODAY(), "Expired",Merged_Data[[#This Row],[Cert 2 Exp Date]]= " ","No Data")</f>
        <v>Current</v>
      </c>
      <c r="P216" s="45" t="str" cm="1">
        <f t="array" aca="1" ref="P216" ca="1">_xlfn.IFS(Merged_Data[[#This Row],[Cert 3 Exp Date]]&gt;TODAY()+10, "Current", AND(Merged_Data[[#This Row],[Cert 3 Exp Date]]&gt;TODAY(), Merged_Data[[#This Row],[Cert 3 Exp Date]]&lt;TODAY()+15),"Notify",Merged_Data[[#This Row],[Cert 3 Exp Date]]&lt;=TODAY(), "Expired",Merged_Data[[#This Row],[Cert 3 Exp Date]]= " ","No Data")</f>
        <v>Current</v>
      </c>
    </row>
    <row r="217" spans="1:16" x14ac:dyDescent="0.25">
      <c r="A217" s="13" t="s">
        <v>2212</v>
      </c>
      <c r="B217" s="13" t="s">
        <v>2213</v>
      </c>
      <c r="C217" s="13" t="s">
        <v>2650</v>
      </c>
      <c r="D217" s="13" t="s">
        <v>2425</v>
      </c>
      <c r="E217" s="13" t="s">
        <v>2437</v>
      </c>
      <c r="F217" s="13" t="s">
        <v>2427</v>
      </c>
      <c r="G217" s="13" t="s">
        <v>2432</v>
      </c>
      <c r="H217" s="18">
        <v>44709</v>
      </c>
      <c r="I217" s="20">
        <v>44792</v>
      </c>
      <c r="J217" s="21">
        <v>44667</v>
      </c>
      <c r="K217" s="22">
        <v>45404</v>
      </c>
      <c r="L217" s="14" t="str">
        <f ca="1">IF(Merged_Data[[#This Row],[Last Job Date]]+10 &lt;TODAY(), "AVAILABLE", "NOT AVAILABLE")</f>
        <v>AVAILABLE</v>
      </c>
      <c r="M217" s="37" t="str">
        <f ca="1">IF(OR(Merged_Data[[#This Row],[Cert 2 Exp Date]]&lt;=TODAY()-$D$3, Merged_Data[[#This Row],[Cert 1 Ext Date]]&lt;=TODAY()-$D$3,Merged_Data[[#This Row],[Cert 3 Exp Date]]&lt;=TODAY()-$D$3), "COMPLIANT", "NOT COMPLIANT")</f>
        <v>COMPLIANT</v>
      </c>
      <c r="N217" s="45" t="str" cm="1">
        <f t="array" aca="1" ref="N217" ca="1">_xlfn.IFS(Merged_Data[[#This Row],[Cert 1 Ext Date]]&gt;TODAY()+10, "Current", AND(Merged_Data[[#This Row],[Cert 1 Ext Date]]&gt;TODAY(), Merged_Data[[#This Row],[Cert 1 Ext Date]]&lt;TODAY()+15),"Notify",Merged_Data[[#This Row],[Cert 1 Ext Date]]&lt;=TODAY(), "Expired",Merged_Data[[#This Row],[Cert 1 Ext Date]]= " ","No Data")</f>
        <v>Current</v>
      </c>
      <c r="O217" s="45" t="str" cm="1">
        <f t="array" aca="1" ref="O217" ca="1">_xlfn.IFS(Merged_Data[[#This Row],[Cert 2 Exp Date]]&gt;TODAY()+10, "Current", AND(Merged_Data[[#This Row],[Cert 2 Exp Date]]&gt;TODAY(), Merged_Data[[#This Row],[Cert 2 Exp Date]]&lt;TODAY()+15),"Notify",Merged_Data[[#This Row],[Cert 2 Exp Date]]&lt;=TODAY(), "Expired",Merged_Data[[#This Row],[Cert 2 Exp Date]]= " ","No Data")</f>
        <v>Expired</v>
      </c>
      <c r="P217" s="45" t="str" cm="1">
        <f t="array" aca="1" ref="P217" ca="1">_xlfn.IFS(Merged_Data[[#This Row],[Cert 3 Exp Date]]&gt;TODAY()+10, "Current", AND(Merged_Data[[#This Row],[Cert 3 Exp Date]]&gt;TODAY(), Merged_Data[[#This Row],[Cert 3 Exp Date]]&lt;TODAY()+15),"Notify",Merged_Data[[#This Row],[Cert 3 Exp Date]]&lt;=TODAY(), "Expired",Merged_Data[[#This Row],[Cert 3 Exp Date]]= " ","No Data")</f>
        <v>Current</v>
      </c>
    </row>
    <row r="218" spans="1:16" x14ac:dyDescent="0.25">
      <c r="A218" s="13" t="s">
        <v>2374</v>
      </c>
      <c r="B218" s="13" t="s">
        <v>2375</v>
      </c>
      <c r="C218" s="13" t="s">
        <v>2651</v>
      </c>
      <c r="D218" s="13" t="s">
        <v>2425</v>
      </c>
      <c r="E218" s="13" t="s">
        <v>2445</v>
      </c>
      <c r="F218" s="13" t="s">
        <v>2447</v>
      </c>
      <c r="G218" s="13" t="s">
        <v>2432</v>
      </c>
      <c r="H218" s="18">
        <v>44713</v>
      </c>
      <c r="I218" s="20">
        <v>44967</v>
      </c>
      <c r="J218" s="21">
        <v>44795</v>
      </c>
      <c r="K218" s="22">
        <v>45223</v>
      </c>
      <c r="L218" s="14" t="str">
        <f ca="1">IF(Merged_Data[[#This Row],[Last Job Date]]+10 &lt;TODAY(), "AVAILABLE", "NOT AVAILABLE")</f>
        <v>NOT AVAILABLE</v>
      </c>
      <c r="M218" s="37" t="str">
        <f ca="1">IF(OR(Merged_Data[[#This Row],[Cert 2 Exp Date]]&lt;=TODAY()-$D$3, Merged_Data[[#This Row],[Cert 1 Ext Date]]&lt;=TODAY()-$D$3,Merged_Data[[#This Row],[Cert 3 Exp Date]]&lt;=TODAY()-$D$3), "COMPLIANT", "NOT COMPLIANT")</f>
        <v>NOT COMPLIANT</v>
      </c>
      <c r="N218" s="45" t="str" cm="1">
        <f t="array" aca="1" ref="N218" ca="1">_xlfn.IFS(Merged_Data[[#This Row],[Cert 1 Ext Date]]&gt;TODAY()+10, "Current", AND(Merged_Data[[#This Row],[Cert 1 Ext Date]]&gt;TODAY(), Merged_Data[[#This Row],[Cert 1 Ext Date]]&lt;TODAY()+15),"Notify",Merged_Data[[#This Row],[Cert 1 Ext Date]]&lt;=TODAY(), "Expired",Merged_Data[[#This Row],[Cert 1 Ext Date]]= " ","No Data")</f>
        <v>Current</v>
      </c>
      <c r="O218" s="45" t="str" cm="1">
        <f t="array" aca="1" ref="O218" ca="1">_xlfn.IFS(Merged_Data[[#This Row],[Cert 2 Exp Date]]&gt;TODAY()+10, "Current", AND(Merged_Data[[#This Row],[Cert 2 Exp Date]]&gt;TODAY(), Merged_Data[[#This Row],[Cert 2 Exp Date]]&lt;TODAY()+15),"Notify",Merged_Data[[#This Row],[Cert 2 Exp Date]]&lt;=TODAY(), "Expired",Merged_Data[[#This Row],[Cert 2 Exp Date]]= " ","No Data")</f>
        <v>Current</v>
      </c>
      <c r="P218" s="45" t="str" cm="1">
        <f t="array" aca="1" ref="P218" ca="1">_xlfn.IFS(Merged_Data[[#This Row],[Cert 3 Exp Date]]&gt;TODAY()+10, "Current", AND(Merged_Data[[#This Row],[Cert 3 Exp Date]]&gt;TODAY(), Merged_Data[[#This Row],[Cert 3 Exp Date]]&lt;TODAY()+15),"Notify",Merged_Data[[#This Row],[Cert 3 Exp Date]]&lt;=TODAY(), "Expired",Merged_Data[[#This Row],[Cert 3 Exp Date]]= " ","No Data")</f>
        <v>Current</v>
      </c>
    </row>
    <row r="219" spans="1:16" x14ac:dyDescent="0.25">
      <c r="A219" s="13" t="s">
        <v>1137</v>
      </c>
      <c r="B219" s="13" t="s">
        <v>1138</v>
      </c>
      <c r="C219" s="13" t="s">
        <v>2652</v>
      </c>
      <c r="D219" s="13" t="s">
        <v>2425</v>
      </c>
      <c r="E219" s="13" t="s">
        <v>2437</v>
      </c>
      <c r="F219" s="13" t="s">
        <v>2435</v>
      </c>
      <c r="G219" s="13" t="s">
        <v>2428</v>
      </c>
      <c r="H219" s="18">
        <v>44707</v>
      </c>
      <c r="I219" s="20">
        <v>44966</v>
      </c>
      <c r="J219" s="21">
        <v>45106</v>
      </c>
      <c r="K219" s="22">
        <v>45194</v>
      </c>
      <c r="L219" s="14" t="str">
        <f ca="1">IF(Merged_Data[[#This Row],[Last Job Date]]+10 &lt;TODAY(), "AVAILABLE", "NOT AVAILABLE")</f>
        <v>AVAILABLE</v>
      </c>
      <c r="M219" s="37" t="str">
        <f ca="1">IF(OR(Merged_Data[[#This Row],[Cert 2 Exp Date]]&lt;=TODAY()-$D$3, Merged_Data[[#This Row],[Cert 1 Ext Date]]&lt;=TODAY()-$D$3,Merged_Data[[#This Row],[Cert 3 Exp Date]]&lt;=TODAY()-$D$3), "COMPLIANT", "NOT COMPLIANT")</f>
        <v>NOT COMPLIANT</v>
      </c>
      <c r="N219" s="45" t="str" cm="1">
        <f t="array" aca="1" ref="N219" ca="1">_xlfn.IFS(Merged_Data[[#This Row],[Cert 1 Ext Date]]&gt;TODAY()+10, "Current", AND(Merged_Data[[#This Row],[Cert 1 Ext Date]]&gt;TODAY(), Merged_Data[[#This Row],[Cert 1 Ext Date]]&lt;TODAY()+15),"Notify",Merged_Data[[#This Row],[Cert 1 Ext Date]]&lt;=TODAY(), "Expired",Merged_Data[[#This Row],[Cert 1 Ext Date]]= " ","No Data")</f>
        <v>Current</v>
      </c>
      <c r="O219" s="45" t="str" cm="1">
        <f t="array" aca="1" ref="O219" ca="1">_xlfn.IFS(Merged_Data[[#This Row],[Cert 2 Exp Date]]&gt;TODAY()+10, "Current", AND(Merged_Data[[#This Row],[Cert 2 Exp Date]]&gt;TODAY(), Merged_Data[[#This Row],[Cert 2 Exp Date]]&lt;TODAY()+15),"Notify",Merged_Data[[#This Row],[Cert 2 Exp Date]]&lt;=TODAY(), "Expired",Merged_Data[[#This Row],[Cert 2 Exp Date]]= " ","No Data")</f>
        <v>Current</v>
      </c>
      <c r="P219" s="45" t="str" cm="1">
        <f t="array" aca="1" ref="P219" ca="1">_xlfn.IFS(Merged_Data[[#This Row],[Cert 3 Exp Date]]&gt;TODAY()+10, "Current", AND(Merged_Data[[#This Row],[Cert 3 Exp Date]]&gt;TODAY(), Merged_Data[[#This Row],[Cert 3 Exp Date]]&lt;TODAY()+15),"Notify",Merged_Data[[#This Row],[Cert 3 Exp Date]]&lt;=TODAY(), "Expired",Merged_Data[[#This Row],[Cert 3 Exp Date]]= " ","No Data")</f>
        <v>Current</v>
      </c>
    </row>
    <row r="220" spans="1:16" x14ac:dyDescent="0.25">
      <c r="A220" s="13" t="s">
        <v>1947</v>
      </c>
      <c r="B220" s="13" t="s">
        <v>1948</v>
      </c>
      <c r="C220" s="13" t="s">
        <v>2653</v>
      </c>
      <c r="D220" s="13" t="s">
        <v>2430</v>
      </c>
      <c r="E220" s="13" t="s">
        <v>2441</v>
      </c>
      <c r="F220" s="13" t="s">
        <v>2427</v>
      </c>
      <c r="G220" s="13" t="s">
        <v>2428</v>
      </c>
      <c r="H220" s="18">
        <v>44715</v>
      </c>
      <c r="I220" s="20">
        <v>44888</v>
      </c>
      <c r="J220" s="21"/>
      <c r="K220" s="22"/>
      <c r="L220" s="14" t="str">
        <f ca="1">IF(Merged_Data[[#This Row],[Last Job Date]]+10 &lt;TODAY(), "AVAILABLE", "NOT AVAILABLE")</f>
        <v>NOT AVAILABLE</v>
      </c>
      <c r="M220" s="37" t="str">
        <f ca="1">IF(OR(Merged_Data[[#This Row],[Cert 2 Exp Date]]&lt;=TODAY()-$D$3, Merged_Data[[#This Row],[Cert 1 Ext Date]]&lt;=TODAY()-$D$3,Merged_Data[[#This Row],[Cert 3 Exp Date]]&lt;=TODAY()-$D$3), "COMPLIANT", "NOT COMPLIANT")</f>
        <v>COMPLIANT</v>
      </c>
      <c r="N220" s="45" t="str" cm="1">
        <f t="array" aca="1" ref="N220" ca="1">_xlfn.IFS(Merged_Data[[#This Row],[Cert 1 Ext Date]]&gt;TODAY()+10, "Current", AND(Merged_Data[[#This Row],[Cert 1 Ext Date]]&gt;TODAY(), Merged_Data[[#This Row],[Cert 1 Ext Date]]&lt;TODAY()+15),"Notify",Merged_Data[[#This Row],[Cert 1 Ext Date]]&lt;=TODAY(), "Expired",Merged_Data[[#This Row],[Cert 1 Ext Date]]= " ","No Data")</f>
        <v>Current</v>
      </c>
      <c r="O220" s="45" t="str" cm="1">
        <f t="array" aca="1" ref="O220" ca="1">_xlfn.IFS(Merged_Data[[#This Row],[Cert 2 Exp Date]]&gt;TODAY()+10, "Current", AND(Merged_Data[[#This Row],[Cert 2 Exp Date]]&gt;TODAY(), Merged_Data[[#This Row],[Cert 2 Exp Date]]&lt;TODAY()+15),"Notify",Merged_Data[[#This Row],[Cert 2 Exp Date]]&lt;=TODAY(), "Expired",Merged_Data[[#This Row],[Cert 2 Exp Date]]= " ","No Data")</f>
        <v>Expired</v>
      </c>
      <c r="P220" s="45" t="str" cm="1">
        <f t="array" aca="1" ref="P220" ca="1">_xlfn.IFS(Merged_Data[[#This Row],[Cert 3 Exp Date]]&gt;TODAY()+10, "Current", AND(Merged_Data[[#This Row],[Cert 3 Exp Date]]&gt;TODAY(), Merged_Data[[#This Row],[Cert 3 Exp Date]]&lt;TODAY()+15),"Notify",Merged_Data[[#This Row],[Cert 3 Exp Date]]&lt;=TODAY(), "Expired",Merged_Data[[#This Row],[Cert 3 Exp Date]]= " ","No Data")</f>
        <v>Expired</v>
      </c>
    </row>
    <row r="221" spans="1:16" x14ac:dyDescent="0.25">
      <c r="A221" s="13" t="s">
        <v>71</v>
      </c>
      <c r="B221" s="13" t="s">
        <v>72</v>
      </c>
      <c r="C221" s="13" t="s">
        <v>2654</v>
      </c>
      <c r="D221" s="13" t="s">
        <v>2430</v>
      </c>
      <c r="E221" s="13" t="s">
        <v>2445</v>
      </c>
      <c r="F221" s="13" t="s">
        <v>2442</v>
      </c>
      <c r="G221" s="13" t="s">
        <v>2432</v>
      </c>
      <c r="H221" s="18">
        <v>44709</v>
      </c>
      <c r="I221" s="20">
        <v>44968</v>
      </c>
      <c r="J221" s="21">
        <v>45078</v>
      </c>
      <c r="K221" s="22">
        <v>45310</v>
      </c>
      <c r="L221" s="14" t="str">
        <f ca="1">IF(Merged_Data[[#This Row],[Last Job Date]]+10 &lt;TODAY(), "AVAILABLE", "NOT AVAILABLE")</f>
        <v>AVAILABLE</v>
      </c>
      <c r="M221" s="37" t="str">
        <f ca="1">IF(OR(Merged_Data[[#This Row],[Cert 2 Exp Date]]&lt;=TODAY()-$D$3, Merged_Data[[#This Row],[Cert 1 Ext Date]]&lt;=TODAY()-$D$3,Merged_Data[[#This Row],[Cert 3 Exp Date]]&lt;=TODAY()-$D$3), "COMPLIANT", "NOT COMPLIANT")</f>
        <v>NOT COMPLIANT</v>
      </c>
      <c r="N221" s="45" t="str" cm="1">
        <f t="array" aca="1" ref="N221" ca="1">_xlfn.IFS(Merged_Data[[#This Row],[Cert 1 Ext Date]]&gt;TODAY()+10, "Current", AND(Merged_Data[[#This Row],[Cert 1 Ext Date]]&gt;TODAY(), Merged_Data[[#This Row],[Cert 1 Ext Date]]&lt;TODAY()+15),"Notify",Merged_Data[[#This Row],[Cert 1 Ext Date]]&lt;=TODAY(), "Expired",Merged_Data[[#This Row],[Cert 1 Ext Date]]= " ","No Data")</f>
        <v>Current</v>
      </c>
      <c r="O221" s="45" t="str" cm="1">
        <f t="array" aca="1" ref="O221" ca="1">_xlfn.IFS(Merged_Data[[#This Row],[Cert 2 Exp Date]]&gt;TODAY()+10, "Current", AND(Merged_Data[[#This Row],[Cert 2 Exp Date]]&gt;TODAY(), Merged_Data[[#This Row],[Cert 2 Exp Date]]&lt;TODAY()+15),"Notify",Merged_Data[[#This Row],[Cert 2 Exp Date]]&lt;=TODAY(), "Expired",Merged_Data[[#This Row],[Cert 2 Exp Date]]= " ","No Data")</f>
        <v>Current</v>
      </c>
      <c r="P221" s="45" t="str" cm="1">
        <f t="array" aca="1" ref="P221" ca="1">_xlfn.IFS(Merged_Data[[#This Row],[Cert 3 Exp Date]]&gt;TODAY()+10, "Current", AND(Merged_Data[[#This Row],[Cert 3 Exp Date]]&gt;TODAY(), Merged_Data[[#This Row],[Cert 3 Exp Date]]&lt;TODAY()+15),"Notify",Merged_Data[[#This Row],[Cert 3 Exp Date]]&lt;=TODAY(), "Expired",Merged_Data[[#This Row],[Cert 3 Exp Date]]= " ","No Data")</f>
        <v>Current</v>
      </c>
    </row>
    <row r="222" spans="1:16" x14ac:dyDescent="0.25">
      <c r="A222" s="13" t="s">
        <v>996</v>
      </c>
      <c r="B222" s="13" t="s">
        <v>997</v>
      </c>
      <c r="C222" s="13" t="s">
        <v>2655</v>
      </c>
      <c r="D222" s="13" t="s">
        <v>2425</v>
      </c>
      <c r="E222" s="13" t="s">
        <v>2445</v>
      </c>
      <c r="F222" s="13" t="s">
        <v>2427</v>
      </c>
      <c r="G222" s="13" t="s">
        <v>2432</v>
      </c>
      <c r="H222" s="18">
        <v>44707</v>
      </c>
      <c r="I222" s="20">
        <v>44955</v>
      </c>
      <c r="J222" s="21"/>
      <c r="K222" s="22"/>
      <c r="L222" s="14" t="str">
        <f ca="1">IF(Merged_Data[[#This Row],[Last Job Date]]+10 &lt;TODAY(), "AVAILABLE", "NOT AVAILABLE")</f>
        <v>AVAILABLE</v>
      </c>
      <c r="M222" s="37" t="str">
        <f ca="1">IF(OR(Merged_Data[[#This Row],[Cert 2 Exp Date]]&lt;=TODAY()-$D$3, Merged_Data[[#This Row],[Cert 1 Ext Date]]&lt;=TODAY()-$D$3,Merged_Data[[#This Row],[Cert 3 Exp Date]]&lt;=TODAY()-$D$3), "COMPLIANT", "NOT COMPLIANT")</f>
        <v>COMPLIANT</v>
      </c>
      <c r="N222" s="45" t="str" cm="1">
        <f t="array" aca="1" ref="N222" ca="1">_xlfn.IFS(Merged_Data[[#This Row],[Cert 1 Ext Date]]&gt;TODAY()+10, "Current", AND(Merged_Data[[#This Row],[Cert 1 Ext Date]]&gt;TODAY(), Merged_Data[[#This Row],[Cert 1 Ext Date]]&lt;TODAY()+15),"Notify",Merged_Data[[#This Row],[Cert 1 Ext Date]]&lt;=TODAY(), "Expired",Merged_Data[[#This Row],[Cert 1 Ext Date]]= " ","No Data")</f>
        <v>Current</v>
      </c>
      <c r="O222" s="45" t="str" cm="1">
        <f t="array" aca="1" ref="O222" ca="1">_xlfn.IFS(Merged_Data[[#This Row],[Cert 2 Exp Date]]&gt;TODAY()+10, "Current", AND(Merged_Data[[#This Row],[Cert 2 Exp Date]]&gt;TODAY(), Merged_Data[[#This Row],[Cert 2 Exp Date]]&lt;TODAY()+15),"Notify",Merged_Data[[#This Row],[Cert 2 Exp Date]]&lt;=TODAY(), "Expired",Merged_Data[[#This Row],[Cert 2 Exp Date]]= " ","No Data")</f>
        <v>Expired</v>
      </c>
      <c r="P222" s="45" t="str" cm="1">
        <f t="array" aca="1" ref="P222" ca="1">_xlfn.IFS(Merged_Data[[#This Row],[Cert 3 Exp Date]]&gt;TODAY()+10, "Current", AND(Merged_Data[[#This Row],[Cert 3 Exp Date]]&gt;TODAY(), Merged_Data[[#This Row],[Cert 3 Exp Date]]&lt;TODAY()+15),"Notify",Merged_Data[[#This Row],[Cert 3 Exp Date]]&lt;=TODAY(), "Expired",Merged_Data[[#This Row],[Cert 3 Exp Date]]= " ","No Data")</f>
        <v>Expired</v>
      </c>
    </row>
    <row r="223" spans="1:16" x14ac:dyDescent="0.25">
      <c r="A223" s="13" t="s">
        <v>11</v>
      </c>
      <c r="B223" s="13" t="s">
        <v>12</v>
      </c>
      <c r="C223" s="13" t="s">
        <v>2656</v>
      </c>
      <c r="D223" s="13" t="s">
        <v>2430</v>
      </c>
      <c r="E223" s="13" t="s">
        <v>2445</v>
      </c>
      <c r="F223" s="13" t="s">
        <v>2435</v>
      </c>
      <c r="G223" s="13" t="s">
        <v>2432</v>
      </c>
      <c r="H223" s="18">
        <v>44715</v>
      </c>
      <c r="I223" s="20">
        <v>45051</v>
      </c>
      <c r="J223" s="21">
        <v>45103</v>
      </c>
      <c r="K223" s="22">
        <v>45098</v>
      </c>
      <c r="L223" s="14" t="str">
        <f ca="1">IF(Merged_Data[[#This Row],[Last Job Date]]+10 &lt;TODAY(), "AVAILABLE", "NOT AVAILABLE")</f>
        <v>NOT AVAILABLE</v>
      </c>
      <c r="M223" s="37" t="str">
        <f ca="1">IF(OR(Merged_Data[[#This Row],[Cert 2 Exp Date]]&lt;=TODAY()-$D$3, Merged_Data[[#This Row],[Cert 1 Ext Date]]&lt;=TODAY()-$D$3,Merged_Data[[#This Row],[Cert 3 Exp Date]]&lt;=TODAY()-$D$3), "COMPLIANT", "NOT COMPLIANT")</f>
        <v>NOT COMPLIANT</v>
      </c>
      <c r="N223" s="45" t="str" cm="1">
        <f t="array" aca="1" ref="N223" ca="1">_xlfn.IFS(Merged_Data[[#This Row],[Cert 1 Ext Date]]&gt;TODAY()+10, "Current", AND(Merged_Data[[#This Row],[Cert 1 Ext Date]]&gt;TODAY(), Merged_Data[[#This Row],[Cert 1 Ext Date]]&lt;TODAY()+15),"Notify",Merged_Data[[#This Row],[Cert 1 Ext Date]]&lt;=TODAY(), "Expired",Merged_Data[[#This Row],[Cert 1 Ext Date]]= " ","No Data")</f>
        <v>Current</v>
      </c>
      <c r="O223" s="45" t="str" cm="1">
        <f t="array" aca="1" ref="O223" ca="1">_xlfn.IFS(Merged_Data[[#This Row],[Cert 2 Exp Date]]&gt;TODAY()+10, "Current", AND(Merged_Data[[#This Row],[Cert 2 Exp Date]]&gt;TODAY(), Merged_Data[[#This Row],[Cert 2 Exp Date]]&lt;TODAY()+15),"Notify",Merged_Data[[#This Row],[Cert 2 Exp Date]]&lt;=TODAY(), "Expired",Merged_Data[[#This Row],[Cert 2 Exp Date]]= " ","No Data")</f>
        <v>Current</v>
      </c>
      <c r="P223" s="45" t="str" cm="1">
        <f t="array" aca="1" ref="P223" ca="1">_xlfn.IFS(Merged_Data[[#This Row],[Cert 3 Exp Date]]&gt;TODAY()+10, "Current", AND(Merged_Data[[#This Row],[Cert 3 Exp Date]]&gt;TODAY(), Merged_Data[[#This Row],[Cert 3 Exp Date]]&lt;TODAY()+15),"Notify",Merged_Data[[#This Row],[Cert 3 Exp Date]]&lt;=TODAY(), "Expired",Merged_Data[[#This Row],[Cert 3 Exp Date]]= " ","No Data")</f>
        <v>Current</v>
      </c>
    </row>
    <row r="224" spans="1:16" x14ac:dyDescent="0.25">
      <c r="A224" s="13" t="s">
        <v>1453</v>
      </c>
      <c r="B224" s="13" t="s">
        <v>1454</v>
      </c>
      <c r="C224" s="13" t="s">
        <v>2657</v>
      </c>
      <c r="D224" s="13" t="s">
        <v>2425</v>
      </c>
      <c r="E224" s="13" t="s">
        <v>2450</v>
      </c>
      <c r="F224" s="13" t="s">
        <v>2442</v>
      </c>
      <c r="G224" s="13" t="s">
        <v>2428</v>
      </c>
      <c r="H224" s="18">
        <v>44714</v>
      </c>
      <c r="I224" s="20">
        <v>44785</v>
      </c>
      <c r="J224" s="21">
        <v>44725</v>
      </c>
      <c r="K224" s="22">
        <v>45243</v>
      </c>
      <c r="L224" s="14" t="str">
        <f ca="1">IF(Merged_Data[[#This Row],[Last Job Date]]+10 &lt;TODAY(), "AVAILABLE", "NOT AVAILABLE")</f>
        <v>NOT AVAILABLE</v>
      </c>
      <c r="M224" s="37" t="str">
        <f ca="1">IF(OR(Merged_Data[[#This Row],[Cert 2 Exp Date]]&lt;=TODAY()-$D$3, Merged_Data[[#This Row],[Cert 1 Ext Date]]&lt;=TODAY()-$D$3,Merged_Data[[#This Row],[Cert 3 Exp Date]]&lt;=TODAY()-$D$3), "COMPLIANT", "NOT COMPLIANT")</f>
        <v>NOT COMPLIANT</v>
      </c>
      <c r="N224" s="45" t="str" cm="1">
        <f t="array" aca="1" ref="N224" ca="1">_xlfn.IFS(Merged_Data[[#This Row],[Cert 1 Ext Date]]&gt;TODAY()+10, "Current", AND(Merged_Data[[#This Row],[Cert 1 Ext Date]]&gt;TODAY(), Merged_Data[[#This Row],[Cert 1 Ext Date]]&lt;TODAY()+15),"Notify",Merged_Data[[#This Row],[Cert 1 Ext Date]]&lt;=TODAY(), "Expired",Merged_Data[[#This Row],[Cert 1 Ext Date]]= " ","No Data")</f>
        <v>Current</v>
      </c>
      <c r="O224" s="45" t="str" cm="1">
        <f t="array" aca="1" ref="O224" ca="1">_xlfn.IFS(Merged_Data[[#This Row],[Cert 2 Exp Date]]&gt;TODAY()+10, "Current", AND(Merged_Data[[#This Row],[Cert 2 Exp Date]]&gt;TODAY(), Merged_Data[[#This Row],[Cert 2 Exp Date]]&lt;TODAY()+15),"Notify",Merged_Data[[#This Row],[Cert 2 Exp Date]]&lt;=TODAY(), "Expired",Merged_Data[[#This Row],[Cert 2 Exp Date]]= " ","No Data")</f>
        <v>Notify</v>
      </c>
      <c r="P224" s="45" t="str" cm="1">
        <f t="array" aca="1" ref="P224" ca="1">_xlfn.IFS(Merged_Data[[#This Row],[Cert 3 Exp Date]]&gt;TODAY()+10, "Current", AND(Merged_Data[[#This Row],[Cert 3 Exp Date]]&gt;TODAY(), Merged_Data[[#This Row],[Cert 3 Exp Date]]&lt;TODAY()+15),"Notify",Merged_Data[[#This Row],[Cert 3 Exp Date]]&lt;=TODAY(), "Expired",Merged_Data[[#This Row],[Cert 3 Exp Date]]= " ","No Data")</f>
        <v>Current</v>
      </c>
    </row>
    <row r="225" spans="1:16" x14ac:dyDescent="0.25">
      <c r="A225" s="13" t="s">
        <v>178</v>
      </c>
      <c r="B225" s="13" t="s">
        <v>1122</v>
      </c>
      <c r="C225" s="13" t="s">
        <v>2658</v>
      </c>
      <c r="D225" s="13" t="s">
        <v>2425</v>
      </c>
      <c r="E225" s="13" t="s">
        <v>2445</v>
      </c>
      <c r="F225" s="13" t="s">
        <v>2435</v>
      </c>
      <c r="G225" s="13" t="s">
        <v>2428</v>
      </c>
      <c r="H225" s="18">
        <v>44706</v>
      </c>
      <c r="I225" s="20">
        <v>45029</v>
      </c>
      <c r="J225" s="21">
        <v>44667</v>
      </c>
      <c r="K225" s="22">
        <v>44827</v>
      </c>
      <c r="L225" s="14" t="str">
        <f ca="1">IF(Merged_Data[[#This Row],[Last Job Date]]+10 &lt;TODAY(), "AVAILABLE", "NOT AVAILABLE")</f>
        <v>AVAILABLE</v>
      </c>
      <c r="M225" s="37" t="str">
        <f ca="1">IF(OR(Merged_Data[[#This Row],[Cert 2 Exp Date]]&lt;=TODAY()-$D$3, Merged_Data[[#This Row],[Cert 1 Ext Date]]&lt;=TODAY()-$D$3,Merged_Data[[#This Row],[Cert 3 Exp Date]]&lt;=TODAY()-$D$3), "COMPLIANT", "NOT COMPLIANT")</f>
        <v>COMPLIANT</v>
      </c>
      <c r="N225" s="45" t="str" cm="1">
        <f t="array" aca="1" ref="N225" ca="1">_xlfn.IFS(Merged_Data[[#This Row],[Cert 1 Ext Date]]&gt;TODAY()+10, "Current", AND(Merged_Data[[#This Row],[Cert 1 Ext Date]]&gt;TODAY(), Merged_Data[[#This Row],[Cert 1 Ext Date]]&lt;TODAY()+15),"Notify",Merged_Data[[#This Row],[Cert 1 Ext Date]]&lt;=TODAY(), "Expired",Merged_Data[[#This Row],[Cert 1 Ext Date]]= " ","No Data")</f>
        <v>Current</v>
      </c>
      <c r="O225" s="45" t="str" cm="1">
        <f t="array" aca="1" ref="O225" ca="1">_xlfn.IFS(Merged_Data[[#This Row],[Cert 2 Exp Date]]&gt;TODAY()+10, "Current", AND(Merged_Data[[#This Row],[Cert 2 Exp Date]]&gt;TODAY(), Merged_Data[[#This Row],[Cert 2 Exp Date]]&lt;TODAY()+15),"Notify",Merged_Data[[#This Row],[Cert 2 Exp Date]]&lt;=TODAY(), "Expired",Merged_Data[[#This Row],[Cert 2 Exp Date]]= " ","No Data")</f>
        <v>Expired</v>
      </c>
      <c r="P225" s="45" t="str" cm="1">
        <f t="array" aca="1" ref="P225" ca="1">_xlfn.IFS(Merged_Data[[#This Row],[Cert 3 Exp Date]]&gt;TODAY()+10, "Current", AND(Merged_Data[[#This Row],[Cert 3 Exp Date]]&gt;TODAY(), Merged_Data[[#This Row],[Cert 3 Exp Date]]&lt;TODAY()+15),"Notify",Merged_Data[[#This Row],[Cert 3 Exp Date]]&lt;=TODAY(), "Expired",Merged_Data[[#This Row],[Cert 3 Exp Date]]= " ","No Data")</f>
        <v>Current</v>
      </c>
    </row>
    <row r="226" spans="1:16" x14ac:dyDescent="0.25">
      <c r="A226" s="13" t="s">
        <v>178</v>
      </c>
      <c r="B226" s="13" t="s">
        <v>179</v>
      </c>
      <c r="C226" s="13" t="s">
        <v>2659</v>
      </c>
      <c r="D226" s="13" t="s">
        <v>2430</v>
      </c>
      <c r="E226" s="13" t="s">
        <v>2437</v>
      </c>
      <c r="F226" s="13" t="s">
        <v>2431</v>
      </c>
      <c r="G226" s="13" t="s">
        <v>2432</v>
      </c>
      <c r="H226" s="18">
        <v>44711</v>
      </c>
      <c r="I226" s="20">
        <v>44859</v>
      </c>
      <c r="J226" s="21">
        <v>44659</v>
      </c>
      <c r="K226" s="22">
        <v>44957</v>
      </c>
      <c r="L226" s="14" t="str">
        <f ca="1">IF(Merged_Data[[#This Row],[Last Job Date]]+10 &lt;TODAY(), "AVAILABLE", "NOT AVAILABLE")</f>
        <v>AVAILABLE</v>
      </c>
      <c r="M226" s="37" t="str">
        <f ca="1">IF(OR(Merged_Data[[#This Row],[Cert 2 Exp Date]]&lt;=TODAY()-$D$3, Merged_Data[[#This Row],[Cert 1 Ext Date]]&lt;=TODAY()-$D$3,Merged_Data[[#This Row],[Cert 3 Exp Date]]&lt;=TODAY()-$D$3), "COMPLIANT", "NOT COMPLIANT")</f>
        <v>COMPLIANT</v>
      </c>
      <c r="N226" s="45" t="str" cm="1">
        <f t="array" aca="1" ref="N226" ca="1">_xlfn.IFS(Merged_Data[[#This Row],[Cert 1 Ext Date]]&gt;TODAY()+10, "Current", AND(Merged_Data[[#This Row],[Cert 1 Ext Date]]&gt;TODAY(), Merged_Data[[#This Row],[Cert 1 Ext Date]]&lt;TODAY()+15),"Notify",Merged_Data[[#This Row],[Cert 1 Ext Date]]&lt;=TODAY(), "Expired",Merged_Data[[#This Row],[Cert 1 Ext Date]]= " ","No Data")</f>
        <v>Current</v>
      </c>
      <c r="O226" s="45" t="str" cm="1">
        <f t="array" aca="1" ref="O226" ca="1">_xlfn.IFS(Merged_Data[[#This Row],[Cert 2 Exp Date]]&gt;TODAY()+10, "Current", AND(Merged_Data[[#This Row],[Cert 2 Exp Date]]&gt;TODAY(), Merged_Data[[#This Row],[Cert 2 Exp Date]]&lt;TODAY()+15),"Notify",Merged_Data[[#This Row],[Cert 2 Exp Date]]&lt;=TODAY(), "Expired",Merged_Data[[#This Row],[Cert 2 Exp Date]]= " ","No Data")</f>
        <v>Expired</v>
      </c>
      <c r="P226" s="45" t="str" cm="1">
        <f t="array" aca="1" ref="P226" ca="1">_xlfn.IFS(Merged_Data[[#This Row],[Cert 3 Exp Date]]&gt;TODAY()+10, "Current", AND(Merged_Data[[#This Row],[Cert 3 Exp Date]]&gt;TODAY(), Merged_Data[[#This Row],[Cert 3 Exp Date]]&lt;TODAY()+15),"Notify",Merged_Data[[#This Row],[Cert 3 Exp Date]]&lt;=TODAY(), "Expired",Merged_Data[[#This Row],[Cert 3 Exp Date]]= " ","No Data")</f>
        <v>Current</v>
      </c>
    </row>
    <row r="227" spans="1:16" x14ac:dyDescent="0.25">
      <c r="A227" s="13" t="s">
        <v>2268</v>
      </c>
      <c r="B227" s="13" t="s">
        <v>2269</v>
      </c>
      <c r="C227" s="13" t="s">
        <v>2660</v>
      </c>
      <c r="D227" s="13" t="s">
        <v>2430</v>
      </c>
      <c r="E227" s="13" t="s">
        <v>2450</v>
      </c>
      <c r="F227" s="13" t="s">
        <v>2442</v>
      </c>
      <c r="G227" s="13" t="s">
        <v>2428</v>
      </c>
      <c r="H227" s="18">
        <v>44709</v>
      </c>
      <c r="I227" s="20">
        <v>45051</v>
      </c>
      <c r="J227" s="21">
        <v>44768</v>
      </c>
      <c r="K227" s="22">
        <v>45140</v>
      </c>
      <c r="L227" s="14" t="str">
        <f ca="1">IF(Merged_Data[[#This Row],[Last Job Date]]+10 &lt;TODAY(), "AVAILABLE", "NOT AVAILABLE")</f>
        <v>AVAILABLE</v>
      </c>
      <c r="M227" s="37" t="str">
        <f ca="1">IF(OR(Merged_Data[[#This Row],[Cert 2 Exp Date]]&lt;=TODAY()-$D$3, Merged_Data[[#This Row],[Cert 1 Ext Date]]&lt;=TODAY()-$D$3,Merged_Data[[#This Row],[Cert 3 Exp Date]]&lt;=TODAY()-$D$3), "COMPLIANT", "NOT COMPLIANT")</f>
        <v>NOT COMPLIANT</v>
      </c>
      <c r="N227" s="45" t="str" cm="1">
        <f t="array" aca="1" ref="N227" ca="1">_xlfn.IFS(Merged_Data[[#This Row],[Cert 1 Ext Date]]&gt;TODAY()+10, "Current", AND(Merged_Data[[#This Row],[Cert 1 Ext Date]]&gt;TODAY(), Merged_Data[[#This Row],[Cert 1 Ext Date]]&lt;TODAY()+15),"Notify",Merged_Data[[#This Row],[Cert 1 Ext Date]]&lt;=TODAY(), "Expired",Merged_Data[[#This Row],[Cert 1 Ext Date]]= " ","No Data")</f>
        <v>Current</v>
      </c>
      <c r="O227" s="45" t="str" cm="1">
        <f t="array" aca="1" ref="O227" ca="1">_xlfn.IFS(Merged_Data[[#This Row],[Cert 2 Exp Date]]&gt;TODAY()+10, "Current", AND(Merged_Data[[#This Row],[Cert 2 Exp Date]]&gt;TODAY(), Merged_Data[[#This Row],[Cert 2 Exp Date]]&lt;TODAY()+15),"Notify",Merged_Data[[#This Row],[Cert 2 Exp Date]]&lt;=TODAY(), "Expired",Merged_Data[[#This Row],[Cert 2 Exp Date]]= " ","No Data")</f>
        <v>Current</v>
      </c>
      <c r="P227" s="45" t="str" cm="1">
        <f t="array" aca="1" ref="P227" ca="1">_xlfn.IFS(Merged_Data[[#This Row],[Cert 3 Exp Date]]&gt;TODAY()+10, "Current", AND(Merged_Data[[#This Row],[Cert 3 Exp Date]]&gt;TODAY(), Merged_Data[[#This Row],[Cert 3 Exp Date]]&lt;TODAY()+15),"Notify",Merged_Data[[#This Row],[Cert 3 Exp Date]]&lt;=TODAY(), "Expired",Merged_Data[[#This Row],[Cert 3 Exp Date]]= " ","No Data")</f>
        <v>Current</v>
      </c>
    </row>
    <row r="228" spans="1:16" x14ac:dyDescent="0.25">
      <c r="A228" s="13" t="s">
        <v>2422</v>
      </c>
      <c r="B228" s="13" t="s">
        <v>2423</v>
      </c>
      <c r="C228" s="13" t="s">
        <v>2661</v>
      </c>
      <c r="D228" s="13" t="s">
        <v>2430</v>
      </c>
      <c r="E228" s="13" t="s">
        <v>2441</v>
      </c>
      <c r="F228" s="13" t="s">
        <v>2431</v>
      </c>
      <c r="G228" s="13" t="s">
        <v>2428</v>
      </c>
      <c r="H228" s="18">
        <v>44715</v>
      </c>
      <c r="I228" s="20">
        <v>44875</v>
      </c>
      <c r="J228" s="21">
        <v>45109</v>
      </c>
      <c r="K228" s="22">
        <v>44825</v>
      </c>
      <c r="L228" s="14" t="str">
        <f ca="1">IF(Merged_Data[[#This Row],[Last Job Date]]+10 &lt;TODAY(), "AVAILABLE", "NOT AVAILABLE")</f>
        <v>NOT AVAILABLE</v>
      </c>
      <c r="M228" s="37" t="str">
        <f ca="1">IF(OR(Merged_Data[[#This Row],[Cert 2 Exp Date]]&lt;=TODAY()-$D$3, Merged_Data[[#This Row],[Cert 1 Ext Date]]&lt;=TODAY()-$D$3,Merged_Data[[#This Row],[Cert 3 Exp Date]]&lt;=TODAY()-$D$3), "COMPLIANT", "NOT COMPLIANT")</f>
        <v>NOT COMPLIANT</v>
      </c>
      <c r="N228" s="45" t="str" cm="1">
        <f t="array" aca="1" ref="N228" ca="1">_xlfn.IFS(Merged_Data[[#This Row],[Cert 1 Ext Date]]&gt;TODAY()+10, "Current", AND(Merged_Data[[#This Row],[Cert 1 Ext Date]]&gt;TODAY(), Merged_Data[[#This Row],[Cert 1 Ext Date]]&lt;TODAY()+15),"Notify",Merged_Data[[#This Row],[Cert 1 Ext Date]]&lt;=TODAY(), "Expired",Merged_Data[[#This Row],[Cert 1 Ext Date]]= " ","No Data")</f>
        <v>Current</v>
      </c>
      <c r="O228" s="45" t="str" cm="1">
        <f t="array" aca="1" ref="O228" ca="1">_xlfn.IFS(Merged_Data[[#This Row],[Cert 2 Exp Date]]&gt;TODAY()+10, "Current", AND(Merged_Data[[#This Row],[Cert 2 Exp Date]]&gt;TODAY(), Merged_Data[[#This Row],[Cert 2 Exp Date]]&lt;TODAY()+15),"Notify",Merged_Data[[#This Row],[Cert 2 Exp Date]]&lt;=TODAY(), "Expired",Merged_Data[[#This Row],[Cert 2 Exp Date]]= " ","No Data")</f>
        <v>Current</v>
      </c>
      <c r="P228" s="45" t="str" cm="1">
        <f t="array" aca="1" ref="P228" ca="1">_xlfn.IFS(Merged_Data[[#This Row],[Cert 3 Exp Date]]&gt;TODAY()+10, "Current", AND(Merged_Data[[#This Row],[Cert 3 Exp Date]]&gt;TODAY(), Merged_Data[[#This Row],[Cert 3 Exp Date]]&lt;TODAY()+15),"Notify",Merged_Data[[#This Row],[Cert 3 Exp Date]]&lt;=TODAY(), "Expired",Merged_Data[[#This Row],[Cert 3 Exp Date]]= " ","No Data")</f>
        <v>Current</v>
      </c>
    </row>
    <row r="229" spans="1:16" x14ac:dyDescent="0.25">
      <c r="A229" s="13" t="s">
        <v>321</v>
      </c>
      <c r="B229" s="13" t="s">
        <v>322</v>
      </c>
      <c r="C229" s="13" t="s">
        <v>2662</v>
      </c>
      <c r="D229" s="13" t="s">
        <v>2430</v>
      </c>
      <c r="E229" s="13" t="s">
        <v>2437</v>
      </c>
      <c r="F229" s="13" t="s">
        <v>2442</v>
      </c>
      <c r="G229" s="13" t="s">
        <v>2432</v>
      </c>
      <c r="H229" s="18">
        <v>44714</v>
      </c>
      <c r="I229" s="20">
        <v>45164</v>
      </c>
      <c r="J229" s="21">
        <v>44764</v>
      </c>
      <c r="K229" s="22">
        <v>44620</v>
      </c>
      <c r="L229" s="14" t="str">
        <f ca="1">IF(Merged_Data[[#This Row],[Last Job Date]]+10 &lt;TODAY(), "AVAILABLE", "NOT AVAILABLE")</f>
        <v>NOT AVAILABLE</v>
      </c>
      <c r="M229" s="37" t="str">
        <f ca="1">IF(OR(Merged_Data[[#This Row],[Cert 2 Exp Date]]&lt;=TODAY()-$D$3, Merged_Data[[#This Row],[Cert 1 Ext Date]]&lt;=TODAY()-$D$3,Merged_Data[[#This Row],[Cert 3 Exp Date]]&lt;=TODAY()-$D$3), "COMPLIANT", "NOT COMPLIANT")</f>
        <v>COMPLIANT</v>
      </c>
      <c r="N229" s="45" t="str" cm="1">
        <f t="array" aca="1" ref="N229" ca="1">_xlfn.IFS(Merged_Data[[#This Row],[Cert 1 Ext Date]]&gt;TODAY()+10, "Current", AND(Merged_Data[[#This Row],[Cert 1 Ext Date]]&gt;TODAY(), Merged_Data[[#This Row],[Cert 1 Ext Date]]&lt;TODAY()+15),"Notify",Merged_Data[[#This Row],[Cert 1 Ext Date]]&lt;=TODAY(), "Expired",Merged_Data[[#This Row],[Cert 1 Ext Date]]= " ","No Data")</f>
        <v>Current</v>
      </c>
      <c r="O229" s="45" t="str" cm="1">
        <f t="array" aca="1" ref="O229" ca="1">_xlfn.IFS(Merged_Data[[#This Row],[Cert 2 Exp Date]]&gt;TODAY()+10, "Current", AND(Merged_Data[[#This Row],[Cert 2 Exp Date]]&gt;TODAY(), Merged_Data[[#This Row],[Cert 2 Exp Date]]&lt;TODAY()+15),"Notify",Merged_Data[[#This Row],[Cert 2 Exp Date]]&lt;=TODAY(), "Expired",Merged_Data[[#This Row],[Cert 2 Exp Date]]= " ","No Data")</f>
        <v>Current</v>
      </c>
      <c r="P229" s="45" t="str" cm="1">
        <f t="array" aca="1" ref="P229" ca="1">_xlfn.IFS(Merged_Data[[#This Row],[Cert 3 Exp Date]]&gt;TODAY()+10, "Current", AND(Merged_Data[[#This Row],[Cert 3 Exp Date]]&gt;TODAY(), Merged_Data[[#This Row],[Cert 3 Exp Date]]&lt;TODAY()+15),"Notify",Merged_Data[[#This Row],[Cert 3 Exp Date]]&lt;=TODAY(), "Expired",Merged_Data[[#This Row],[Cert 3 Exp Date]]= " ","No Data")</f>
        <v>Expired</v>
      </c>
    </row>
    <row r="230" spans="1:16" x14ac:dyDescent="0.25">
      <c r="A230" s="13" t="s">
        <v>1380</v>
      </c>
      <c r="B230" s="13" t="s">
        <v>1381</v>
      </c>
      <c r="C230" s="13" t="s">
        <v>2663</v>
      </c>
      <c r="D230" s="13" t="s">
        <v>2430</v>
      </c>
      <c r="E230" s="13" t="s">
        <v>2439</v>
      </c>
      <c r="F230" s="13" t="s">
        <v>2447</v>
      </c>
      <c r="G230" s="13" t="s">
        <v>2432</v>
      </c>
      <c r="H230" s="18">
        <v>44710</v>
      </c>
      <c r="I230" s="20">
        <v>45133</v>
      </c>
      <c r="J230" s="21">
        <v>44860</v>
      </c>
      <c r="K230" s="22">
        <v>45286</v>
      </c>
      <c r="L230" s="14" t="str">
        <f ca="1">IF(Merged_Data[[#This Row],[Last Job Date]]+10 &lt;TODAY(), "AVAILABLE", "NOT AVAILABLE")</f>
        <v>AVAILABLE</v>
      </c>
      <c r="M230" s="37" t="str">
        <f ca="1">IF(OR(Merged_Data[[#This Row],[Cert 2 Exp Date]]&lt;=TODAY()-$D$3, Merged_Data[[#This Row],[Cert 1 Ext Date]]&lt;=TODAY()-$D$3,Merged_Data[[#This Row],[Cert 3 Exp Date]]&lt;=TODAY()-$D$3), "COMPLIANT", "NOT COMPLIANT")</f>
        <v>NOT COMPLIANT</v>
      </c>
      <c r="N230" s="45" t="str" cm="1">
        <f t="array" aca="1" ref="N230" ca="1">_xlfn.IFS(Merged_Data[[#This Row],[Cert 1 Ext Date]]&gt;TODAY()+10, "Current", AND(Merged_Data[[#This Row],[Cert 1 Ext Date]]&gt;TODAY(), Merged_Data[[#This Row],[Cert 1 Ext Date]]&lt;TODAY()+15),"Notify",Merged_Data[[#This Row],[Cert 1 Ext Date]]&lt;=TODAY(), "Expired",Merged_Data[[#This Row],[Cert 1 Ext Date]]= " ","No Data")</f>
        <v>Current</v>
      </c>
      <c r="O230" s="45" t="str" cm="1">
        <f t="array" aca="1" ref="O230" ca="1">_xlfn.IFS(Merged_Data[[#This Row],[Cert 2 Exp Date]]&gt;TODAY()+10, "Current", AND(Merged_Data[[#This Row],[Cert 2 Exp Date]]&gt;TODAY(), Merged_Data[[#This Row],[Cert 2 Exp Date]]&lt;TODAY()+15),"Notify",Merged_Data[[#This Row],[Cert 2 Exp Date]]&lt;=TODAY(), "Expired",Merged_Data[[#This Row],[Cert 2 Exp Date]]= " ","No Data")</f>
        <v>Current</v>
      </c>
      <c r="P230" s="45" t="str" cm="1">
        <f t="array" aca="1" ref="P230" ca="1">_xlfn.IFS(Merged_Data[[#This Row],[Cert 3 Exp Date]]&gt;TODAY()+10, "Current", AND(Merged_Data[[#This Row],[Cert 3 Exp Date]]&gt;TODAY(), Merged_Data[[#This Row],[Cert 3 Exp Date]]&lt;TODAY()+15),"Notify",Merged_Data[[#This Row],[Cert 3 Exp Date]]&lt;=TODAY(), "Expired",Merged_Data[[#This Row],[Cert 3 Exp Date]]= " ","No Data")</f>
        <v>Current</v>
      </c>
    </row>
    <row r="231" spans="1:16" x14ac:dyDescent="0.25">
      <c r="A231" s="13" t="s">
        <v>153</v>
      </c>
      <c r="B231" s="13" t="s">
        <v>154</v>
      </c>
      <c r="C231" s="13" t="s">
        <v>2664</v>
      </c>
      <c r="D231" s="13" t="s">
        <v>2425</v>
      </c>
      <c r="E231" s="13" t="s">
        <v>2426</v>
      </c>
      <c r="F231" s="13" t="s">
        <v>2447</v>
      </c>
      <c r="G231" s="13" t="s">
        <v>2432</v>
      </c>
      <c r="H231" s="18">
        <v>44716</v>
      </c>
      <c r="I231" s="20"/>
      <c r="J231" s="21">
        <v>45070</v>
      </c>
      <c r="K231" s="22">
        <v>44956</v>
      </c>
      <c r="L231" s="14" t="str">
        <f ca="1">IF(Merged_Data[[#This Row],[Last Job Date]]+10 &lt;TODAY(), "AVAILABLE", "NOT AVAILABLE")</f>
        <v>NOT AVAILABLE</v>
      </c>
      <c r="M231" s="37" t="str">
        <f ca="1">IF(OR(Merged_Data[[#This Row],[Cert 2 Exp Date]]&lt;=TODAY()-$D$3, Merged_Data[[#This Row],[Cert 1 Ext Date]]&lt;=TODAY()-$D$3,Merged_Data[[#This Row],[Cert 3 Exp Date]]&lt;=TODAY()-$D$3), "COMPLIANT", "NOT COMPLIANT")</f>
        <v>COMPLIANT</v>
      </c>
      <c r="N231" s="45" t="str" cm="1">
        <f t="array" aca="1" ref="N231" ca="1">_xlfn.IFS(Merged_Data[[#This Row],[Cert 1 Ext Date]]&gt;TODAY()+10, "Current", AND(Merged_Data[[#This Row],[Cert 1 Ext Date]]&gt;TODAY(), Merged_Data[[#This Row],[Cert 1 Ext Date]]&lt;TODAY()+15),"Notify",Merged_Data[[#This Row],[Cert 1 Ext Date]]&lt;=TODAY(), "Expired",Merged_Data[[#This Row],[Cert 1 Ext Date]]= " ","No Data")</f>
        <v>Expired</v>
      </c>
      <c r="O231" s="45" t="str" cm="1">
        <f t="array" aca="1" ref="O231" ca="1">_xlfn.IFS(Merged_Data[[#This Row],[Cert 2 Exp Date]]&gt;TODAY()+10, "Current", AND(Merged_Data[[#This Row],[Cert 2 Exp Date]]&gt;TODAY(), Merged_Data[[#This Row],[Cert 2 Exp Date]]&lt;TODAY()+15),"Notify",Merged_Data[[#This Row],[Cert 2 Exp Date]]&lt;=TODAY(), "Expired",Merged_Data[[#This Row],[Cert 2 Exp Date]]= " ","No Data")</f>
        <v>Current</v>
      </c>
      <c r="P231" s="45" t="str" cm="1">
        <f t="array" aca="1" ref="P231" ca="1">_xlfn.IFS(Merged_Data[[#This Row],[Cert 3 Exp Date]]&gt;TODAY()+10, "Current", AND(Merged_Data[[#This Row],[Cert 3 Exp Date]]&gt;TODAY(), Merged_Data[[#This Row],[Cert 3 Exp Date]]&lt;TODAY()+15),"Notify",Merged_Data[[#This Row],[Cert 3 Exp Date]]&lt;=TODAY(), "Expired",Merged_Data[[#This Row],[Cert 3 Exp Date]]= " ","No Data")</f>
        <v>Current</v>
      </c>
    </row>
    <row r="232" spans="1:16" x14ac:dyDescent="0.25">
      <c r="A232" s="13" t="s">
        <v>74</v>
      </c>
      <c r="B232" s="13" t="s">
        <v>75</v>
      </c>
      <c r="C232" s="13" t="s">
        <v>2665</v>
      </c>
      <c r="D232" s="13" t="s">
        <v>2425</v>
      </c>
      <c r="E232" s="13" t="s">
        <v>2437</v>
      </c>
      <c r="F232" s="13" t="s">
        <v>2447</v>
      </c>
      <c r="G232" s="13" t="s">
        <v>2432</v>
      </c>
      <c r="H232" s="18">
        <v>44716</v>
      </c>
      <c r="I232" s="20"/>
      <c r="J232" s="21">
        <v>44810</v>
      </c>
      <c r="K232" s="22">
        <v>45161</v>
      </c>
      <c r="L232" s="14" t="str">
        <f ca="1">IF(Merged_Data[[#This Row],[Last Job Date]]+10 &lt;TODAY(), "AVAILABLE", "NOT AVAILABLE")</f>
        <v>NOT AVAILABLE</v>
      </c>
      <c r="M232" s="37" t="str">
        <f ca="1">IF(OR(Merged_Data[[#This Row],[Cert 2 Exp Date]]&lt;=TODAY()-$D$3, Merged_Data[[#This Row],[Cert 1 Ext Date]]&lt;=TODAY()-$D$3,Merged_Data[[#This Row],[Cert 3 Exp Date]]&lt;=TODAY()-$D$3), "COMPLIANT", "NOT COMPLIANT")</f>
        <v>COMPLIANT</v>
      </c>
      <c r="N232" s="45" t="str" cm="1">
        <f t="array" aca="1" ref="N232" ca="1">_xlfn.IFS(Merged_Data[[#This Row],[Cert 1 Ext Date]]&gt;TODAY()+10, "Current", AND(Merged_Data[[#This Row],[Cert 1 Ext Date]]&gt;TODAY(), Merged_Data[[#This Row],[Cert 1 Ext Date]]&lt;TODAY()+15),"Notify",Merged_Data[[#This Row],[Cert 1 Ext Date]]&lt;=TODAY(), "Expired",Merged_Data[[#This Row],[Cert 1 Ext Date]]= " ","No Data")</f>
        <v>Expired</v>
      </c>
      <c r="O232" s="45" t="str" cm="1">
        <f t="array" aca="1" ref="O232" ca="1">_xlfn.IFS(Merged_Data[[#This Row],[Cert 2 Exp Date]]&gt;TODAY()+10, "Current", AND(Merged_Data[[#This Row],[Cert 2 Exp Date]]&gt;TODAY(), Merged_Data[[#This Row],[Cert 2 Exp Date]]&lt;TODAY()+15),"Notify",Merged_Data[[#This Row],[Cert 2 Exp Date]]&lt;=TODAY(), "Expired",Merged_Data[[#This Row],[Cert 2 Exp Date]]= " ","No Data")</f>
        <v>Current</v>
      </c>
      <c r="P232" s="45" t="str" cm="1">
        <f t="array" aca="1" ref="P232" ca="1">_xlfn.IFS(Merged_Data[[#This Row],[Cert 3 Exp Date]]&gt;TODAY()+10, "Current", AND(Merged_Data[[#This Row],[Cert 3 Exp Date]]&gt;TODAY(), Merged_Data[[#This Row],[Cert 3 Exp Date]]&lt;TODAY()+15),"Notify",Merged_Data[[#This Row],[Cert 3 Exp Date]]&lt;=TODAY(), "Expired",Merged_Data[[#This Row],[Cert 3 Exp Date]]= " ","No Data")</f>
        <v>Current</v>
      </c>
    </row>
    <row r="233" spans="1:16" x14ac:dyDescent="0.25">
      <c r="A233" s="13" t="s">
        <v>2207</v>
      </c>
      <c r="B233" s="13" t="s">
        <v>2208</v>
      </c>
      <c r="C233" s="13" t="s">
        <v>2666</v>
      </c>
      <c r="D233" s="13" t="s">
        <v>2425</v>
      </c>
      <c r="E233" s="13" t="s">
        <v>2445</v>
      </c>
      <c r="F233" s="13" t="s">
        <v>2442</v>
      </c>
      <c r="G233" s="13" t="s">
        <v>2432</v>
      </c>
      <c r="H233" s="18">
        <v>44707</v>
      </c>
      <c r="I233" s="20">
        <v>44976</v>
      </c>
      <c r="J233" s="21">
        <v>44856</v>
      </c>
      <c r="K233" s="22">
        <v>44719</v>
      </c>
      <c r="L233" s="14" t="str">
        <f ca="1">IF(Merged_Data[[#This Row],[Last Job Date]]+10 &lt;TODAY(), "AVAILABLE", "NOT AVAILABLE")</f>
        <v>AVAILABLE</v>
      </c>
      <c r="M233" s="37" t="str">
        <f ca="1">IF(OR(Merged_Data[[#This Row],[Cert 2 Exp Date]]&lt;=TODAY()-$D$3, Merged_Data[[#This Row],[Cert 1 Ext Date]]&lt;=TODAY()-$D$3,Merged_Data[[#This Row],[Cert 3 Exp Date]]&lt;=TODAY()-$D$3), "COMPLIANT", "NOT COMPLIANT")</f>
        <v>NOT COMPLIANT</v>
      </c>
      <c r="N233" s="45" t="str" cm="1">
        <f t="array" aca="1" ref="N233" ca="1">_xlfn.IFS(Merged_Data[[#This Row],[Cert 1 Ext Date]]&gt;TODAY()+10, "Current", AND(Merged_Data[[#This Row],[Cert 1 Ext Date]]&gt;TODAY(), Merged_Data[[#This Row],[Cert 1 Ext Date]]&lt;TODAY()+15),"Notify",Merged_Data[[#This Row],[Cert 1 Ext Date]]&lt;=TODAY(), "Expired",Merged_Data[[#This Row],[Cert 1 Ext Date]]= " ","No Data")</f>
        <v>Current</v>
      </c>
      <c r="O233" s="45" t="str" cm="1">
        <f t="array" aca="1" ref="O233" ca="1">_xlfn.IFS(Merged_Data[[#This Row],[Cert 2 Exp Date]]&gt;TODAY()+10, "Current", AND(Merged_Data[[#This Row],[Cert 2 Exp Date]]&gt;TODAY(), Merged_Data[[#This Row],[Cert 2 Exp Date]]&lt;TODAY()+15),"Notify",Merged_Data[[#This Row],[Cert 2 Exp Date]]&lt;=TODAY(), "Expired",Merged_Data[[#This Row],[Cert 2 Exp Date]]= " ","No Data")</f>
        <v>Current</v>
      </c>
      <c r="P233" s="45" t="str" cm="1">
        <f t="array" aca="1" ref="P233" ca="1">_xlfn.IFS(Merged_Data[[#This Row],[Cert 3 Exp Date]]&gt;TODAY()+10, "Current", AND(Merged_Data[[#This Row],[Cert 3 Exp Date]]&gt;TODAY(), Merged_Data[[#This Row],[Cert 3 Exp Date]]&lt;TODAY()+15),"Notify",Merged_Data[[#This Row],[Cert 3 Exp Date]]&lt;=TODAY(), "Expired",Merged_Data[[#This Row],[Cert 3 Exp Date]]= " ","No Data")</f>
        <v>Expired</v>
      </c>
    </row>
    <row r="234" spans="1:16" x14ac:dyDescent="0.25">
      <c r="A234" s="13" t="s">
        <v>17</v>
      </c>
      <c r="B234" s="13" t="s">
        <v>18</v>
      </c>
      <c r="C234" s="13" t="s">
        <v>2667</v>
      </c>
      <c r="D234" s="13" t="s">
        <v>2425</v>
      </c>
      <c r="E234" s="13" t="s">
        <v>2437</v>
      </c>
      <c r="F234" s="13" t="s">
        <v>2427</v>
      </c>
      <c r="G234" s="13" t="s">
        <v>2428</v>
      </c>
      <c r="H234" s="18">
        <v>44710</v>
      </c>
      <c r="I234" s="20">
        <v>44740</v>
      </c>
      <c r="J234" s="21">
        <v>45159</v>
      </c>
      <c r="K234" s="22">
        <v>45465</v>
      </c>
      <c r="L234" s="14" t="str">
        <f ca="1">IF(Merged_Data[[#This Row],[Last Job Date]]+10 &lt;TODAY(), "AVAILABLE", "NOT AVAILABLE")</f>
        <v>AVAILABLE</v>
      </c>
      <c r="M234" s="37" t="str">
        <f ca="1">IF(OR(Merged_Data[[#This Row],[Cert 2 Exp Date]]&lt;=TODAY()-$D$3, Merged_Data[[#This Row],[Cert 1 Ext Date]]&lt;=TODAY()-$D$3,Merged_Data[[#This Row],[Cert 3 Exp Date]]&lt;=TODAY()-$D$3), "COMPLIANT", "NOT COMPLIANT")</f>
        <v>NOT COMPLIANT</v>
      </c>
      <c r="N234" s="45" t="str" cm="1">
        <f t="array" aca="1" ref="N234" ca="1">_xlfn.IFS(Merged_Data[[#This Row],[Cert 1 Ext Date]]&gt;TODAY()+10, "Current", AND(Merged_Data[[#This Row],[Cert 1 Ext Date]]&gt;TODAY(), Merged_Data[[#This Row],[Cert 1 Ext Date]]&lt;TODAY()+15),"Notify",Merged_Data[[#This Row],[Cert 1 Ext Date]]&lt;=TODAY(), "Expired",Merged_Data[[#This Row],[Cert 1 Ext Date]]= " ","No Data")</f>
        <v>Current</v>
      </c>
      <c r="O234" s="45" t="str" cm="1">
        <f t="array" aca="1" ref="O234" ca="1">_xlfn.IFS(Merged_Data[[#This Row],[Cert 2 Exp Date]]&gt;TODAY()+10, "Current", AND(Merged_Data[[#This Row],[Cert 2 Exp Date]]&gt;TODAY(), Merged_Data[[#This Row],[Cert 2 Exp Date]]&lt;TODAY()+15),"Notify",Merged_Data[[#This Row],[Cert 2 Exp Date]]&lt;=TODAY(), "Expired",Merged_Data[[#This Row],[Cert 2 Exp Date]]= " ","No Data")</f>
        <v>Current</v>
      </c>
      <c r="P234" s="45" t="str" cm="1">
        <f t="array" aca="1" ref="P234" ca="1">_xlfn.IFS(Merged_Data[[#This Row],[Cert 3 Exp Date]]&gt;TODAY()+10, "Current", AND(Merged_Data[[#This Row],[Cert 3 Exp Date]]&gt;TODAY(), Merged_Data[[#This Row],[Cert 3 Exp Date]]&lt;TODAY()+15),"Notify",Merged_Data[[#This Row],[Cert 3 Exp Date]]&lt;=TODAY(), "Expired",Merged_Data[[#This Row],[Cert 3 Exp Date]]= " ","No Data")</f>
        <v>Current</v>
      </c>
    </row>
    <row r="235" spans="1:16" x14ac:dyDescent="0.25">
      <c r="A235" s="13" t="s">
        <v>1841</v>
      </c>
      <c r="B235" s="13" t="s">
        <v>1842</v>
      </c>
      <c r="C235" s="13" t="s">
        <v>2668</v>
      </c>
      <c r="D235" s="13" t="s">
        <v>2425</v>
      </c>
      <c r="E235" s="13" t="s">
        <v>2437</v>
      </c>
      <c r="F235" s="13" t="s">
        <v>2431</v>
      </c>
      <c r="G235" s="13" t="s">
        <v>2428</v>
      </c>
      <c r="H235" s="18">
        <v>44715</v>
      </c>
      <c r="I235" s="20">
        <v>44774</v>
      </c>
      <c r="J235" s="21">
        <v>45201</v>
      </c>
      <c r="K235" s="22">
        <v>44613</v>
      </c>
      <c r="L235" s="14" t="str">
        <f ca="1">IF(Merged_Data[[#This Row],[Last Job Date]]+10 &lt;TODAY(), "AVAILABLE", "NOT AVAILABLE")</f>
        <v>NOT AVAILABLE</v>
      </c>
      <c r="M235" s="37" t="str">
        <f ca="1">IF(OR(Merged_Data[[#This Row],[Cert 2 Exp Date]]&lt;=TODAY()-$D$3, Merged_Data[[#This Row],[Cert 1 Ext Date]]&lt;=TODAY()-$D$3,Merged_Data[[#This Row],[Cert 3 Exp Date]]&lt;=TODAY()-$D$3), "COMPLIANT", "NOT COMPLIANT")</f>
        <v>COMPLIANT</v>
      </c>
      <c r="N235" s="45" t="str" cm="1">
        <f t="array" aca="1" ref="N235" ca="1">_xlfn.IFS(Merged_Data[[#This Row],[Cert 1 Ext Date]]&gt;TODAY()+10, "Current", AND(Merged_Data[[#This Row],[Cert 1 Ext Date]]&gt;TODAY(), Merged_Data[[#This Row],[Cert 1 Ext Date]]&lt;TODAY()+15),"Notify",Merged_Data[[#This Row],[Cert 1 Ext Date]]&lt;=TODAY(), "Expired",Merged_Data[[#This Row],[Cert 1 Ext Date]]= " ","No Data")</f>
        <v>Current</v>
      </c>
      <c r="O235" s="45" t="str" cm="1">
        <f t="array" aca="1" ref="O235" ca="1">_xlfn.IFS(Merged_Data[[#This Row],[Cert 2 Exp Date]]&gt;TODAY()+10, "Current", AND(Merged_Data[[#This Row],[Cert 2 Exp Date]]&gt;TODAY(), Merged_Data[[#This Row],[Cert 2 Exp Date]]&lt;TODAY()+15),"Notify",Merged_Data[[#This Row],[Cert 2 Exp Date]]&lt;=TODAY(), "Expired",Merged_Data[[#This Row],[Cert 2 Exp Date]]= " ","No Data")</f>
        <v>Current</v>
      </c>
      <c r="P235" s="45" t="str" cm="1">
        <f t="array" aca="1" ref="P235" ca="1">_xlfn.IFS(Merged_Data[[#This Row],[Cert 3 Exp Date]]&gt;TODAY()+10, "Current", AND(Merged_Data[[#This Row],[Cert 3 Exp Date]]&gt;TODAY(), Merged_Data[[#This Row],[Cert 3 Exp Date]]&lt;TODAY()+15),"Notify",Merged_Data[[#This Row],[Cert 3 Exp Date]]&lt;=TODAY(), "Expired",Merged_Data[[#This Row],[Cert 3 Exp Date]]= " ","No Data")</f>
        <v>Expired</v>
      </c>
    </row>
    <row r="236" spans="1:16" x14ac:dyDescent="0.25">
      <c r="A236" s="13" t="s">
        <v>2053</v>
      </c>
      <c r="B236" s="13" t="s">
        <v>2054</v>
      </c>
      <c r="C236" s="13" t="s">
        <v>2669</v>
      </c>
      <c r="D236" s="13" t="s">
        <v>2430</v>
      </c>
      <c r="E236" s="13" t="s">
        <v>2426</v>
      </c>
      <c r="F236" s="13" t="s">
        <v>2447</v>
      </c>
      <c r="G236" s="13" t="s">
        <v>2432</v>
      </c>
      <c r="H236" s="18">
        <v>44713</v>
      </c>
      <c r="I236" s="20">
        <v>44679</v>
      </c>
      <c r="J236" s="21">
        <v>44887</v>
      </c>
      <c r="K236" s="22">
        <v>45401</v>
      </c>
      <c r="L236" s="14" t="str">
        <f ca="1">IF(Merged_Data[[#This Row],[Last Job Date]]+10 &lt;TODAY(), "AVAILABLE", "NOT AVAILABLE")</f>
        <v>NOT AVAILABLE</v>
      </c>
      <c r="M236" s="37" t="str">
        <f ca="1">IF(OR(Merged_Data[[#This Row],[Cert 2 Exp Date]]&lt;=TODAY()-$D$3, Merged_Data[[#This Row],[Cert 1 Ext Date]]&lt;=TODAY()-$D$3,Merged_Data[[#This Row],[Cert 3 Exp Date]]&lt;=TODAY()-$D$3), "COMPLIANT", "NOT COMPLIANT")</f>
        <v>COMPLIANT</v>
      </c>
      <c r="N236" s="45" t="str" cm="1">
        <f t="array" aca="1" ref="N236" ca="1">_xlfn.IFS(Merged_Data[[#This Row],[Cert 1 Ext Date]]&gt;TODAY()+10, "Current", AND(Merged_Data[[#This Row],[Cert 1 Ext Date]]&gt;TODAY(), Merged_Data[[#This Row],[Cert 1 Ext Date]]&lt;TODAY()+15),"Notify",Merged_Data[[#This Row],[Cert 1 Ext Date]]&lt;=TODAY(), "Expired",Merged_Data[[#This Row],[Cert 1 Ext Date]]= " ","No Data")</f>
        <v>Expired</v>
      </c>
      <c r="O236" s="45" t="str" cm="1">
        <f t="array" aca="1" ref="O236" ca="1">_xlfn.IFS(Merged_Data[[#This Row],[Cert 2 Exp Date]]&gt;TODAY()+10, "Current", AND(Merged_Data[[#This Row],[Cert 2 Exp Date]]&gt;TODAY(), Merged_Data[[#This Row],[Cert 2 Exp Date]]&lt;TODAY()+15),"Notify",Merged_Data[[#This Row],[Cert 2 Exp Date]]&lt;=TODAY(), "Expired",Merged_Data[[#This Row],[Cert 2 Exp Date]]= " ","No Data")</f>
        <v>Current</v>
      </c>
      <c r="P236" s="45" t="str" cm="1">
        <f t="array" aca="1" ref="P236" ca="1">_xlfn.IFS(Merged_Data[[#This Row],[Cert 3 Exp Date]]&gt;TODAY()+10, "Current", AND(Merged_Data[[#This Row],[Cert 3 Exp Date]]&gt;TODAY(), Merged_Data[[#This Row],[Cert 3 Exp Date]]&lt;TODAY()+15),"Notify",Merged_Data[[#This Row],[Cert 3 Exp Date]]&lt;=TODAY(), "Expired",Merged_Data[[#This Row],[Cert 3 Exp Date]]= " ","No Data")</f>
        <v>Current</v>
      </c>
    </row>
    <row r="237" spans="1:16" x14ac:dyDescent="0.25">
      <c r="A237" s="13" t="s">
        <v>2149</v>
      </c>
      <c r="B237" s="13" t="s">
        <v>2150</v>
      </c>
      <c r="C237" s="13" t="s">
        <v>2670</v>
      </c>
      <c r="D237" s="13" t="s">
        <v>2425</v>
      </c>
      <c r="E237" s="13" t="s">
        <v>2437</v>
      </c>
      <c r="F237" s="13" t="s">
        <v>2427</v>
      </c>
      <c r="G237" s="13" t="s">
        <v>2432</v>
      </c>
      <c r="H237" s="18">
        <v>44713</v>
      </c>
      <c r="I237" s="20">
        <v>44965</v>
      </c>
      <c r="J237" s="21">
        <v>44892</v>
      </c>
      <c r="K237" s="22">
        <v>45154</v>
      </c>
      <c r="L237" s="14" t="str">
        <f ca="1">IF(Merged_Data[[#This Row],[Last Job Date]]+10 &lt;TODAY(), "AVAILABLE", "NOT AVAILABLE")</f>
        <v>NOT AVAILABLE</v>
      </c>
      <c r="M237" s="37" t="str">
        <f ca="1">IF(OR(Merged_Data[[#This Row],[Cert 2 Exp Date]]&lt;=TODAY()-$D$3, Merged_Data[[#This Row],[Cert 1 Ext Date]]&lt;=TODAY()-$D$3,Merged_Data[[#This Row],[Cert 3 Exp Date]]&lt;=TODAY()-$D$3), "COMPLIANT", "NOT COMPLIANT")</f>
        <v>NOT COMPLIANT</v>
      </c>
      <c r="N237" s="45" t="str" cm="1">
        <f t="array" aca="1" ref="N237" ca="1">_xlfn.IFS(Merged_Data[[#This Row],[Cert 1 Ext Date]]&gt;TODAY()+10, "Current", AND(Merged_Data[[#This Row],[Cert 1 Ext Date]]&gt;TODAY(), Merged_Data[[#This Row],[Cert 1 Ext Date]]&lt;TODAY()+15),"Notify",Merged_Data[[#This Row],[Cert 1 Ext Date]]&lt;=TODAY(), "Expired",Merged_Data[[#This Row],[Cert 1 Ext Date]]= " ","No Data")</f>
        <v>Current</v>
      </c>
      <c r="O237" s="45" t="str" cm="1">
        <f t="array" aca="1" ref="O237" ca="1">_xlfn.IFS(Merged_Data[[#This Row],[Cert 2 Exp Date]]&gt;TODAY()+10, "Current", AND(Merged_Data[[#This Row],[Cert 2 Exp Date]]&gt;TODAY(), Merged_Data[[#This Row],[Cert 2 Exp Date]]&lt;TODAY()+15),"Notify",Merged_Data[[#This Row],[Cert 2 Exp Date]]&lt;=TODAY(), "Expired",Merged_Data[[#This Row],[Cert 2 Exp Date]]= " ","No Data")</f>
        <v>Current</v>
      </c>
      <c r="P237" s="45" t="str" cm="1">
        <f t="array" aca="1" ref="P237" ca="1">_xlfn.IFS(Merged_Data[[#This Row],[Cert 3 Exp Date]]&gt;TODAY()+10, "Current", AND(Merged_Data[[#This Row],[Cert 3 Exp Date]]&gt;TODAY(), Merged_Data[[#This Row],[Cert 3 Exp Date]]&lt;TODAY()+15),"Notify",Merged_Data[[#This Row],[Cert 3 Exp Date]]&lt;=TODAY(), "Expired",Merged_Data[[#This Row],[Cert 3 Exp Date]]= " ","No Data")</f>
        <v>Current</v>
      </c>
    </row>
    <row r="238" spans="1:16" x14ac:dyDescent="0.25">
      <c r="A238" s="13" t="s">
        <v>2358</v>
      </c>
      <c r="B238" s="13" t="s">
        <v>2359</v>
      </c>
      <c r="C238" s="13" t="s">
        <v>2671</v>
      </c>
      <c r="D238" s="13" t="s">
        <v>2430</v>
      </c>
      <c r="E238" s="13" t="s">
        <v>2445</v>
      </c>
      <c r="F238" s="13" t="s">
        <v>2427</v>
      </c>
      <c r="G238" s="13" t="s">
        <v>2428</v>
      </c>
      <c r="H238" s="18">
        <v>44706</v>
      </c>
      <c r="I238" s="20">
        <v>44800</v>
      </c>
      <c r="J238" s="21">
        <v>45004</v>
      </c>
      <c r="K238" s="22">
        <v>45199</v>
      </c>
      <c r="L238" s="14" t="str">
        <f ca="1">IF(Merged_Data[[#This Row],[Last Job Date]]+10 &lt;TODAY(), "AVAILABLE", "NOT AVAILABLE")</f>
        <v>AVAILABLE</v>
      </c>
      <c r="M238" s="37" t="str">
        <f ca="1">IF(OR(Merged_Data[[#This Row],[Cert 2 Exp Date]]&lt;=TODAY()-$D$3, Merged_Data[[#This Row],[Cert 1 Ext Date]]&lt;=TODAY()-$D$3,Merged_Data[[#This Row],[Cert 3 Exp Date]]&lt;=TODAY()-$D$3), "COMPLIANT", "NOT COMPLIANT")</f>
        <v>NOT COMPLIANT</v>
      </c>
      <c r="N238" s="45" t="str" cm="1">
        <f t="array" aca="1" ref="N238" ca="1">_xlfn.IFS(Merged_Data[[#This Row],[Cert 1 Ext Date]]&gt;TODAY()+10, "Current", AND(Merged_Data[[#This Row],[Cert 1 Ext Date]]&gt;TODAY(), Merged_Data[[#This Row],[Cert 1 Ext Date]]&lt;TODAY()+15),"Notify",Merged_Data[[#This Row],[Cert 1 Ext Date]]&lt;=TODAY(), "Expired",Merged_Data[[#This Row],[Cert 1 Ext Date]]= " ","No Data")</f>
        <v>Current</v>
      </c>
      <c r="O238" s="45" t="str" cm="1">
        <f t="array" aca="1" ref="O238" ca="1">_xlfn.IFS(Merged_Data[[#This Row],[Cert 2 Exp Date]]&gt;TODAY()+10, "Current", AND(Merged_Data[[#This Row],[Cert 2 Exp Date]]&gt;TODAY(), Merged_Data[[#This Row],[Cert 2 Exp Date]]&lt;TODAY()+15),"Notify",Merged_Data[[#This Row],[Cert 2 Exp Date]]&lt;=TODAY(), "Expired",Merged_Data[[#This Row],[Cert 2 Exp Date]]= " ","No Data")</f>
        <v>Current</v>
      </c>
      <c r="P238" s="45" t="str" cm="1">
        <f t="array" aca="1" ref="P238" ca="1">_xlfn.IFS(Merged_Data[[#This Row],[Cert 3 Exp Date]]&gt;TODAY()+10, "Current", AND(Merged_Data[[#This Row],[Cert 3 Exp Date]]&gt;TODAY(), Merged_Data[[#This Row],[Cert 3 Exp Date]]&lt;TODAY()+15),"Notify",Merged_Data[[#This Row],[Cert 3 Exp Date]]&lt;=TODAY(), "Expired",Merged_Data[[#This Row],[Cert 3 Exp Date]]= " ","No Data")</f>
        <v>Current</v>
      </c>
    </row>
    <row r="239" spans="1:16" x14ac:dyDescent="0.25">
      <c r="A239" s="13" t="s">
        <v>904</v>
      </c>
      <c r="B239" s="13" t="s">
        <v>905</v>
      </c>
      <c r="C239" s="13" t="s">
        <v>2672</v>
      </c>
      <c r="D239" s="13" t="s">
        <v>2425</v>
      </c>
      <c r="E239" s="13" t="s">
        <v>2426</v>
      </c>
      <c r="F239" s="13" t="s">
        <v>2442</v>
      </c>
      <c r="G239" s="13" t="s">
        <v>2432</v>
      </c>
      <c r="H239" s="18">
        <v>44705</v>
      </c>
      <c r="I239" s="20">
        <v>44954</v>
      </c>
      <c r="J239" s="21">
        <v>44754</v>
      </c>
      <c r="K239" s="22">
        <v>45230</v>
      </c>
      <c r="L239" s="14" t="str">
        <f ca="1">IF(Merged_Data[[#This Row],[Last Job Date]]+10 &lt;TODAY(), "AVAILABLE", "NOT AVAILABLE")</f>
        <v>AVAILABLE</v>
      </c>
      <c r="M239" s="37" t="str">
        <f ca="1">IF(OR(Merged_Data[[#This Row],[Cert 2 Exp Date]]&lt;=TODAY()-$D$3, Merged_Data[[#This Row],[Cert 1 Ext Date]]&lt;=TODAY()-$D$3,Merged_Data[[#This Row],[Cert 3 Exp Date]]&lt;=TODAY()-$D$3), "COMPLIANT", "NOT COMPLIANT")</f>
        <v>NOT COMPLIANT</v>
      </c>
      <c r="N239" s="45" t="str" cm="1">
        <f t="array" aca="1" ref="N239" ca="1">_xlfn.IFS(Merged_Data[[#This Row],[Cert 1 Ext Date]]&gt;TODAY()+10, "Current", AND(Merged_Data[[#This Row],[Cert 1 Ext Date]]&gt;TODAY(), Merged_Data[[#This Row],[Cert 1 Ext Date]]&lt;TODAY()+15),"Notify",Merged_Data[[#This Row],[Cert 1 Ext Date]]&lt;=TODAY(), "Expired",Merged_Data[[#This Row],[Cert 1 Ext Date]]= " ","No Data")</f>
        <v>Current</v>
      </c>
      <c r="O239" s="45" t="str" cm="1">
        <f t="array" aca="1" ref="O239" ca="1">_xlfn.IFS(Merged_Data[[#This Row],[Cert 2 Exp Date]]&gt;TODAY()+10, "Current", AND(Merged_Data[[#This Row],[Cert 2 Exp Date]]&gt;TODAY(), Merged_Data[[#This Row],[Cert 2 Exp Date]]&lt;TODAY()+15),"Notify",Merged_Data[[#This Row],[Cert 2 Exp Date]]&lt;=TODAY(), "Expired",Merged_Data[[#This Row],[Cert 2 Exp Date]]= " ","No Data")</f>
        <v>Current</v>
      </c>
      <c r="P239" s="45" t="str" cm="1">
        <f t="array" aca="1" ref="P239" ca="1">_xlfn.IFS(Merged_Data[[#This Row],[Cert 3 Exp Date]]&gt;TODAY()+10, "Current", AND(Merged_Data[[#This Row],[Cert 3 Exp Date]]&gt;TODAY(), Merged_Data[[#This Row],[Cert 3 Exp Date]]&lt;TODAY()+15),"Notify",Merged_Data[[#This Row],[Cert 3 Exp Date]]&lt;=TODAY(), "Expired",Merged_Data[[#This Row],[Cert 3 Exp Date]]= " ","No Data")</f>
        <v>Current</v>
      </c>
    </row>
    <row r="240" spans="1:16" x14ac:dyDescent="0.25">
      <c r="A240" s="13" t="s">
        <v>2120</v>
      </c>
      <c r="B240" s="13" t="s">
        <v>2121</v>
      </c>
      <c r="C240" s="13" t="s">
        <v>2673</v>
      </c>
      <c r="D240" s="13" t="s">
        <v>2425</v>
      </c>
      <c r="E240" s="13" t="s">
        <v>2441</v>
      </c>
      <c r="F240" s="13" t="s">
        <v>2442</v>
      </c>
      <c r="G240" s="13" t="s">
        <v>2428</v>
      </c>
      <c r="H240" s="18">
        <v>44708</v>
      </c>
      <c r="I240" s="20">
        <v>45000</v>
      </c>
      <c r="J240" s="21">
        <v>45212</v>
      </c>
      <c r="K240" s="22">
        <v>44639</v>
      </c>
      <c r="L240" s="14" t="str">
        <f ca="1">IF(Merged_Data[[#This Row],[Last Job Date]]+10 &lt;TODAY(), "AVAILABLE", "NOT AVAILABLE")</f>
        <v>AVAILABLE</v>
      </c>
      <c r="M240" s="37" t="str">
        <f ca="1">IF(OR(Merged_Data[[#This Row],[Cert 2 Exp Date]]&lt;=TODAY()-$D$3, Merged_Data[[#This Row],[Cert 1 Ext Date]]&lt;=TODAY()-$D$3,Merged_Data[[#This Row],[Cert 3 Exp Date]]&lt;=TODAY()-$D$3), "COMPLIANT", "NOT COMPLIANT")</f>
        <v>COMPLIANT</v>
      </c>
      <c r="N240" s="45" t="str" cm="1">
        <f t="array" aca="1" ref="N240" ca="1">_xlfn.IFS(Merged_Data[[#This Row],[Cert 1 Ext Date]]&gt;TODAY()+10, "Current", AND(Merged_Data[[#This Row],[Cert 1 Ext Date]]&gt;TODAY(), Merged_Data[[#This Row],[Cert 1 Ext Date]]&lt;TODAY()+15),"Notify",Merged_Data[[#This Row],[Cert 1 Ext Date]]&lt;=TODAY(), "Expired",Merged_Data[[#This Row],[Cert 1 Ext Date]]= " ","No Data")</f>
        <v>Current</v>
      </c>
      <c r="O240" s="45" t="str" cm="1">
        <f t="array" aca="1" ref="O240" ca="1">_xlfn.IFS(Merged_Data[[#This Row],[Cert 2 Exp Date]]&gt;TODAY()+10, "Current", AND(Merged_Data[[#This Row],[Cert 2 Exp Date]]&gt;TODAY(), Merged_Data[[#This Row],[Cert 2 Exp Date]]&lt;TODAY()+15),"Notify",Merged_Data[[#This Row],[Cert 2 Exp Date]]&lt;=TODAY(), "Expired",Merged_Data[[#This Row],[Cert 2 Exp Date]]= " ","No Data")</f>
        <v>Current</v>
      </c>
      <c r="P240" s="45" t="str" cm="1">
        <f t="array" aca="1" ref="P240" ca="1">_xlfn.IFS(Merged_Data[[#This Row],[Cert 3 Exp Date]]&gt;TODAY()+10, "Current", AND(Merged_Data[[#This Row],[Cert 3 Exp Date]]&gt;TODAY(), Merged_Data[[#This Row],[Cert 3 Exp Date]]&lt;TODAY()+15),"Notify",Merged_Data[[#This Row],[Cert 3 Exp Date]]&lt;=TODAY(), "Expired",Merged_Data[[#This Row],[Cert 3 Exp Date]]= " ","No Data")</f>
        <v>Expired</v>
      </c>
    </row>
    <row r="241" spans="1:16" x14ac:dyDescent="0.25">
      <c r="A241" s="13" t="s">
        <v>1653</v>
      </c>
      <c r="B241" s="13" t="s">
        <v>1654</v>
      </c>
      <c r="C241" s="13" t="s">
        <v>2674</v>
      </c>
      <c r="D241" s="13" t="s">
        <v>2425</v>
      </c>
      <c r="E241" s="13" t="s">
        <v>2445</v>
      </c>
      <c r="F241" s="13" t="s">
        <v>2427</v>
      </c>
      <c r="G241" s="13" t="s">
        <v>2428</v>
      </c>
      <c r="H241" s="18">
        <v>44716</v>
      </c>
      <c r="I241" s="20">
        <v>45116</v>
      </c>
      <c r="J241" s="21">
        <v>45036</v>
      </c>
      <c r="K241" s="22">
        <v>45015</v>
      </c>
      <c r="L241" s="14" t="str">
        <f ca="1">IF(Merged_Data[[#This Row],[Last Job Date]]+10 &lt;TODAY(), "AVAILABLE", "NOT AVAILABLE")</f>
        <v>NOT AVAILABLE</v>
      </c>
      <c r="M241" s="37" t="str">
        <f ca="1">IF(OR(Merged_Data[[#This Row],[Cert 2 Exp Date]]&lt;=TODAY()-$D$3, Merged_Data[[#This Row],[Cert 1 Ext Date]]&lt;=TODAY()-$D$3,Merged_Data[[#This Row],[Cert 3 Exp Date]]&lt;=TODAY()-$D$3), "COMPLIANT", "NOT COMPLIANT")</f>
        <v>NOT COMPLIANT</v>
      </c>
      <c r="N241" s="45" t="str" cm="1">
        <f t="array" aca="1" ref="N241" ca="1">_xlfn.IFS(Merged_Data[[#This Row],[Cert 1 Ext Date]]&gt;TODAY()+10, "Current", AND(Merged_Data[[#This Row],[Cert 1 Ext Date]]&gt;TODAY(), Merged_Data[[#This Row],[Cert 1 Ext Date]]&lt;TODAY()+15),"Notify",Merged_Data[[#This Row],[Cert 1 Ext Date]]&lt;=TODAY(), "Expired",Merged_Data[[#This Row],[Cert 1 Ext Date]]= " ","No Data")</f>
        <v>Current</v>
      </c>
      <c r="O241" s="45" t="str" cm="1">
        <f t="array" aca="1" ref="O241" ca="1">_xlfn.IFS(Merged_Data[[#This Row],[Cert 2 Exp Date]]&gt;TODAY()+10, "Current", AND(Merged_Data[[#This Row],[Cert 2 Exp Date]]&gt;TODAY(), Merged_Data[[#This Row],[Cert 2 Exp Date]]&lt;TODAY()+15),"Notify",Merged_Data[[#This Row],[Cert 2 Exp Date]]&lt;=TODAY(), "Expired",Merged_Data[[#This Row],[Cert 2 Exp Date]]= " ","No Data")</f>
        <v>Current</v>
      </c>
      <c r="P241" s="45" t="str" cm="1">
        <f t="array" aca="1" ref="P241" ca="1">_xlfn.IFS(Merged_Data[[#This Row],[Cert 3 Exp Date]]&gt;TODAY()+10, "Current", AND(Merged_Data[[#This Row],[Cert 3 Exp Date]]&gt;TODAY(), Merged_Data[[#This Row],[Cert 3 Exp Date]]&lt;TODAY()+15),"Notify",Merged_Data[[#This Row],[Cert 3 Exp Date]]&lt;=TODAY(), "Expired",Merged_Data[[#This Row],[Cert 3 Exp Date]]= " ","No Data")</f>
        <v>Current</v>
      </c>
    </row>
    <row r="242" spans="1:16" x14ac:dyDescent="0.25">
      <c r="A242" s="13" t="s">
        <v>2324</v>
      </c>
      <c r="B242" s="13" t="s">
        <v>2325</v>
      </c>
      <c r="C242" s="13" t="s">
        <v>2675</v>
      </c>
      <c r="D242" s="13" t="s">
        <v>2430</v>
      </c>
      <c r="E242" s="13" t="s">
        <v>2426</v>
      </c>
      <c r="F242" s="13" t="s">
        <v>2447</v>
      </c>
      <c r="G242" s="13" t="s">
        <v>2432</v>
      </c>
      <c r="H242" s="18">
        <v>44712</v>
      </c>
      <c r="I242" s="20">
        <v>45196</v>
      </c>
      <c r="J242" s="21">
        <v>44851</v>
      </c>
      <c r="K242" s="22">
        <v>45397</v>
      </c>
      <c r="L242" s="14" t="str">
        <f ca="1">IF(Merged_Data[[#This Row],[Last Job Date]]+10 &lt;TODAY(), "AVAILABLE", "NOT AVAILABLE")</f>
        <v>AVAILABLE</v>
      </c>
      <c r="M242" s="37" t="str">
        <f ca="1">IF(OR(Merged_Data[[#This Row],[Cert 2 Exp Date]]&lt;=TODAY()-$D$3, Merged_Data[[#This Row],[Cert 1 Ext Date]]&lt;=TODAY()-$D$3,Merged_Data[[#This Row],[Cert 3 Exp Date]]&lt;=TODAY()-$D$3), "COMPLIANT", "NOT COMPLIANT")</f>
        <v>NOT COMPLIANT</v>
      </c>
      <c r="N242" s="45" t="str" cm="1">
        <f t="array" aca="1" ref="N242" ca="1">_xlfn.IFS(Merged_Data[[#This Row],[Cert 1 Ext Date]]&gt;TODAY()+10, "Current", AND(Merged_Data[[#This Row],[Cert 1 Ext Date]]&gt;TODAY(), Merged_Data[[#This Row],[Cert 1 Ext Date]]&lt;TODAY()+15),"Notify",Merged_Data[[#This Row],[Cert 1 Ext Date]]&lt;=TODAY(), "Expired",Merged_Data[[#This Row],[Cert 1 Ext Date]]= " ","No Data")</f>
        <v>Current</v>
      </c>
      <c r="O242" s="45" t="str" cm="1">
        <f t="array" aca="1" ref="O242" ca="1">_xlfn.IFS(Merged_Data[[#This Row],[Cert 2 Exp Date]]&gt;TODAY()+10, "Current", AND(Merged_Data[[#This Row],[Cert 2 Exp Date]]&gt;TODAY(), Merged_Data[[#This Row],[Cert 2 Exp Date]]&lt;TODAY()+15),"Notify",Merged_Data[[#This Row],[Cert 2 Exp Date]]&lt;=TODAY(), "Expired",Merged_Data[[#This Row],[Cert 2 Exp Date]]= " ","No Data")</f>
        <v>Current</v>
      </c>
      <c r="P242" s="45" t="str" cm="1">
        <f t="array" aca="1" ref="P242" ca="1">_xlfn.IFS(Merged_Data[[#This Row],[Cert 3 Exp Date]]&gt;TODAY()+10, "Current", AND(Merged_Data[[#This Row],[Cert 3 Exp Date]]&gt;TODAY(), Merged_Data[[#This Row],[Cert 3 Exp Date]]&lt;TODAY()+15),"Notify",Merged_Data[[#This Row],[Cert 3 Exp Date]]&lt;=TODAY(), "Expired",Merged_Data[[#This Row],[Cert 3 Exp Date]]= " ","No Data")</f>
        <v>Current</v>
      </c>
    </row>
    <row r="243" spans="1:16" x14ac:dyDescent="0.25">
      <c r="A243" s="13" t="s">
        <v>2301</v>
      </c>
      <c r="B243" s="13" t="s">
        <v>2302</v>
      </c>
      <c r="C243" s="13" t="s">
        <v>2676</v>
      </c>
      <c r="D243" s="13" t="s">
        <v>2430</v>
      </c>
      <c r="E243" s="13" t="s">
        <v>2426</v>
      </c>
      <c r="F243" s="13" t="s">
        <v>2427</v>
      </c>
      <c r="G243" s="13" t="s">
        <v>2432</v>
      </c>
      <c r="H243" s="18">
        <v>44715</v>
      </c>
      <c r="I243" s="20"/>
      <c r="J243" s="21">
        <v>44774</v>
      </c>
      <c r="K243" s="22">
        <v>44595</v>
      </c>
      <c r="L243" s="14" t="str">
        <f ca="1">IF(Merged_Data[[#This Row],[Last Job Date]]+10 &lt;TODAY(), "AVAILABLE", "NOT AVAILABLE")</f>
        <v>NOT AVAILABLE</v>
      </c>
      <c r="M243" s="37" t="str">
        <f ca="1">IF(OR(Merged_Data[[#This Row],[Cert 2 Exp Date]]&lt;=TODAY()-$D$3, Merged_Data[[#This Row],[Cert 1 Ext Date]]&lt;=TODAY()-$D$3,Merged_Data[[#This Row],[Cert 3 Exp Date]]&lt;=TODAY()-$D$3), "COMPLIANT", "NOT COMPLIANT")</f>
        <v>COMPLIANT</v>
      </c>
      <c r="N243" s="45" t="str" cm="1">
        <f t="array" aca="1" ref="N243" ca="1">_xlfn.IFS(Merged_Data[[#This Row],[Cert 1 Ext Date]]&gt;TODAY()+10, "Current", AND(Merged_Data[[#This Row],[Cert 1 Ext Date]]&gt;TODAY(), Merged_Data[[#This Row],[Cert 1 Ext Date]]&lt;TODAY()+15),"Notify",Merged_Data[[#This Row],[Cert 1 Ext Date]]&lt;=TODAY(), "Expired",Merged_Data[[#This Row],[Cert 1 Ext Date]]= " ","No Data")</f>
        <v>Expired</v>
      </c>
      <c r="O243" s="45" t="str" cm="1">
        <f t="array" aca="1" ref="O243" ca="1">_xlfn.IFS(Merged_Data[[#This Row],[Cert 2 Exp Date]]&gt;TODAY()+10, "Current", AND(Merged_Data[[#This Row],[Cert 2 Exp Date]]&gt;TODAY(), Merged_Data[[#This Row],[Cert 2 Exp Date]]&lt;TODAY()+15),"Notify",Merged_Data[[#This Row],[Cert 2 Exp Date]]&lt;=TODAY(), "Expired",Merged_Data[[#This Row],[Cert 2 Exp Date]]= " ","No Data")</f>
        <v>Current</v>
      </c>
      <c r="P243" s="45" t="str" cm="1">
        <f t="array" aca="1" ref="P243" ca="1">_xlfn.IFS(Merged_Data[[#This Row],[Cert 3 Exp Date]]&gt;TODAY()+10, "Current", AND(Merged_Data[[#This Row],[Cert 3 Exp Date]]&gt;TODAY(), Merged_Data[[#This Row],[Cert 3 Exp Date]]&lt;TODAY()+15),"Notify",Merged_Data[[#This Row],[Cert 3 Exp Date]]&lt;=TODAY(), "Expired",Merged_Data[[#This Row],[Cert 3 Exp Date]]= " ","No Data")</f>
        <v>Expired</v>
      </c>
    </row>
    <row r="244" spans="1:16" x14ac:dyDescent="0.25">
      <c r="A244" s="13" t="s">
        <v>2347</v>
      </c>
      <c r="B244" s="13" t="s">
        <v>2348</v>
      </c>
      <c r="C244" s="13" t="s">
        <v>2677</v>
      </c>
      <c r="D244" s="13" t="s">
        <v>2430</v>
      </c>
      <c r="E244" s="13" t="s">
        <v>2437</v>
      </c>
      <c r="F244" s="13" t="s">
        <v>2435</v>
      </c>
      <c r="G244" s="13" t="s">
        <v>2428</v>
      </c>
      <c r="H244" s="18">
        <v>44708</v>
      </c>
      <c r="I244" s="20">
        <v>44724</v>
      </c>
      <c r="J244" s="21">
        <v>44626</v>
      </c>
      <c r="K244" s="22">
        <v>45042</v>
      </c>
      <c r="L244" s="14" t="str">
        <f ca="1">IF(Merged_Data[[#This Row],[Last Job Date]]+10 &lt;TODAY(), "AVAILABLE", "NOT AVAILABLE")</f>
        <v>AVAILABLE</v>
      </c>
      <c r="M244" s="37" t="str">
        <f ca="1">IF(OR(Merged_Data[[#This Row],[Cert 2 Exp Date]]&lt;=TODAY()-$D$3, Merged_Data[[#This Row],[Cert 1 Ext Date]]&lt;=TODAY()-$D$3,Merged_Data[[#This Row],[Cert 3 Exp Date]]&lt;=TODAY()-$D$3), "COMPLIANT", "NOT COMPLIANT")</f>
        <v>COMPLIANT</v>
      </c>
      <c r="N244" s="45" t="str" cm="1">
        <f t="array" aca="1" ref="N244" ca="1">_xlfn.IFS(Merged_Data[[#This Row],[Cert 1 Ext Date]]&gt;TODAY()+10, "Current", AND(Merged_Data[[#This Row],[Cert 1 Ext Date]]&gt;TODAY(), Merged_Data[[#This Row],[Cert 1 Ext Date]]&lt;TODAY()+15),"Notify",Merged_Data[[#This Row],[Cert 1 Ext Date]]&lt;=TODAY(), "Expired",Merged_Data[[#This Row],[Cert 1 Ext Date]]= " ","No Data")</f>
        <v>Notify</v>
      </c>
      <c r="O244" s="45" t="str" cm="1">
        <f t="array" aca="1" ref="O244" ca="1">_xlfn.IFS(Merged_Data[[#This Row],[Cert 2 Exp Date]]&gt;TODAY()+10, "Current", AND(Merged_Data[[#This Row],[Cert 2 Exp Date]]&gt;TODAY(), Merged_Data[[#This Row],[Cert 2 Exp Date]]&lt;TODAY()+15),"Notify",Merged_Data[[#This Row],[Cert 2 Exp Date]]&lt;=TODAY(), "Expired",Merged_Data[[#This Row],[Cert 2 Exp Date]]= " ","No Data")</f>
        <v>Expired</v>
      </c>
      <c r="P244" s="45" t="str" cm="1">
        <f t="array" aca="1" ref="P244" ca="1">_xlfn.IFS(Merged_Data[[#This Row],[Cert 3 Exp Date]]&gt;TODAY()+10, "Current", AND(Merged_Data[[#This Row],[Cert 3 Exp Date]]&gt;TODAY(), Merged_Data[[#This Row],[Cert 3 Exp Date]]&lt;TODAY()+15),"Notify",Merged_Data[[#This Row],[Cert 3 Exp Date]]&lt;=TODAY(), "Expired",Merged_Data[[#This Row],[Cert 3 Exp Date]]= " ","No Data")</f>
        <v>Current</v>
      </c>
    </row>
    <row r="245" spans="1:16" x14ac:dyDescent="0.25">
      <c r="A245" s="13" t="s">
        <v>1626</v>
      </c>
      <c r="B245" s="13" t="s">
        <v>1627</v>
      </c>
      <c r="C245" s="13" t="s">
        <v>2678</v>
      </c>
      <c r="D245" s="13" t="s">
        <v>2430</v>
      </c>
      <c r="E245" s="13" t="s">
        <v>2426</v>
      </c>
      <c r="F245" s="13" t="s">
        <v>2447</v>
      </c>
      <c r="G245" s="13" t="s">
        <v>2432</v>
      </c>
      <c r="H245" s="18">
        <v>44704</v>
      </c>
      <c r="I245" s="20">
        <v>45055</v>
      </c>
      <c r="J245" s="21">
        <v>45053</v>
      </c>
      <c r="K245" s="22">
        <v>45303</v>
      </c>
      <c r="L245" s="14" t="str">
        <f ca="1">IF(Merged_Data[[#This Row],[Last Job Date]]+10 &lt;TODAY(), "AVAILABLE", "NOT AVAILABLE")</f>
        <v>AVAILABLE</v>
      </c>
      <c r="M245" s="37" t="str">
        <f ca="1">IF(OR(Merged_Data[[#This Row],[Cert 2 Exp Date]]&lt;=TODAY()-$D$3, Merged_Data[[#This Row],[Cert 1 Ext Date]]&lt;=TODAY()-$D$3,Merged_Data[[#This Row],[Cert 3 Exp Date]]&lt;=TODAY()-$D$3), "COMPLIANT", "NOT COMPLIANT")</f>
        <v>NOT COMPLIANT</v>
      </c>
      <c r="N245" s="45" t="str" cm="1">
        <f t="array" aca="1" ref="N245" ca="1">_xlfn.IFS(Merged_Data[[#This Row],[Cert 1 Ext Date]]&gt;TODAY()+10, "Current", AND(Merged_Data[[#This Row],[Cert 1 Ext Date]]&gt;TODAY(), Merged_Data[[#This Row],[Cert 1 Ext Date]]&lt;TODAY()+15),"Notify",Merged_Data[[#This Row],[Cert 1 Ext Date]]&lt;=TODAY(), "Expired",Merged_Data[[#This Row],[Cert 1 Ext Date]]= " ","No Data")</f>
        <v>Current</v>
      </c>
      <c r="O245" s="45" t="str" cm="1">
        <f t="array" aca="1" ref="O245" ca="1">_xlfn.IFS(Merged_Data[[#This Row],[Cert 2 Exp Date]]&gt;TODAY()+10, "Current", AND(Merged_Data[[#This Row],[Cert 2 Exp Date]]&gt;TODAY(), Merged_Data[[#This Row],[Cert 2 Exp Date]]&lt;TODAY()+15),"Notify",Merged_Data[[#This Row],[Cert 2 Exp Date]]&lt;=TODAY(), "Expired",Merged_Data[[#This Row],[Cert 2 Exp Date]]= " ","No Data")</f>
        <v>Current</v>
      </c>
      <c r="P245" s="45" t="str" cm="1">
        <f t="array" aca="1" ref="P245" ca="1">_xlfn.IFS(Merged_Data[[#This Row],[Cert 3 Exp Date]]&gt;TODAY()+10, "Current", AND(Merged_Data[[#This Row],[Cert 3 Exp Date]]&gt;TODAY(), Merged_Data[[#This Row],[Cert 3 Exp Date]]&lt;TODAY()+15),"Notify",Merged_Data[[#This Row],[Cert 3 Exp Date]]&lt;=TODAY(), "Expired",Merged_Data[[#This Row],[Cert 3 Exp Date]]= " ","No Data")</f>
        <v>Current</v>
      </c>
    </row>
    <row r="246" spans="1:16" x14ac:dyDescent="0.25">
      <c r="A246" s="13" t="s">
        <v>382</v>
      </c>
      <c r="B246" s="13" t="s">
        <v>383</v>
      </c>
      <c r="C246" s="13" t="s">
        <v>2679</v>
      </c>
      <c r="D246" s="13" t="s">
        <v>2430</v>
      </c>
      <c r="E246" s="13" t="s">
        <v>2426</v>
      </c>
      <c r="F246" s="13" t="s">
        <v>2442</v>
      </c>
      <c r="G246" s="13" t="s">
        <v>2432</v>
      </c>
      <c r="H246" s="18">
        <v>44713</v>
      </c>
      <c r="I246" s="20">
        <v>45110</v>
      </c>
      <c r="J246" s="21">
        <v>45187</v>
      </c>
      <c r="K246" s="22">
        <v>45393</v>
      </c>
      <c r="L246" s="14" t="str">
        <f ca="1">IF(Merged_Data[[#This Row],[Last Job Date]]+10 &lt;TODAY(), "AVAILABLE", "NOT AVAILABLE")</f>
        <v>NOT AVAILABLE</v>
      </c>
      <c r="M246" s="37" t="str">
        <f ca="1">IF(OR(Merged_Data[[#This Row],[Cert 2 Exp Date]]&lt;=TODAY()-$D$3, Merged_Data[[#This Row],[Cert 1 Ext Date]]&lt;=TODAY()-$D$3,Merged_Data[[#This Row],[Cert 3 Exp Date]]&lt;=TODAY()-$D$3), "COMPLIANT", "NOT COMPLIANT")</f>
        <v>NOT COMPLIANT</v>
      </c>
      <c r="N246" s="45" t="str" cm="1">
        <f t="array" aca="1" ref="N246" ca="1">_xlfn.IFS(Merged_Data[[#This Row],[Cert 1 Ext Date]]&gt;TODAY()+10, "Current", AND(Merged_Data[[#This Row],[Cert 1 Ext Date]]&gt;TODAY(), Merged_Data[[#This Row],[Cert 1 Ext Date]]&lt;TODAY()+15),"Notify",Merged_Data[[#This Row],[Cert 1 Ext Date]]&lt;=TODAY(), "Expired",Merged_Data[[#This Row],[Cert 1 Ext Date]]= " ","No Data")</f>
        <v>Current</v>
      </c>
      <c r="O246" s="45" t="str" cm="1">
        <f t="array" aca="1" ref="O246" ca="1">_xlfn.IFS(Merged_Data[[#This Row],[Cert 2 Exp Date]]&gt;TODAY()+10, "Current", AND(Merged_Data[[#This Row],[Cert 2 Exp Date]]&gt;TODAY(), Merged_Data[[#This Row],[Cert 2 Exp Date]]&lt;TODAY()+15),"Notify",Merged_Data[[#This Row],[Cert 2 Exp Date]]&lt;=TODAY(), "Expired",Merged_Data[[#This Row],[Cert 2 Exp Date]]= " ","No Data")</f>
        <v>Current</v>
      </c>
      <c r="P246" s="45" t="str" cm="1">
        <f t="array" aca="1" ref="P246" ca="1">_xlfn.IFS(Merged_Data[[#This Row],[Cert 3 Exp Date]]&gt;TODAY()+10, "Current", AND(Merged_Data[[#This Row],[Cert 3 Exp Date]]&gt;TODAY(), Merged_Data[[#This Row],[Cert 3 Exp Date]]&lt;TODAY()+15),"Notify",Merged_Data[[#This Row],[Cert 3 Exp Date]]&lt;=TODAY(), "Expired",Merged_Data[[#This Row],[Cert 3 Exp Date]]= " ","No Data")</f>
        <v>Current</v>
      </c>
    </row>
    <row r="247" spans="1:16" x14ac:dyDescent="0.25">
      <c r="A247" s="13" t="s">
        <v>1391</v>
      </c>
      <c r="B247" s="13" t="s">
        <v>1392</v>
      </c>
      <c r="C247" s="13" t="s">
        <v>2680</v>
      </c>
      <c r="D247" s="13" t="s">
        <v>2430</v>
      </c>
      <c r="E247" s="13" t="s">
        <v>2450</v>
      </c>
      <c r="F247" s="13" t="s">
        <v>2435</v>
      </c>
      <c r="G247" s="13" t="s">
        <v>2432</v>
      </c>
      <c r="H247" s="18">
        <v>44708</v>
      </c>
      <c r="I247" s="20">
        <v>44710</v>
      </c>
      <c r="J247" s="21">
        <v>44778</v>
      </c>
      <c r="K247" s="22">
        <v>45308</v>
      </c>
      <c r="L247" s="14" t="str">
        <f ca="1">IF(Merged_Data[[#This Row],[Last Job Date]]+10 &lt;TODAY(), "AVAILABLE", "NOT AVAILABLE")</f>
        <v>AVAILABLE</v>
      </c>
      <c r="M247" s="37" t="str">
        <f ca="1">IF(OR(Merged_Data[[#This Row],[Cert 2 Exp Date]]&lt;=TODAY()-$D$3, Merged_Data[[#This Row],[Cert 1 Ext Date]]&lt;=TODAY()-$D$3,Merged_Data[[#This Row],[Cert 3 Exp Date]]&lt;=TODAY()-$D$3), "COMPLIANT", "NOT COMPLIANT")</f>
        <v>COMPLIANT</v>
      </c>
      <c r="N247" s="45" t="str" cm="1">
        <f t="array" aca="1" ref="N247" ca="1">_xlfn.IFS(Merged_Data[[#This Row],[Cert 1 Ext Date]]&gt;TODAY()+10, "Current", AND(Merged_Data[[#This Row],[Cert 1 Ext Date]]&gt;TODAY(), Merged_Data[[#This Row],[Cert 1 Ext Date]]&lt;TODAY()+15),"Notify",Merged_Data[[#This Row],[Cert 1 Ext Date]]&lt;=TODAY(), "Expired",Merged_Data[[#This Row],[Cert 1 Ext Date]]= " ","No Data")</f>
        <v>Expired</v>
      </c>
      <c r="O247" s="45" t="str" cm="1">
        <f t="array" aca="1" ref="O247" ca="1">_xlfn.IFS(Merged_Data[[#This Row],[Cert 2 Exp Date]]&gt;TODAY()+10, "Current", AND(Merged_Data[[#This Row],[Cert 2 Exp Date]]&gt;TODAY(), Merged_Data[[#This Row],[Cert 2 Exp Date]]&lt;TODAY()+15),"Notify",Merged_Data[[#This Row],[Cert 2 Exp Date]]&lt;=TODAY(), "Expired",Merged_Data[[#This Row],[Cert 2 Exp Date]]= " ","No Data")</f>
        <v>Current</v>
      </c>
      <c r="P247" s="45" t="str" cm="1">
        <f t="array" aca="1" ref="P247" ca="1">_xlfn.IFS(Merged_Data[[#This Row],[Cert 3 Exp Date]]&gt;TODAY()+10, "Current", AND(Merged_Data[[#This Row],[Cert 3 Exp Date]]&gt;TODAY(), Merged_Data[[#This Row],[Cert 3 Exp Date]]&lt;TODAY()+15),"Notify",Merged_Data[[#This Row],[Cert 3 Exp Date]]&lt;=TODAY(), "Expired",Merged_Data[[#This Row],[Cert 3 Exp Date]]= " ","No Data")</f>
        <v>Current</v>
      </c>
    </row>
    <row r="248" spans="1:16" x14ac:dyDescent="0.25">
      <c r="A248" s="13" t="s">
        <v>440</v>
      </c>
      <c r="B248" s="13" t="s">
        <v>441</v>
      </c>
      <c r="C248" s="13" t="s">
        <v>2681</v>
      </c>
      <c r="D248" s="13" t="s">
        <v>2425</v>
      </c>
      <c r="E248" s="13" t="s">
        <v>2426</v>
      </c>
      <c r="F248" s="13" t="s">
        <v>2435</v>
      </c>
      <c r="G248" s="13" t="s">
        <v>2428</v>
      </c>
      <c r="H248" s="18">
        <v>44712</v>
      </c>
      <c r="I248" s="20">
        <v>45046</v>
      </c>
      <c r="J248" s="21">
        <v>44815</v>
      </c>
      <c r="K248" s="22">
        <v>45174</v>
      </c>
      <c r="L248" s="14" t="str">
        <f ca="1">IF(Merged_Data[[#This Row],[Last Job Date]]+10 &lt;TODAY(), "AVAILABLE", "NOT AVAILABLE")</f>
        <v>AVAILABLE</v>
      </c>
      <c r="M248" s="37" t="str">
        <f ca="1">IF(OR(Merged_Data[[#This Row],[Cert 2 Exp Date]]&lt;=TODAY()-$D$3, Merged_Data[[#This Row],[Cert 1 Ext Date]]&lt;=TODAY()-$D$3,Merged_Data[[#This Row],[Cert 3 Exp Date]]&lt;=TODAY()-$D$3), "COMPLIANT", "NOT COMPLIANT")</f>
        <v>NOT COMPLIANT</v>
      </c>
      <c r="N248" s="45" t="str" cm="1">
        <f t="array" aca="1" ref="N248" ca="1">_xlfn.IFS(Merged_Data[[#This Row],[Cert 1 Ext Date]]&gt;TODAY()+10, "Current", AND(Merged_Data[[#This Row],[Cert 1 Ext Date]]&gt;TODAY(), Merged_Data[[#This Row],[Cert 1 Ext Date]]&lt;TODAY()+15),"Notify",Merged_Data[[#This Row],[Cert 1 Ext Date]]&lt;=TODAY(), "Expired",Merged_Data[[#This Row],[Cert 1 Ext Date]]= " ","No Data")</f>
        <v>Current</v>
      </c>
      <c r="O248" s="45" t="str" cm="1">
        <f t="array" aca="1" ref="O248" ca="1">_xlfn.IFS(Merged_Data[[#This Row],[Cert 2 Exp Date]]&gt;TODAY()+10, "Current", AND(Merged_Data[[#This Row],[Cert 2 Exp Date]]&gt;TODAY(), Merged_Data[[#This Row],[Cert 2 Exp Date]]&lt;TODAY()+15),"Notify",Merged_Data[[#This Row],[Cert 2 Exp Date]]&lt;=TODAY(), "Expired",Merged_Data[[#This Row],[Cert 2 Exp Date]]= " ","No Data")</f>
        <v>Current</v>
      </c>
      <c r="P248" s="45" t="str" cm="1">
        <f t="array" aca="1" ref="P248" ca="1">_xlfn.IFS(Merged_Data[[#This Row],[Cert 3 Exp Date]]&gt;TODAY()+10, "Current", AND(Merged_Data[[#This Row],[Cert 3 Exp Date]]&gt;TODAY(), Merged_Data[[#This Row],[Cert 3 Exp Date]]&lt;TODAY()+15),"Notify",Merged_Data[[#This Row],[Cert 3 Exp Date]]&lt;=TODAY(), "Expired",Merged_Data[[#This Row],[Cert 3 Exp Date]]= " ","No Data")</f>
        <v>Current</v>
      </c>
    </row>
    <row r="249" spans="1:16" x14ac:dyDescent="0.25">
      <c r="A249" s="13" t="s">
        <v>2186</v>
      </c>
      <c r="B249" s="13" t="s">
        <v>2187</v>
      </c>
      <c r="C249" s="13" t="s">
        <v>2682</v>
      </c>
      <c r="D249" s="13" t="s">
        <v>2430</v>
      </c>
      <c r="E249" s="13" t="s">
        <v>2439</v>
      </c>
      <c r="F249" s="13" t="s">
        <v>2447</v>
      </c>
      <c r="G249" s="13" t="s">
        <v>2432</v>
      </c>
      <c r="H249" s="18">
        <v>44712</v>
      </c>
      <c r="I249" s="20">
        <v>44671</v>
      </c>
      <c r="J249" s="21">
        <v>44792</v>
      </c>
      <c r="K249" s="22">
        <v>44595</v>
      </c>
      <c r="L249" s="14" t="str">
        <f ca="1">IF(Merged_Data[[#This Row],[Last Job Date]]+10 &lt;TODAY(), "AVAILABLE", "NOT AVAILABLE")</f>
        <v>AVAILABLE</v>
      </c>
      <c r="M249" s="37" t="str">
        <f ca="1">IF(OR(Merged_Data[[#This Row],[Cert 2 Exp Date]]&lt;=TODAY()-$D$3, Merged_Data[[#This Row],[Cert 1 Ext Date]]&lt;=TODAY()-$D$3,Merged_Data[[#This Row],[Cert 3 Exp Date]]&lt;=TODAY()-$D$3), "COMPLIANT", "NOT COMPLIANT")</f>
        <v>COMPLIANT</v>
      </c>
      <c r="N249" s="45" t="str" cm="1">
        <f t="array" aca="1" ref="N249" ca="1">_xlfn.IFS(Merged_Data[[#This Row],[Cert 1 Ext Date]]&gt;TODAY()+10, "Current", AND(Merged_Data[[#This Row],[Cert 1 Ext Date]]&gt;TODAY(), Merged_Data[[#This Row],[Cert 1 Ext Date]]&lt;TODAY()+15),"Notify",Merged_Data[[#This Row],[Cert 1 Ext Date]]&lt;=TODAY(), "Expired",Merged_Data[[#This Row],[Cert 1 Ext Date]]= " ","No Data")</f>
        <v>Expired</v>
      </c>
      <c r="O249" s="45" t="str" cm="1">
        <f t="array" aca="1" ref="O249" ca="1">_xlfn.IFS(Merged_Data[[#This Row],[Cert 2 Exp Date]]&gt;TODAY()+10, "Current", AND(Merged_Data[[#This Row],[Cert 2 Exp Date]]&gt;TODAY(), Merged_Data[[#This Row],[Cert 2 Exp Date]]&lt;TODAY()+15),"Notify",Merged_Data[[#This Row],[Cert 2 Exp Date]]&lt;=TODAY(), "Expired",Merged_Data[[#This Row],[Cert 2 Exp Date]]= " ","No Data")</f>
        <v>Current</v>
      </c>
      <c r="P249" s="45" t="str" cm="1">
        <f t="array" aca="1" ref="P249" ca="1">_xlfn.IFS(Merged_Data[[#This Row],[Cert 3 Exp Date]]&gt;TODAY()+10, "Current", AND(Merged_Data[[#This Row],[Cert 3 Exp Date]]&gt;TODAY(), Merged_Data[[#This Row],[Cert 3 Exp Date]]&lt;TODAY()+15),"Notify",Merged_Data[[#This Row],[Cert 3 Exp Date]]&lt;=TODAY(), "Expired",Merged_Data[[#This Row],[Cert 3 Exp Date]]= " ","No Data")</f>
        <v>Expired</v>
      </c>
    </row>
    <row r="250" spans="1:16" x14ac:dyDescent="0.25">
      <c r="A250" s="13" t="s">
        <v>2155</v>
      </c>
      <c r="B250" s="13" t="s">
        <v>2156</v>
      </c>
      <c r="C250" s="13" t="s">
        <v>2683</v>
      </c>
      <c r="D250" s="13" t="s">
        <v>2425</v>
      </c>
      <c r="E250" s="13" t="s">
        <v>2426</v>
      </c>
      <c r="F250" s="13" t="s">
        <v>2427</v>
      </c>
      <c r="G250" s="13" t="s">
        <v>2432</v>
      </c>
      <c r="H250" s="18">
        <v>44710</v>
      </c>
      <c r="I250" s="20">
        <v>44860</v>
      </c>
      <c r="J250" s="21">
        <v>45094</v>
      </c>
      <c r="K250" s="22">
        <v>45384</v>
      </c>
      <c r="L250" s="14" t="str">
        <f ca="1">IF(Merged_Data[[#This Row],[Last Job Date]]+10 &lt;TODAY(), "AVAILABLE", "NOT AVAILABLE")</f>
        <v>AVAILABLE</v>
      </c>
      <c r="M250" s="37" t="str">
        <f ca="1">IF(OR(Merged_Data[[#This Row],[Cert 2 Exp Date]]&lt;=TODAY()-$D$3, Merged_Data[[#This Row],[Cert 1 Ext Date]]&lt;=TODAY()-$D$3,Merged_Data[[#This Row],[Cert 3 Exp Date]]&lt;=TODAY()-$D$3), "COMPLIANT", "NOT COMPLIANT")</f>
        <v>NOT COMPLIANT</v>
      </c>
      <c r="N250" s="45" t="str" cm="1">
        <f t="array" aca="1" ref="N250" ca="1">_xlfn.IFS(Merged_Data[[#This Row],[Cert 1 Ext Date]]&gt;TODAY()+10, "Current", AND(Merged_Data[[#This Row],[Cert 1 Ext Date]]&gt;TODAY(), Merged_Data[[#This Row],[Cert 1 Ext Date]]&lt;TODAY()+15),"Notify",Merged_Data[[#This Row],[Cert 1 Ext Date]]&lt;=TODAY(), "Expired",Merged_Data[[#This Row],[Cert 1 Ext Date]]= " ","No Data")</f>
        <v>Current</v>
      </c>
      <c r="O250" s="45" t="str" cm="1">
        <f t="array" aca="1" ref="O250" ca="1">_xlfn.IFS(Merged_Data[[#This Row],[Cert 2 Exp Date]]&gt;TODAY()+10, "Current", AND(Merged_Data[[#This Row],[Cert 2 Exp Date]]&gt;TODAY(), Merged_Data[[#This Row],[Cert 2 Exp Date]]&lt;TODAY()+15),"Notify",Merged_Data[[#This Row],[Cert 2 Exp Date]]&lt;=TODAY(), "Expired",Merged_Data[[#This Row],[Cert 2 Exp Date]]= " ","No Data")</f>
        <v>Current</v>
      </c>
      <c r="P250" s="45" t="str" cm="1">
        <f t="array" aca="1" ref="P250" ca="1">_xlfn.IFS(Merged_Data[[#This Row],[Cert 3 Exp Date]]&gt;TODAY()+10, "Current", AND(Merged_Data[[#This Row],[Cert 3 Exp Date]]&gt;TODAY(), Merged_Data[[#This Row],[Cert 3 Exp Date]]&lt;TODAY()+15),"Notify",Merged_Data[[#This Row],[Cert 3 Exp Date]]&lt;=TODAY(), "Expired",Merged_Data[[#This Row],[Cert 3 Exp Date]]= " ","No Data")</f>
        <v>Current</v>
      </c>
    </row>
    <row r="251" spans="1:16" x14ac:dyDescent="0.25">
      <c r="A251" s="13" t="s">
        <v>2205</v>
      </c>
      <c r="B251" s="13" t="s">
        <v>2206</v>
      </c>
      <c r="C251" s="13" t="s">
        <v>2684</v>
      </c>
      <c r="D251" s="13" t="s">
        <v>2430</v>
      </c>
      <c r="E251" s="13" t="s">
        <v>2437</v>
      </c>
      <c r="F251" s="13" t="s">
        <v>2447</v>
      </c>
      <c r="G251" s="13" t="s">
        <v>2428</v>
      </c>
      <c r="H251" s="18">
        <v>44708</v>
      </c>
      <c r="I251" s="20">
        <v>44909</v>
      </c>
      <c r="J251" s="21"/>
      <c r="K251" s="22"/>
      <c r="L251" s="14" t="str">
        <f ca="1">IF(Merged_Data[[#This Row],[Last Job Date]]+10 &lt;TODAY(), "AVAILABLE", "NOT AVAILABLE")</f>
        <v>AVAILABLE</v>
      </c>
      <c r="M251" s="37" t="str">
        <f ca="1">IF(OR(Merged_Data[[#This Row],[Cert 2 Exp Date]]&lt;=TODAY()-$D$3, Merged_Data[[#This Row],[Cert 1 Ext Date]]&lt;=TODAY()-$D$3,Merged_Data[[#This Row],[Cert 3 Exp Date]]&lt;=TODAY()-$D$3), "COMPLIANT", "NOT COMPLIANT")</f>
        <v>COMPLIANT</v>
      </c>
      <c r="N251" s="45" t="str" cm="1">
        <f t="array" aca="1" ref="N251" ca="1">_xlfn.IFS(Merged_Data[[#This Row],[Cert 1 Ext Date]]&gt;TODAY()+10, "Current", AND(Merged_Data[[#This Row],[Cert 1 Ext Date]]&gt;TODAY(), Merged_Data[[#This Row],[Cert 1 Ext Date]]&lt;TODAY()+15),"Notify",Merged_Data[[#This Row],[Cert 1 Ext Date]]&lt;=TODAY(), "Expired",Merged_Data[[#This Row],[Cert 1 Ext Date]]= " ","No Data")</f>
        <v>Current</v>
      </c>
      <c r="O251" s="45" t="str" cm="1">
        <f t="array" aca="1" ref="O251" ca="1">_xlfn.IFS(Merged_Data[[#This Row],[Cert 2 Exp Date]]&gt;TODAY()+10, "Current", AND(Merged_Data[[#This Row],[Cert 2 Exp Date]]&gt;TODAY(), Merged_Data[[#This Row],[Cert 2 Exp Date]]&lt;TODAY()+15),"Notify",Merged_Data[[#This Row],[Cert 2 Exp Date]]&lt;=TODAY(), "Expired",Merged_Data[[#This Row],[Cert 2 Exp Date]]= " ","No Data")</f>
        <v>Expired</v>
      </c>
      <c r="P251" s="45" t="str" cm="1">
        <f t="array" aca="1" ref="P251" ca="1">_xlfn.IFS(Merged_Data[[#This Row],[Cert 3 Exp Date]]&gt;TODAY()+10, "Current", AND(Merged_Data[[#This Row],[Cert 3 Exp Date]]&gt;TODAY(), Merged_Data[[#This Row],[Cert 3 Exp Date]]&lt;TODAY()+15),"Notify",Merged_Data[[#This Row],[Cert 3 Exp Date]]&lt;=TODAY(), "Expired",Merged_Data[[#This Row],[Cert 3 Exp Date]]= " ","No Data")</f>
        <v>Expired</v>
      </c>
    </row>
    <row r="252" spans="1:16" x14ac:dyDescent="0.25">
      <c r="A252" s="13" t="s">
        <v>1003</v>
      </c>
      <c r="B252" s="13" t="s">
        <v>1004</v>
      </c>
      <c r="C252" s="13" t="s">
        <v>2685</v>
      </c>
      <c r="D252" s="13" t="s">
        <v>2425</v>
      </c>
      <c r="E252" s="13" t="s">
        <v>2445</v>
      </c>
      <c r="F252" s="13" t="s">
        <v>2435</v>
      </c>
      <c r="G252" s="13" t="s">
        <v>2428</v>
      </c>
      <c r="H252" s="18">
        <v>44709</v>
      </c>
      <c r="I252" s="20">
        <v>44963</v>
      </c>
      <c r="J252" s="21">
        <v>44839</v>
      </c>
      <c r="K252" s="22">
        <v>45216</v>
      </c>
      <c r="L252" s="14" t="str">
        <f ca="1">IF(Merged_Data[[#This Row],[Last Job Date]]+10 &lt;TODAY(), "AVAILABLE", "NOT AVAILABLE")</f>
        <v>AVAILABLE</v>
      </c>
      <c r="M252" s="37" t="str">
        <f ca="1">IF(OR(Merged_Data[[#This Row],[Cert 2 Exp Date]]&lt;=TODAY()-$D$3, Merged_Data[[#This Row],[Cert 1 Ext Date]]&lt;=TODAY()-$D$3,Merged_Data[[#This Row],[Cert 3 Exp Date]]&lt;=TODAY()-$D$3), "COMPLIANT", "NOT COMPLIANT")</f>
        <v>NOT COMPLIANT</v>
      </c>
      <c r="N252" s="45" t="str" cm="1">
        <f t="array" aca="1" ref="N252" ca="1">_xlfn.IFS(Merged_Data[[#This Row],[Cert 1 Ext Date]]&gt;TODAY()+10, "Current", AND(Merged_Data[[#This Row],[Cert 1 Ext Date]]&gt;TODAY(), Merged_Data[[#This Row],[Cert 1 Ext Date]]&lt;TODAY()+15),"Notify",Merged_Data[[#This Row],[Cert 1 Ext Date]]&lt;=TODAY(), "Expired",Merged_Data[[#This Row],[Cert 1 Ext Date]]= " ","No Data")</f>
        <v>Current</v>
      </c>
      <c r="O252" s="45" t="str" cm="1">
        <f t="array" aca="1" ref="O252" ca="1">_xlfn.IFS(Merged_Data[[#This Row],[Cert 2 Exp Date]]&gt;TODAY()+10, "Current", AND(Merged_Data[[#This Row],[Cert 2 Exp Date]]&gt;TODAY(), Merged_Data[[#This Row],[Cert 2 Exp Date]]&lt;TODAY()+15),"Notify",Merged_Data[[#This Row],[Cert 2 Exp Date]]&lt;=TODAY(), "Expired",Merged_Data[[#This Row],[Cert 2 Exp Date]]= " ","No Data")</f>
        <v>Current</v>
      </c>
      <c r="P252" s="45" t="str" cm="1">
        <f t="array" aca="1" ref="P252" ca="1">_xlfn.IFS(Merged_Data[[#This Row],[Cert 3 Exp Date]]&gt;TODAY()+10, "Current", AND(Merged_Data[[#This Row],[Cert 3 Exp Date]]&gt;TODAY(), Merged_Data[[#This Row],[Cert 3 Exp Date]]&lt;TODAY()+15),"Notify",Merged_Data[[#This Row],[Cert 3 Exp Date]]&lt;=TODAY(), "Expired",Merged_Data[[#This Row],[Cert 3 Exp Date]]= " ","No Data")</f>
        <v>Current</v>
      </c>
    </row>
    <row r="253" spans="1:16" x14ac:dyDescent="0.25">
      <c r="A253" s="13" t="s">
        <v>1668</v>
      </c>
      <c r="B253" s="13" t="s">
        <v>1669</v>
      </c>
      <c r="C253" s="13" t="s">
        <v>2686</v>
      </c>
      <c r="D253" s="13" t="s">
        <v>2425</v>
      </c>
      <c r="E253" s="13" t="s">
        <v>2437</v>
      </c>
      <c r="F253" s="13" t="s">
        <v>2435</v>
      </c>
      <c r="G253" s="13" t="s">
        <v>2432</v>
      </c>
      <c r="H253" s="18">
        <v>44706</v>
      </c>
      <c r="I253" s="20">
        <v>44863</v>
      </c>
      <c r="J253" s="21">
        <v>45091</v>
      </c>
      <c r="K253" s="22">
        <v>44697</v>
      </c>
      <c r="L253" s="14" t="str">
        <f ca="1">IF(Merged_Data[[#This Row],[Last Job Date]]+10 &lt;TODAY(), "AVAILABLE", "NOT AVAILABLE")</f>
        <v>AVAILABLE</v>
      </c>
      <c r="M253" s="37" t="str">
        <f ca="1">IF(OR(Merged_Data[[#This Row],[Cert 2 Exp Date]]&lt;=TODAY()-$D$3, Merged_Data[[#This Row],[Cert 1 Ext Date]]&lt;=TODAY()-$D$3,Merged_Data[[#This Row],[Cert 3 Exp Date]]&lt;=TODAY()-$D$3), "COMPLIANT", "NOT COMPLIANT")</f>
        <v>COMPLIANT</v>
      </c>
      <c r="N253" s="45" t="str" cm="1">
        <f t="array" aca="1" ref="N253" ca="1">_xlfn.IFS(Merged_Data[[#This Row],[Cert 1 Ext Date]]&gt;TODAY()+10, "Current", AND(Merged_Data[[#This Row],[Cert 1 Ext Date]]&gt;TODAY(), Merged_Data[[#This Row],[Cert 1 Ext Date]]&lt;TODAY()+15),"Notify",Merged_Data[[#This Row],[Cert 1 Ext Date]]&lt;=TODAY(), "Expired",Merged_Data[[#This Row],[Cert 1 Ext Date]]= " ","No Data")</f>
        <v>Current</v>
      </c>
      <c r="O253" s="45" t="str" cm="1">
        <f t="array" aca="1" ref="O253" ca="1">_xlfn.IFS(Merged_Data[[#This Row],[Cert 2 Exp Date]]&gt;TODAY()+10, "Current", AND(Merged_Data[[#This Row],[Cert 2 Exp Date]]&gt;TODAY(), Merged_Data[[#This Row],[Cert 2 Exp Date]]&lt;TODAY()+15),"Notify",Merged_Data[[#This Row],[Cert 2 Exp Date]]&lt;=TODAY(), "Expired",Merged_Data[[#This Row],[Cert 2 Exp Date]]= " ","No Data")</f>
        <v>Current</v>
      </c>
      <c r="P253" s="45" t="str" cm="1">
        <f t="array" aca="1" ref="P253" ca="1">_xlfn.IFS(Merged_Data[[#This Row],[Cert 3 Exp Date]]&gt;TODAY()+10, "Current", AND(Merged_Data[[#This Row],[Cert 3 Exp Date]]&gt;TODAY(), Merged_Data[[#This Row],[Cert 3 Exp Date]]&lt;TODAY()+15),"Notify",Merged_Data[[#This Row],[Cert 3 Exp Date]]&lt;=TODAY(), "Expired",Merged_Data[[#This Row],[Cert 3 Exp Date]]= " ","No Data")</f>
        <v>Expired</v>
      </c>
    </row>
    <row r="254" spans="1:16" x14ac:dyDescent="0.25">
      <c r="A254" s="13" t="s">
        <v>550</v>
      </c>
      <c r="B254" s="13" t="s">
        <v>551</v>
      </c>
      <c r="C254" s="13" t="s">
        <v>2687</v>
      </c>
      <c r="D254" s="13" t="s">
        <v>2430</v>
      </c>
      <c r="E254" s="13" t="s">
        <v>2441</v>
      </c>
      <c r="F254" s="13" t="s">
        <v>2435</v>
      </c>
      <c r="G254" s="13" t="s">
        <v>2432</v>
      </c>
      <c r="H254" s="18">
        <v>44712</v>
      </c>
      <c r="I254" s="20">
        <v>44864</v>
      </c>
      <c r="J254" s="21">
        <v>44783</v>
      </c>
      <c r="K254" s="22">
        <v>45340</v>
      </c>
      <c r="L254" s="14" t="str">
        <f ca="1">IF(Merged_Data[[#This Row],[Last Job Date]]+10 &lt;TODAY(), "AVAILABLE", "NOT AVAILABLE")</f>
        <v>AVAILABLE</v>
      </c>
      <c r="M254" s="37" t="str">
        <f ca="1">IF(OR(Merged_Data[[#This Row],[Cert 2 Exp Date]]&lt;=TODAY()-$D$3, Merged_Data[[#This Row],[Cert 1 Ext Date]]&lt;=TODAY()-$D$3,Merged_Data[[#This Row],[Cert 3 Exp Date]]&lt;=TODAY()-$D$3), "COMPLIANT", "NOT COMPLIANT")</f>
        <v>NOT COMPLIANT</v>
      </c>
      <c r="N254" s="45" t="str" cm="1">
        <f t="array" aca="1" ref="N254" ca="1">_xlfn.IFS(Merged_Data[[#This Row],[Cert 1 Ext Date]]&gt;TODAY()+10, "Current", AND(Merged_Data[[#This Row],[Cert 1 Ext Date]]&gt;TODAY(), Merged_Data[[#This Row],[Cert 1 Ext Date]]&lt;TODAY()+15),"Notify",Merged_Data[[#This Row],[Cert 1 Ext Date]]&lt;=TODAY(), "Expired",Merged_Data[[#This Row],[Cert 1 Ext Date]]= " ","No Data")</f>
        <v>Current</v>
      </c>
      <c r="O254" s="45" t="str" cm="1">
        <f t="array" aca="1" ref="O254" ca="1">_xlfn.IFS(Merged_Data[[#This Row],[Cert 2 Exp Date]]&gt;TODAY()+10, "Current", AND(Merged_Data[[#This Row],[Cert 2 Exp Date]]&gt;TODAY(), Merged_Data[[#This Row],[Cert 2 Exp Date]]&lt;TODAY()+15),"Notify",Merged_Data[[#This Row],[Cert 2 Exp Date]]&lt;=TODAY(), "Expired",Merged_Data[[#This Row],[Cert 2 Exp Date]]= " ","No Data")</f>
        <v>Current</v>
      </c>
      <c r="P254" s="45" t="str" cm="1">
        <f t="array" aca="1" ref="P254" ca="1">_xlfn.IFS(Merged_Data[[#This Row],[Cert 3 Exp Date]]&gt;TODAY()+10, "Current", AND(Merged_Data[[#This Row],[Cert 3 Exp Date]]&gt;TODAY(), Merged_Data[[#This Row],[Cert 3 Exp Date]]&lt;TODAY()+15),"Notify",Merged_Data[[#This Row],[Cert 3 Exp Date]]&lt;=TODAY(), "Expired",Merged_Data[[#This Row],[Cert 3 Exp Date]]= " ","No Data")</f>
        <v>Current</v>
      </c>
    </row>
    <row r="255" spans="1:16" x14ac:dyDescent="0.25">
      <c r="A255" s="13" t="s">
        <v>571</v>
      </c>
      <c r="B255" s="13" t="s">
        <v>572</v>
      </c>
      <c r="C255" s="13" t="s">
        <v>2688</v>
      </c>
      <c r="D255" s="13" t="s">
        <v>2425</v>
      </c>
      <c r="E255" s="13" t="s">
        <v>2445</v>
      </c>
      <c r="F255" s="13" t="s">
        <v>2427</v>
      </c>
      <c r="G255" s="13" t="s">
        <v>2428</v>
      </c>
      <c r="H255" s="18">
        <v>44711</v>
      </c>
      <c r="I255" s="20"/>
      <c r="J255" s="21">
        <v>44859</v>
      </c>
      <c r="K255" s="22">
        <v>45180</v>
      </c>
      <c r="L255" s="14" t="str">
        <f ca="1">IF(Merged_Data[[#This Row],[Last Job Date]]+10 &lt;TODAY(), "AVAILABLE", "NOT AVAILABLE")</f>
        <v>AVAILABLE</v>
      </c>
      <c r="M255" s="37" t="str">
        <f ca="1">IF(OR(Merged_Data[[#This Row],[Cert 2 Exp Date]]&lt;=TODAY()-$D$3, Merged_Data[[#This Row],[Cert 1 Ext Date]]&lt;=TODAY()-$D$3,Merged_Data[[#This Row],[Cert 3 Exp Date]]&lt;=TODAY()-$D$3), "COMPLIANT", "NOT COMPLIANT")</f>
        <v>COMPLIANT</v>
      </c>
      <c r="N255" s="45" t="str" cm="1">
        <f t="array" aca="1" ref="N255" ca="1">_xlfn.IFS(Merged_Data[[#This Row],[Cert 1 Ext Date]]&gt;TODAY()+10, "Current", AND(Merged_Data[[#This Row],[Cert 1 Ext Date]]&gt;TODAY(), Merged_Data[[#This Row],[Cert 1 Ext Date]]&lt;TODAY()+15),"Notify",Merged_Data[[#This Row],[Cert 1 Ext Date]]&lt;=TODAY(), "Expired",Merged_Data[[#This Row],[Cert 1 Ext Date]]= " ","No Data")</f>
        <v>Expired</v>
      </c>
      <c r="O255" s="45" t="str" cm="1">
        <f t="array" aca="1" ref="O255" ca="1">_xlfn.IFS(Merged_Data[[#This Row],[Cert 2 Exp Date]]&gt;TODAY()+10, "Current", AND(Merged_Data[[#This Row],[Cert 2 Exp Date]]&gt;TODAY(), Merged_Data[[#This Row],[Cert 2 Exp Date]]&lt;TODAY()+15),"Notify",Merged_Data[[#This Row],[Cert 2 Exp Date]]&lt;=TODAY(), "Expired",Merged_Data[[#This Row],[Cert 2 Exp Date]]= " ","No Data")</f>
        <v>Current</v>
      </c>
      <c r="P255" s="45" t="str" cm="1">
        <f t="array" aca="1" ref="P255" ca="1">_xlfn.IFS(Merged_Data[[#This Row],[Cert 3 Exp Date]]&gt;TODAY()+10, "Current", AND(Merged_Data[[#This Row],[Cert 3 Exp Date]]&gt;TODAY(), Merged_Data[[#This Row],[Cert 3 Exp Date]]&lt;TODAY()+15),"Notify",Merged_Data[[#This Row],[Cert 3 Exp Date]]&lt;=TODAY(), "Expired",Merged_Data[[#This Row],[Cert 3 Exp Date]]= " ","No Data")</f>
        <v>Current</v>
      </c>
    </row>
    <row r="256" spans="1:16" x14ac:dyDescent="0.25">
      <c r="A256" s="13" t="s">
        <v>1878</v>
      </c>
      <c r="B256" s="13" t="s">
        <v>1879</v>
      </c>
      <c r="C256" s="13" t="s">
        <v>2689</v>
      </c>
      <c r="D256" s="13" t="s">
        <v>2430</v>
      </c>
      <c r="E256" s="13" t="s">
        <v>2426</v>
      </c>
      <c r="F256" s="13" t="s">
        <v>2431</v>
      </c>
      <c r="G256" s="13" t="s">
        <v>2432</v>
      </c>
      <c r="H256" s="18">
        <v>44711</v>
      </c>
      <c r="I256" s="20">
        <v>44786</v>
      </c>
      <c r="J256" s="21">
        <v>45037</v>
      </c>
      <c r="K256" s="22">
        <v>44869</v>
      </c>
      <c r="L256" s="14" t="str">
        <f ca="1">IF(Merged_Data[[#This Row],[Last Job Date]]+10 &lt;TODAY(), "AVAILABLE", "NOT AVAILABLE")</f>
        <v>AVAILABLE</v>
      </c>
      <c r="M256" s="37" t="str">
        <f ca="1">IF(OR(Merged_Data[[#This Row],[Cert 2 Exp Date]]&lt;=TODAY()-$D$3, Merged_Data[[#This Row],[Cert 1 Ext Date]]&lt;=TODAY()-$D$3,Merged_Data[[#This Row],[Cert 3 Exp Date]]&lt;=TODAY()-$D$3), "COMPLIANT", "NOT COMPLIANT")</f>
        <v>NOT COMPLIANT</v>
      </c>
      <c r="N256" s="45" t="str" cm="1">
        <f t="array" aca="1" ref="N256" ca="1">_xlfn.IFS(Merged_Data[[#This Row],[Cert 1 Ext Date]]&gt;TODAY()+10, "Current", AND(Merged_Data[[#This Row],[Cert 1 Ext Date]]&gt;TODAY(), Merged_Data[[#This Row],[Cert 1 Ext Date]]&lt;TODAY()+15),"Notify",Merged_Data[[#This Row],[Cert 1 Ext Date]]&lt;=TODAY(), "Expired",Merged_Data[[#This Row],[Cert 1 Ext Date]]= " ","No Data")</f>
        <v>Current</v>
      </c>
      <c r="O256" s="45" t="str" cm="1">
        <f t="array" aca="1" ref="O256" ca="1">_xlfn.IFS(Merged_Data[[#This Row],[Cert 2 Exp Date]]&gt;TODAY()+10, "Current", AND(Merged_Data[[#This Row],[Cert 2 Exp Date]]&gt;TODAY(), Merged_Data[[#This Row],[Cert 2 Exp Date]]&lt;TODAY()+15),"Notify",Merged_Data[[#This Row],[Cert 2 Exp Date]]&lt;=TODAY(), "Expired",Merged_Data[[#This Row],[Cert 2 Exp Date]]= " ","No Data")</f>
        <v>Current</v>
      </c>
      <c r="P256" s="45" t="str" cm="1">
        <f t="array" aca="1" ref="P256" ca="1">_xlfn.IFS(Merged_Data[[#This Row],[Cert 3 Exp Date]]&gt;TODAY()+10, "Current", AND(Merged_Data[[#This Row],[Cert 3 Exp Date]]&gt;TODAY(), Merged_Data[[#This Row],[Cert 3 Exp Date]]&lt;TODAY()+15),"Notify",Merged_Data[[#This Row],[Cert 3 Exp Date]]&lt;=TODAY(), "Expired",Merged_Data[[#This Row],[Cert 3 Exp Date]]= " ","No Data")</f>
        <v>Current</v>
      </c>
    </row>
    <row r="257" spans="1:16" x14ac:dyDescent="0.25">
      <c r="A257" s="13" t="s">
        <v>1077</v>
      </c>
      <c r="B257" s="13" t="s">
        <v>1078</v>
      </c>
      <c r="C257" s="13" t="s">
        <v>2690</v>
      </c>
      <c r="D257" s="13" t="s">
        <v>2430</v>
      </c>
      <c r="E257" s="13" t="s">
        <v>2441</v>
      </c>
      <c r="F257" s="13" t="s">
        <v>2431</v>
      </c>
      <c r="G257" s="13" t="s">
        <v>2432</v>
      </c>
      <c r="H257" s="18">
        <v>44704</v>
      </c>
      <c r="I257" s="20">
        <v>45120</v>
      </c>
      <c r="J257" s="21">
        <v>45035</v>
      </c>
      <c r="K257" s="22">
        <v>45013</v>
      </c>
      <c r="L257" s="14" t="str">
        <f ca="1">IF(Merged_Data[[#This Row],[Last Job Date]]+10 &lt;TODAY(), "AVAILABLE", "NOT AVAILABLE")</f>
        <v>AVAILABLE</v>
      </c>
      <c r="M257" s="37" t="str">
        <f ca="1">IF(OR(Merged_Data[[#This Row],[Cert 2 Exp Date]]&lt;=TODAY()-$D$3, Merged_Data[[#This Row],[Cert 1 Ext Date]]&lt;=TODAY()-$D$3,Merged_Data[[#This Row],[Cert 3 Exp Date]]&lt;=TODAY()-$D$3), "COMPLIANT", "NOT COMPLIANT")</f>
        <v>NOT COMPLIANT</v>
      </c>
      <c r="N257" s="45" t="str" cm="1">
        <f t="array" aca="1" ref="N257" ca="1">_xlfn.IFS(Merged_Data[[#This Row],[Cert 1 Ext Date]]&gt;TODAY()+10, "Current", AND(Merged_Data[[#This Row],[Cert 1 Ext Date]]&gt;TODAY(), Merged_Data[[#This Row],[Cert 1 Ext Date]]&lt;TODAY()+15),"Notify",Merged_Data[[#This Row],[Cert 1 Ext Date]]&lt;=TODAY(), "Expired",Merged_Data[[#This Row],[Cert 1 Ext Date]]= " ","No Data")</f>
        <v>Current</v>
      </c>
      <c r="O257" s="45" t="str" cm="1">
        <f t="array" aca="1" ref="O257" ca="1">_xlfn.IFS(Merged_Data[[#This Row],[Cert 2 Exp Date]]&gt;TODAY()+10, "Current", AND(Merged_Data[[#This Row],[Cert 2 Exp Date]]&gt;TODAY(), Merged_Data[[#This Row],[Cert 2 Exp Date]]&lt;TODAY()+15),"Notify",Merged_Data[[#This Row],[Cert 2 Exp Date]]&lt;=TODAY(), "Expired",Merged_Data[[#This Row],[Cert 2 Exp Date]]= " ","No Data")</f>
        <v>Current</v>
      </c>
      <c r="P257" s="45" t="str" cm="1">
        <f t="array" aca="1" ref="P257" ca="1">_xlfn.IFS(Merged_Data[[#This Row],[Cert 3 Exp Date]]&gt;TODAY()+10, "Current", AND(Merged_Data[[#This Row],[Cert 3 Exp Date]]&gt;TODAY(), Merged_Data[[#This Row],[Cert 3 Exp Date]]&lt;TODAY()+15),"Notify",Merged_Data[[#This Row],[Cert 3 Exp Date]]&lt;=TODAY(), "Expired",Merged_Data[[#This Row],[Cert 3 Exp Date]]= " ","No Data")</f>
        <v>Current</v>
      </c>
    </row>
    <row r="258" spans="1:16" x14ac:dyDescent="0.25">
      <c r="A258" s="13" t="s">
        <v>1683</v>
      </c>
      <c r="B258" s="13" t="s">
        <v>1684</v>
      </c>
      <c r="C258" s="13" t="s">
        <v>2691</v>
      </c>
      <c r="D258" s="13" t="s">
        <v>2425</v>
      </c>
      <c r="E258" s="13" t="s">
        <v>2437</v>
      </c>
      <c r="F258" s="13" t="s">
        <v>2447</v>
      </c>
      <c r="G258" s="13" t="s">
        <v>2428</v>
      </c>
      <c r="H258" s="18">
        <v>44713</v>
      </c>
      <c r="I258" s="20">
        <v>44909</v>
      </c>
      <c r="J258" s="21">
        <v>44839</v>
      </c>
      <c r="K258" s="22">
        <v>44571</v>
      </c>
      <c r="L258" s="14" t="str">
        <f ca="1">IF(Merged_Data[[#This Row],[Last Job Date]]+10 &lt;TODAY(), "AVAILABLE", "NOT AVAILABLE")</f>
        <v>NOT AVAILABLE</v>
      </c>
      <c r="M258" s="37" t="str">
        <f ca="1">IF(OR(Merged_Data[[#This Row],[Cert 2 Exp Date]]&lt;=TODAY()-$D$3, Merged_Data[[#This Row],[Cert 1 Ext Date]]&lt;=TODAY()-$D$3,Merged_Data[[#This Row],[Cert 3 Exp Date]]&lt;=TODAY()-$D$3), "COMPLIANT", "NOT COMPLIANT")</f>
        <v>COMPLIANT</v>
      </c>
      <c r="N258" s="45" t="str" cm="1">
        <f t="array" aca="1" ref="N258" ca="1">_xlfn.IFS(Merged_Data[[#This Row],[Cert 1 Ext Date]]&gt;TODAY()+10, "Current", AND(Merged_Data[[#This Row],[Cert 1 Ext Date]]&gt;TODAY(), Merged_Data[[#This Row],[Cert 1 Ext Date]]&lt;TODAY()+15),"Notify",Merged_Data[[#This Row],[Cert 1 Ext Date]]&lt;=TODAY(), "Expired",Merged_Data[[#This Row],[Cert 1 Ext Date]]= " ","No Data")</f>
        <v>Current</v>
      </c>
      <c r="O258" s="45" t="str" cm="1">
        <f t="array" aca="1" ref="O258" ca="1">_xlfn.IFS(Merged_Data[[#This Row],[Cert 2 Exp Date]]&gt;TODAY()+10, "Current", AND(Merged_Data[[#This Row],[Cert 2 Exp Date]]&gt;TODAY(), Merged_Data[[#This Row],[Cert 2 Exp Date]]&lt;TODAY()+15),"Notify",Merged_Data[[#This Row],[Cert 2 Exp Date]]&lt;=TODAY(), "Expired",Merged_Data[[#This Row],[Cert 2 Exp Date]]= " ","No Data")</f>
        <v>Current</v>
      </c>
      <c r="P258" s="45" t="str" cm="1">
        <f t="array" aca="1" ref="P258" ca="1">_xlfn.IFS(Merged_Data[[#This Row],[Cert 3 Exp Date]]&gt;TODAY()+10, "Current", AND(Merged_Data[[#This Row],[Cert 3 Exp Date]]&gt;TODAY(), Merged_Data[[#This Row],[Cert 3 Exp Date]]&lt;TODAY()+15),"Notify",Merged_Data[[#This Row],[Cert 3 Exp Date]]&lt;=TODAY(), "Expired",Merged_Data[[#This Row],[Cert 3 Exp Date]]= " ","No Data")</f>
        <v>Expired</v>
      </c>
    </row>
    <row r="259" spans="1:16" x14ac:dyDescent="0.25">
      <c r="A259" s="13" t="s">
        <v>1568</v>
      </c>
      <c r="B259" s="13" t="s">
        <v>1569</v>
      </c>
      <c r="C259" s="13" t="s">
        <v>2692</v>
      </c>
      <c r="D259" s="13" t="s">
        <v>2425</v>
      </c>
      <c r="E259" s="13" t="s">
        <v>2450</v>
      </c>
      <c r="F259" s="13" t="s">
        <v>2447</v>
      </c>
      <c r="G259" s="13" t="s">
        <v>2428</v>
      </c>
      <c r="H259" s="18">
        <v>44712</v>
      </c>
      <c r="I259" s="20"/>
      <c r="J259" s="21">
        <v>44824</v>
      </c>
      <c r="K259" s="22">
        <v>45353</v>
      </c>
      <c r="L259" s="14" t="str">
        <f ca="1">IF(Merged_Data[[#This Row],[Last Job Date]]+10 &lt;TODAY(), "AVAILABLE", "NOT AVAILABLE")</f>
        <v>AVAILABLE</v>
      </c>
      <c r="M259" s="37" t="str">
        <f ca="1">IF(OR(Merged_Data[[#This Row],[Cert 2 Exp Date]]&lt;=TODAY()-$D$3, Merged_Data[[#This Row],[Cert 1 Ext Date]]&lt;=TODAY()-$D$3,Merged_Data[[#This Row],[Cert 3 Exp Date]]&lt;=TODAY()-$D$3), "COMPLIANT", "NOT COMPLIANT")</f>
        <v>COMPLIANT</v>
      </c>
      <c r="N259" s="45" t="str" cm="1">
        <f t="array" aca="1" ref="N259" ca="1">_xlfn.IFS(Merged_Data[[#This Row],[Cert 1 Ext Date]]&gt;TODAY()+10, "Current", AND(Merged_Data[[#This Row],[Cert 1 Ext Date]]&gt;TODAY(), Merged_Data[[#This Row],[Cert 1 Ext Date]]&lt;TODAY()+15),"Notify",Merged_Data[[#This Row],[Cert 1 Ext Date]]&lt;=TODAY(), "Expired",Merged_Data[[#This Row],[Cert 1 Ext Date]]= " ","No Data")</f>
        <v>Expired</v>
      </c>
      <c r="O259" s="45" t="str" cm="1">
        <f t="array" aca="1" ref="O259" ca="1">_xlfn.IFS(Merged_Data[[#This Row],[Cert 2 Exp Date]]&gt;TODAY()+10, "Current", AND(Merged_Data[[#This Row],[Cert 2 Exp Date]]&gt;TODAY(), Merged_Data[[#This Row],[Cert 2 Exp Date]]&lt;TODAY()+15),"Notify",Merged_Data[[#This Row],[Cert 2 Exp Date]]&lt;=TODAY(), "Expired",Merged_Data[[#This Row],[Cert 2 Exp Date]]= " ","No Data")</f>
        <v>Current</v>
      </c>
      <c r="P259" s="45" t="str" cm="1">
        <f t="array" aca="1" ref="P259" ca="1">_xlfn.IFS(Merged_Data[[#This Row],[Cert 3 Exp Date]]&gt;TODAY()+10, "Current", AND(Merged_Data[[#This Row],[Cert 3 Exp Date]]&gt;TODAY(), Merged_Data[[#This Row],[Cert 3 Exp Date]]&lt;TODAY()+15),"Notify",Merged_Data[[#This Row],[Cert 3 Exp Date]]&lt;=TODAY(), "Expired",Merged_Data[[#This Row],[Cert 3 Exp Date]]= " ","No Data")</f>
        <v>Current</v>
      </c>
    </row>
    <row r="260" spans="1:16" x14ac:dyDescent="0.25">
      <c r="A260" s="13" t="s">
        <v>935</v>
      </c>
      <c r="B260" s="13" t="s">
        <v>1892</v>
      </c>
      <c r="C260" s="13" t="s">
        <v>2693</v>
      </c>
      <c r="D260" s="13" t="s">
        <v>2425</v>
      </c>
      <c r="E260" s="13" t="s">
        <v>2441</v>
      </c>
      <c r="F260" s="13" t="s">
        <v>2427</v>
      </c>
      <c r="G260" s="13" t="s">
        <v>2428</v>
      </c>
      <c r="H260" s="18">
        <v>44713</v>
      </c>
      <c r="I260" s="20">
        <v>44805</v>
      </c>
      <c r="J260" s="21">
        <v>45166</v>
      </c>
      <c r="K260" s="22">
        <v>45070</v>
      </c>
      <c r="L260" s="14" t="str">
        <f ca="1">IF(Merged_Data[[#This Row],[Last Job Date]]+10 &lt;TODAY(), "AVAILABLE", "NOT AVAILABLE")</f>
        <v>NOT AVAILABLE</v>
      </c>
      <c r="M260" s="37" t="str">
        <f ca="1">IF(OR(Merged_Data[[#This Row],[Cert 2 Exp Date]]&lt;=TODAY()-$D$3, Merged_Data[[#This Row],[Cert 1 Ext Date]]&lt;=TODAY()-$D$3,Merged_Data[[#This Row],[Cert 3 Exp Date]]&lt;=TODAY()-$D$3), "COMPLIANT", "NOT COMPLIANT")</f>
        <v>NOT COMPLIANT</v>
      </c>
      <c r="N260" s="45" t="str" cm="1">
        <f t="array" aca="1" ref="N260" ca="1">_xlfn.IFS(Merged_Data[[#This Row],[Cert 1 Ext Date]]&gt;TODAY()+10, "Current", AND(Merged_Data[[#This Row],[Cert 1 Ext Date]]&gt;TODAY(), Merged_Data[[#This Row],[Cert 1 Ext Date]]&lt;TODAY()+15),"Notify",Merged_Data[[#This Row],[Cert 1 Ext Date]]&lt;=TODAY(), "Expired",Merged_Data[[#This Row],[Cert 1 Ext Date]]= " ","No Data")</f>
        <v>Current</v>
      </c>
      <c r="O260" s="45" t="str" cm="1">
        <f t="array" aca="1" ref="O260" ca="1">_xlfn.IFS(Merged_Data[[#This Row],[Cert 2 Exp Date]]&gt;TODAY()+10, "Current", AND(Merged_Data[[#This Row],[Cert 2 Exp Date]]&gt;TODAY(), Merged_Data[[#This Row],[Cert 2 Exp Date]]&lt;TODAY()+15),"Notify",Merged_Data[[#This Row],[Cert 2 Exp Date]]&lt;=TODAY(), "Expired",Merged_Data[[#This Row],[Cert 2 Exp Date]]= " ","No Data")</f>
        <v>Current</v>
      </c>
      <c r="P260" s="45" t="str" cm="1">
        <f t="array" aca="1" ref="P260" ca="1">_xlfn.IFS(Merged_Data[[#This Row],[Cert 3 Exp Date]]&gt;TODAY()+10, "Current", AND(Merged_Data[[#This Row],[Cert 3 Exp Date]]&gt;TODAY(), Merged_Data[[#This Row],[Cert 3 Exp Date]]&lt;TODAY()+15),"Notify",Merged_Data[[#This Row],[Cert 3 Exp Date]]&lt;=TODAY(), "Expired",Merged_Data[[#This Row],[Cert 3 Exp Date]]= " ","No Data")</f>
        <v>Current</v>
      </c>
    </row>
    <row r="261" spans="1:16" x14ac:dyDescent="0.25">
      <c r="A261" s="13" t="s">
        <v>935</v>
      </c>
      <c r="B261" s="13" t="s">
        <v>936</v>
      </c>
      <c r="C261" s="13" t="s">
        <v>2694</v>
      </c>
      <c r="D261" s="13" t="s">
        <v>2425</v>
      </c>
      <c r="E261" s="13" t="s">
        <v>2439</v>
      </c>
      <c r="F261" s="13" t="s">
        <v>2447</v>
      </c>
      <c r="G261" s="13" t="s">
        <v>2432</v>
      </c>
      <c r="H261" s="18">
        <v>44716</v>
      </c>
      <c r="I261" s="20">
        <v>44839</v>
      </c>
      <c r="J261" s="21">
        <v>44746</v>
      </c>
      <c r="K261" s="22">
        <v>44696</v>
      </c>
      <c r="L261" s="14" t="str">
        <f ca="1">IF(Merged_Data[[#This Row],[Last Job Date]]+10 &lt;TODAY(), "AVAILABLE", "NOT AVAILABLE")</f>
        <v>NOT AVAILABLE</v>
      </c>
      <c r="M261" s="37" t="str">
        <f ca="1">IF(OR(Merged_Data[[#This Row],[Cert 2 Exp Date]]&lt;=TODAY()-$D$3, Merged_Data[[#This Row],[Cert 1 Ext Date]]&lt;=TODAY()-$D$3,Merged_Data[[#This Row],[Cert 3 Exp Date]]&lt;=TODAY()-$D$3), "COMPLIANT", "NOT COMPLIANT")</f>
        <v>COMPLIANT</v>
      </c>
      <c r="N261" s="45" t="str" cm="1">
        <f t="array" aca="1" ref="N261" ca="1">_xlfn.IFS(Merged_Data[[#This Row],[Cert 1 Ext Date]]&gt;TODAY()+10, "Current", AND(Merged_Data[[#This Row],[Cert 1 Ext Date]]&gt;TODAY(), Merged_Data[[#This Row],[Cert 1 Ext Date]]&lt;TODAY()+15),"Notify",Merged_Data[[#This Row],[Cert 1 Ext Date]]&lt;=TODAY(), "Expired",Merged_Data[[#This Row],[Cert 1 Ext Date]]= " ","No Data")</f>
        <v>Current</v>
      </c>
      <c r="O261" s="45" t="str" cm="1">
        <f t="array" aca="1" ref="O261" ca="1">_xlfn.IFS(Merged_Data[[#This Row],[Cert 2 Exp Date]]&gt;TODAY()+10, "Current", AND(Merged_Data[[#This Row],[Cert 2 Exp Date]]&gt;TODAY(), Merged_Data[[#This Row],[Cert 2 Exp Date]]&lt;TODAY()+15),"Notify",Merged_Data[[#This Row],[Cert 2 Exp Date]]&lt;=TODAY(), "Expired",Merged_Data[[#This Row],[Cert 2 Exp Date]]= " ","No Data")</f>
        <v>Current</v>
      </c>
      <c r="P261" s="45" t="str" cm="1">
        <f t="array" aca="1" ref="P261" ca="1">_xlfn.IFS(Merged_Data[[#This Row],[Cert 3 Exp Date]]&gt;TODAY()+10, "Current", AND(Merged_Data[[#This Row],[Cert 3 Exp Date]]&gt;TODAY(), Merged_Data[[#This Row],[Cert 3 Exp Date]]&lt;TODAY()+15),"Notify",Merged_Data[[#This Row],[Cert 3 Exp Date]]&lt;=TODAY(), "Expired",Merged_Data[[#This Row],[Cert 3 Exp Date]]= " ","No Data")</f>
        <v>Expired</v>
      </c>
    </row>
    <row r="262" spans="1:16" x14ac:dyDescent="0.25">
      <c r="A262" s="13" t="s">
        <v>2056</v>
      </c>
      <c r="B262" s="13" t="s">
        <v>2057</v>
      </c>
      <c r="C262" s="13" t="s">
        <v>2695</v>
      </c>
      <c r="D262" s="13" t="s">
        <v>2430</v>
      </c>
      <c r="E262" s="13" t="s">
        <v>2437</v>
      </c>
      <c r="F262" s="13" t="s">
        <v>2435</v>
      </c>
      <c r="G262" s="13" t="s">
        <v>2432</v>
      </c>
      <c r="H262" s="18">
        <v>44704</v>
      </c>
      <c r="I262" s="20">
        <v>44836</v>
      </c>
      <c r="J262" s="21">
        <v>45196</v>
      </c>
      <c r="K262" s="22">
        <v>44663</v>
      </c>
      <c r="L262" s="14" t="str">
        <f ca="1">IF(Merged_Data[[#This Row],[Last Job Date]]+10 &lt;TODAY(), "AVAILABLE", "NOT AVAILABLE")</f>
        <v>AVAILABLE</v>
      </c>
      <c r="M262" s="37" t="str">
        <f ca="1">IF(OR(Merged_Data[[#This Row],[Cert 2 Exp Date]]&lt;=TODAY()-$D$3, Merged_Data[[#This Row],[Cert 1 Ext Date]]&lt;=TODAY()-$D$3,Merged_Data[[#This Row],[Cert 3 Exp Date]]&lt;=TODAY()-$D$3), "COMPLIANT", "NOT COMPLIANT")</f>
        <v>COMPLIANT</v>
      </c>
      <c r="N262" s="45" t="str" cm="1">
        <f t="array" aca="1" ref="N262" ca="1">_xlfn.IFS(Merged_Data[[#This Row],[Cert 1 Ext Date]]&gt;TODAY()+10, "Current", AND(Merged_Data[[#This Row],[Cert 1 Ext Date]]&gt;TODAY(), Merged_Data[[#This Row],[Cert 1 Ext Date]]&lt;TODAY()+15),"Notify",Merged_Data[[#This Row],[Cert 1 Ext Date]]&lt;=TODAY(), "Expired",Merged_Data[[#This Row],[Cert 1 Ext Date]]= " ","No Data")</f>
        <v>Current</v>
      </c>
      <c r="O262" s="45" t="str" cm="1">
        <f t="array" aca="1" ref="O262" ca="1">_xlfn.IFS(Merged_Data[[#This Row],[Cert 2 Exp Date]]&gt;TODAY()+10, "Current", AND(Merged_Data[[#This Row],[Cert 2 Exp Date]]&gt;TODAY(), Merged_Data[[#This Row],[Cert 2 Exp Date]]&lt;TODAY()+15),"Notify",Merged_Data[[#This Row],[Cert 2 Exp Date]]&lt;=TODAY(), "Expired",Merged_Data[[#This Row],[Cert 2 Exp Date]]= " ","No Data")</f>
        <v>Current</v>
      </c>
      <c r="P262" s="45" t="str" cm="1">
        <f t="array" aca="1" ref="P262" ca="1">_xlfn.IFS(Merged_Data[[#This Row],[Cert 3 Exp Date]]&gt;TODAY()+10, "Current", AND(Merged_Data[[#This Row],[Cert 3 Exp Date]]&gt;TODAY(), Merged_Data[[#This Row],[Cert 3 Exp Date]]&lt;TODAY()+15),"Notify",Merged_Data[[#This Row],[Cert 3 Exp Date]]&lt;=TODAY(), "Expired",Merged_Data[[#This Row],[Cert 3 Exp Date]]= " ","No Data")</f>
        <v>Expired</v>
      </c>
    </row>
    <row r="263" spans="1:16" x14ac:dyDescent="0.25">
      <c r="A263" s="13" t="s">
        <v>461</v>
      </c>
      <c r="B263" s="13" t="s">
        <v>462</v>
      </c>
      <c r="C263" s="13" t="s">
        <v>2696</v>
      </c>
      <c r="D263" s="13" t="s">
        <v>2425</v>
      </c>
      <c r="E263" s="13" t="s">
        <v>2437</v>
      </c>
      <c r="F263" s="13" t="s">
        <v>2435</v>
      </c>
      <c r="G263" s="13" t="s">
        <v>2432</v>
      </c>
      <c r="H263" s="18">
        <v>44712</v>
      </c>
      <c r="I263" s="20">
        <v>45182</v>
      </c>
      <c r="J263" s="21">
        <v>45059</v>
      </c>
      <c r="K263" s="22">
        <v>44921</v>
      </c>
      <c r="L263" s="14" t="str">
        <f ca="1">IF(Merged_Data[[#This Row],[Last Job Date]]+10 &lt;TODAY(), "AVAILABLE", "NOT AVAILABLE")</f>
        <v>AVAILABLE</v>
      </c>
      <c r="M263" s="37" t="str">
        <f ca="1">IF(OR(Merged_Data[[#This Row],[Cert 2 Exp Date]]&lt;=TODAY()-$D$3, Merged_Data[[#This Row],[Cert 1 Ext Date]]&lt;=TODAY()-$D$3,Merged_Data[[#This Row],[Cert 3 Exp Date]]&lt;=TODAY()-$D$3), "COMPLIANT", "NOT COMPLIANT")</f>
        <v>NOT COMPLIANT</v>
      </c>
      <c r="N263" s="45" t="str" cm="1">
        <f t="array" aca="1" ref="N263" ca="1">_xlfn.IFS(Merged_Data[[#This Row],[Cert 1 Ext Date]]&gt;TODAY()+10, "Current", AND(Merged_Data[[#This Row],[Cert 1 Ext Date]]&gt;TODAY(), Merged_Data[[#This Row],[Cert 1 Ext Date]]&lt;TODAY()+15),"Notify",Merged_Data[[#This Row],[Cert 1 Ext Date]]&lt;=TODAY(), "Expired",Merged_Data[[#This Row],[Cert 1 Ext Date]]= " ","No Data")</f>
        <v>Current</v>
      </c>
      <c r="O263" s="45" t="str" cm="1">
        <f t="array" aca="1" ref="O263" ca="1">_xlfn.IFS(Merged_Data[[#This Row],[Cert 2 Exp Date]]&gt;TODAY()+10, "Current", AND(Merged_Data[[#This Row],[Cert 2 Exp Date]]&gt;TODAY(), Merged_Data[[#This Row],[Cert 2 Exp Date]]&lt;TODAY()+15),"Notify",Merged_Data[[#This Row],[Cert 2 Exp Date]]&lt;=TODAY(), "Expired",Merged_Data[[#This Row],[Cert 2 Exp Date]]= " ","No Data")</f>
        <v>Current</v>
      </c>
      <c r="P263" s="45" t="str" cm="1">
        <f t="array" aca="1" ref="P263" ca="1">_xlfn.IFS(Merged_Data[[#This Row],[Cert 3 Exp Date]]&gt;TODAY()+10, "Current", AND(Merged_Data[[#This Row],[Cert 3 Exp Date]]&gt;TODAY(), Merged_Data[[#This Row],[Cert 3 Exp Date]]&lt;TODAY()+15),"Notify",Merged_Data[[#This Row],[Cert 3 Exp Date]]&lt;=TODAY(), "Expired",Merged_Data[[#This Row],[Cert 3 Exp Date]]= " ","No Data")</f>
        <v>Current</v>
      </c>
    </row>
    <row r="264" spans="1:16" x14ac:dyDescent="0.25">
      <c r="A264" s="13" t="s">
        <v>2386</v>
      </c>
      <c r="B264" s="13" t="s">
        <v>2387</v>
      </c>
      <c r="C264" s="13" t="s">
        <v>2697</v>
      </c>
      <c r="D264" s="13" t="s">
        <v>2425</v>
      </c>
      <c r="E264" s="13" t="s">
        <v>2445</v>
      </c>
      <c r="F264" s="13" t="s">
        <v>2447</v>
      </c>
      <c r="G264" s="13" t="s">
        <v>2432</v>
      </c>
      <c r="H264" s="18">
        <v>44712</v>
      </c>
      <c r="I264" s="20">
        <v>44761</v>
      </c>
      <c r="J264" s="21">
        <v>44620</v>
      </c>
      <c r="K264" s="22">
        <v>44968</v>
      </c>
      <c r="L264" s="14" t="str">
        <f ca="1">IF(Merged_Data[[#This Row],[Last Job Date]]+10 &lt;TODAY(), "AVAILABLE", "NOT AVAILABLE")</f>
        <v>AVAILABLE</v>
      </c>
      <c r="M264" s="37" t="str">
        <f ca="1">IF(OR(Merged_Data[[#This Row],[Cert 2 Exp Date]]&lt;=TODAY()-$D$3, Merged_Data[[#This Row],[Cert 1 Ext Date]]&lt;=TODAY()-$D$3,Merged_Data[[#This Row],[Cert 3 Exp Date]]&lt;=TODAY()-$D$3), "COMPLIANT", "NOT COMPLIANT")</f>
        <v>COMPLIANT</v>
      </c>
      <c r="N264" s="45" t="str" cm="1">
        <f t="array" aca="1" ref="N264" ca="1">_xlfn.IFS(Merged_Data[[#This Row],[Cert 1 Ext Date]]&gt;TODAY()+10, "Current", AND(Merged_Data[[#This Row],[Cert 1 Ext Date]]&gt;TODAY(), Merged_Data[[#This Row],[Cert 1 Ext Date]]&lt;TODAY()+15),"Notify",Merged_Data[[#This Row],[Cert 1 Ext Date]]&lt;=TODAY(), "Expired",Merged_Data[[#This Row],[Cert 1 Ext Date]]= " ","No Data")</f>
        <v>Current</v>
      </c>
      <c r="O264" s="45" t="str" cm="1">
        <f t="array" aca="1" ref="O264" ca="1">_xlfn.IFS(Merged_Data[[#This Row],[Cert 2 Exp Date]]&gt;TODAY()+10, "Current", AND(Merged_Data[[#This Row],[Cert 2 Exp Date]]&gt;TODAY(), Merged_Data[[#This Row],[Cert 2 Exp Date]]&lt;TODAY()+15),"Notify",Merged_Data[[#This Row],[Cert 2 Exp Date]]&lt;=TODAY(), "Expired",Merged_Data[[#This Row],[Cert 2 Exp Date]]= " ","No Data")</f>
        <v>Expired</v>
      </c>
      <c r="P264" s="45" t="str" cm="1">
        <f t="array" aca="1" ref="P264" ca="1">_xlfn.IFS(Merged_Data[[#This Row],[Cert 3 Exp Date]]&gt;TODAY()+10, "Current", AND(Merged_Data[[#This Row],[Cert 3 Exp Date]]&gt;TODAY(), Merged_Data[[#This Row],[Cert 3 Exp Date]]&lt;TODAY()+15),"Notify",Merged_Data[[#This Row],[Cert 3 Exp Date]]&lt;=TODAY(), "Expired",Merged_Data[[#This Row],[Cert 3 Exp Date]]= " ","No Data")</f>
        <v>Current</v>
      </c>
    </row>
    <row r="265" spans="1:16" x14ac:dyDescent="0.25">
      <c r="A265" s="13" t="s">
        <v>2360</v>
      </c>
      <c r="B265" s="13" t="s">
        <v>2361</v>
      </c>
      <c r="C265" s="13" t="s">
        <v>2698</v>
      </c>
      <c r="D265" s="13" t="s">
        <v>2430</v>
      </c>
      <c r="E265" s="13" t="s">
        <v>2426</v>
      </c>
      <c r="F265" s="13" t="s">
        <v>2447</v>
      </c>
      <c r="G265" s="13" t="s">
        <v>2428</v>
      </c>
      <c r="H265" s="18">
        <v>44716</v>
      </c>
      <c r="I265" s="20">
        <v>45093</v>
      </c>
      <c r="J265" s="21">
        <v>45012</v>
      </c>
      <c r="K265" s="22">
        <v>45368</v>
      </c>
      <c r="L265" s="14" t="str">
        <f ca="1">IF(Merged_Data[[#This Row],[Last Job Date]]+10 &lt;TODAY(), "AVAILABLE", "NOT AVAILABLE")</f>
        <v>NOT AVAILABLE</v>
      </c>
      <c r="M265" s="37" t="str">
        <f ca="1">IF(OR(Merged_Data[[#This Row],[Cert 2 Exp Date]]&lt;=TODAY()-$D$3, Merged_Data[[#This Row],[Cert 1 Ext Date]]&lt;=TODAY()-$D$3,Merged_Data[[#This Row],[Cert 3 Exp Date]]&lt;=TODAY()-$D$3), "COMPLIANT", "NOT COMPLIANT")</f>
        <v>NOT COMPLIANT</v>
      </c>
      <c r="N265" s="45" t="str" cm="1">
        <f t="array" aca="1" ref="N265" ca="1">_xlfn.IFS(Merged_Data[[#This Row],[Cert 1 Ext Date]]&gt;TODAY()+10, "Current", AND(Merged_Data[[#This Row],[Cert 1 Ext Date]]&gt;TODAY(), Merged_Data[[#This Row],[Cert 1 Ext Date]]&lt;TODAY()+15),"Notify",Merged_Data[[#This Row],[Cert 1 Ext Date]]&lt;=TODAY(), "Expired",Merged_Data[[#This Row],[Cert 1 Ext Date]]= " ","No Data")</f>
        <v>Current</v>
      </c>
      <c r="O265" s="45" t="str" cm="1">
        <f t="array" aca="1" ref="O265" ca="1">_xlfn.IFS(Merged_Data[[#This Row],[Cert 2 Exp Date]]&gt;TODAY()+10, "Current", AND(Merged_Data[[#This Row],[Cert 2 Exp Date]]&gt;TODAY(), Merged_Data[[#This Row],[Cert 2 Exp Date]]&lt;TODAY()+15),"Notify",Merged_Data[[#This Row],[Cert 2 Exp Date]]&lt;=TODAY(), "Expired",Merged_Data[[#This Row],[Cert 2 Exp Date]]= " ","No Data")</f>
        <v>Current</v>
      </c>
      <c r="P265" s="45" t="str" cm="1">
        <f t="array" aca="1" ref="P265" ca="1">_xlfn.IFS(Merged_Data[[#This Row],[Cert 3 Exp Date]]&gt;TODAY()+10, "Current", AND(Merged_Data[[#This Row],[Cert 3 Exp Date]]&gt;TODAY(), Merged_Data[[#This Row],[Cert 3 Exp Date]]&lt;TODAY()+15),"Notify",Merged_Data[[#This Row],[Cert 3 Exp Date]]&lt;=TODAY(), "Expired",Merged_Data[[#This Row],[Cert 3 Exp Date]]= " ","No Data")</f>
        <v>Current</v>
      </c>
    </row>
    <row r="266" spans="1:16" x14ac:dyDescent="0.25">
      <c r="A266" s="13" t="s">
        <v>921</v>
      </c>
      <c r="B266" s="13" t="s">
        <v>922</v>
      </c>
      <c r="C266" s="13" t="s">
        <v>2699</v>
      </c>
      <c r="D266" s="13" t="s">
        <v>2430</v>
      </c>
      <c r="E266" s="13" t="s">
        <v>2439</v>
      </c>
      <c r="F266" s="13" t="s">
        <v>2435</v>
      </c>
      <c r="G266" s="13" t="s">
        <v>2432</v>
      </c>
      <c r="H266" s="18">
        <v>44711</v>
      </c>
      <c r="I266" s="20">
        <v>44716</v>
      </c>
      <c r="J266" s="21">
        <v>44996</v>
      </c>
      <c r="K266" s="22">
        <v>44572</v>
      </c>
      <c r="L266" s="14" t="str">
        <f ca="1">IF(Merged_Data[[#This Row],[Last Job Date]]+10 &lt;TODAY(), "AVAILABLE", "NOT AVAILABLE")</f>
        <v>AVAILABLE</v>
      </c>
      <c r="M266" s="37" t="str">
        <f ca="1">IF(OR(Merged_Data[[#This Row],[Cert 2 Exp Date]]&lt;=TODAY()-$D$3, Merged_Data[[#This Row],[Cert 1 Ext Date]]&lt;=TODAY()-$D$3,Merged_Data[[#This Row],[Cert 3 Exp Date]]&lt;=TODAY()-$D$3), "COMPLIANT", "NOT COMPLIANT")</f>
        <v>COMPLIANT</v>
      </c>
      <c r="N266" s="45" t="str" cm="1">
        <f t="array" aca="1" ref="N266" ca="1">_xlfn.IFS(Merged_Data[[#This Row],[Cert 1 Ext Date]]&gt;TODAY()+10, "Current", AND(Merged_Data[[#This Row],[Cert 1 Ext Date]]&gt;TODAY(), Merged_Data[[#This Row],[Cert 1 Ext Date]]&lt;TODAY()+15),"Notify",Merged_Data[[#This Row],[Cert 1 Ext Date]]&lt;=TODAY(), "Expired",Merged_Data[[#This Row],[Cert 1 Ext Date]]= " ","No Data")</f>
        <v>Expired</v>
      </c>
      <c r="O266" s="45" t="str" cm="1">
        <f t="array" aca="1" ref="O266" ca="1">_xlfn.IFS(Merged_Data[[#This Row],[Cert 2 Exp Date]]&gt;TODAY()+10, "Current", AND(Merged_Data[[#This Row],[Cert 2 Exp Date]]&gt;TODAY(), Merged_Data[[#This Row],[Cert 2 Exp Date]]&lt;TODAY()+15),"Notify",Merged_Data[[#This Row],[Cert 2 Exp Date]]&lt;=TODAY(), "Expired",Merged_Data[[#This Row],[Cert 2 Exp Date]]= " ","No Data")</f>
        <v>Current</v>
      </c>
      <c r="P266" s="45" t="str" cm="1">
        <f t="array" aca="1" ref="P266" ca="1">_xlfn.IFS(Merged_Data[[#This Row],[Cert 3 Exp Date]]&gt;TODAY()+10, "Current", AND(Merged_Data[[#This Row],[Cert 3 Exp Date]]&gt;TODAY(), Merged_Data[[#This Row],[Cert 3 Exp Date]]&lt;TODAY()+15),"Notify",Merged_Data[[#This Row],[Cert 3 Exp Date]]&lt;=TODAY(), "Expired",Merged_Data[[#This Row],[Cert 3 Exp Date]]= " ","No Data")</f>
        <v>Expired</v>
      </c>
    </row>
    <row r="267" spans="1:16" x14ac:dyDescent="0.25">
      <c r="A267" s="13" t="s">
        <v>1501</v>
      </c>
      <c r="B267" s="13" t="s">
        <v>1502</v>
      </c>
      <c r="C267" s="13" t="s">
        <v>2700</v>
      </c>
      <c r="D267" s="13" t="s">
        <v>2425</v>
      </c>
      <c r="E267" s="13" t="s">
        <v>2441</v>
      </c>
      <c r="F267" s="13" t="s">
        <v>2427</v>
      </c>
      <c r="G267" s="13" t="s">
        <v>2428</v>
      </c>
      <c r="H267" s="18">
        <v>44705</v>
      </c>
      <c r="I267" s="20">
        <v>44872</v>
      </c>
      <c r="J267" s="21">
        <v>44925</v>
      </c>
      <c r="K267" s="22">
        <v>44649</v>
      </c>
      <c r="L267" s="14" t="str">
        <f ca="1">IF(Merged_Data[[#This Row],[Last Job Date]]+10 &lt;TODAY(), "AVAILABLE", "NOT AVAILABLE")</f>
        <v>AVAILABLE</v>
      </c>
      <c r="M267" s="37" t="str">
        <f ca="1">IF(OR(Merged_Data[[#This Row],[Cert 2 Exp Date]]&lt;=TODAY()-$D$3, Merged_Data[[#This Row],[Cert 1 Ext Date]]&lt;=TODAY()-$D$3,Merged_Data[[#This Row],[Cert 3 Exp Date]]&lt;=TODAY()-$D$3), "COMPLIANT", "NOT COMPLIANT")</f>
        <v>COMPLIANT</v>
      </c>
      <c r="N267" s="45" t="str" cm="1">
        <f t="array" aca="1" ref="N267" ca="1">_xlfn.IFS(Merged_Data[[#This Row],[Cert 1 Ext Date]]&gt;TODAY()+10, "Current", AND(Merged_Data[[#This Row],[Cert 1 Ext Date]]&gt;TODAY(), Merged_Data[[#This Row],[Cert 1 Ext Date]]&lt;TODAY()+15),"Notify",Merged_Data[[#This Row],[Cert 1 Ext Date]]&lt;=TODAY(), "Expired",Merged_Data[[#This Row],[Cert 1 Ext Date]]= " ","No Data")</f>
        <v>Current</v>
      </c>
      <c r="O267" s="45" t="str" cm="1">
        <f t="array" aca="1" ref="O267" ca="1">_xlfn.IFS(Merged_Data[[#This Row],[Cert 2 Exp Date]]&gt;TODAY()+10, "Current", AND(Merged_Data[[#This Row],[Cert 2 Exp Date]]&gt;TODAY(), Merged_Data[[#This Row],[Cert 2 Exp Date]]&lt;TODAY()+15),"Notify",Merged_Data[[#This Row],[Cert 2 Exp Date]]&lt;=TODAY(), "Expired",Merged_Data[[#This Row],[Cert 2 Exp Date]]= " ","No Data")</f>
        <v>Current</v>
      </c>
      <c r="P267" s="45" t="str" cm="1">
        <f t="array" aca="1" ref="P267" ca="1">_xlfn.IFS(Merged_Data[[#This Row],[Cert 3 Exp Date]]&gt;TODAY()+10, "Current", AND(Merged_Data[[#This Row],[Cert 3 Exp Date]]&gt;TODAY(), Merged_Data[[#This Row],[Cert 3 Exp Date]]&lt;TODAY()+15),"Notify",Merged_Data[[#This Row],[Cert 3 Exp Date]]&lt;=TODAY(), "Expired",Merged_Data[[#This Row],[Cert 3 Exp Date]]= " ","No Data")</f>
        <v>Expired</v>
      </c>
    </row>
    <row r="268" spans="1:16" x14ac:dyDescent="0.25">
      <c r="A268" s="13" t="s">
        <v>974</v>
      </c>
      <c r="B268" s="13" t="s">
        <v>975</v>
      </c>
      <c r="C268" s="13" t="s">
        <v>2701</v>
      </c>
      <c r="D268" s="13" t="s">
        <v>2430</v>
      </c>
      <c r="E268" s="13" t="s">
        <v>2450</v>
      </c>
      <c r="F268" s="13" t="s">
        <v>2427</v>
      </c>
      <c r="G268" s="13" t="s">
        <v>2428</v>
      </c>
      <c r="H268" s="18">
        <v>44714</v>
      </c>
      <c r="I268" s="20"/>
      <c r="J268" s="21">
        <v>44767</v>
      </c>
      <c r="K268" s="22">
        <v>45198</v>
      </c>
      <c r="L268" s="14" t="str">
        <f ca="1">IF(Merged_Data[[#This Row],[Last Job Date]]+10 &lt;TODAY(), "AVAILABLE", "NOT AVAILABLE")</f>
        <v>NOT AVAILABLE</v>
      </c>
      <c r="M268" s="37" t="str">
        <f ca="1">IF(OR(Merged_Data[[#This Row],[Cert 2 Exp Date]]&lt;=TODAY()-$D$3, Merged_Data[[#This Row],[Cert 1 Ext Date]]&lt;=TODAY()-$D$3,Merged_Data[[#This Row],[Cert 3 Exp Date]]&lt;=TODAY()-$D$3), "COMPLIANT", "NOT COMPLIANT")</f>
        <v>COMPLIANT</v>
      </c>
      <c r="N268" s="45" t="str" cm="1">
        <f t="array" aca="1" ref="N268" ca="1">_xlfn.IFS(Merged_Data[[#This Row],[Cert 1 Ext Date]]&gt;TODAY()+10, "Current", AND(Merged_Data[[#This Row],[Cert 1 Ext Date]]&gt;TODAY(), Merged_Data[[#This Row],[Cert 1 Ext Date]]&lt;TODAY()+15),"Notify",Merged_Data[[#This Row],[Cert 1 Ext Date]]&lt;=TODAY(), "Expired",Merged_Data[[#This Row],[Cert 1 Ext Date]]= " ","No Data")</f>
        <v>Expired</v>
      </c>
      <c r="O268" s="45" t="str" cm="1">
        <f t="array" aca="1" ref="O268" ca="1">_xlfn.IFS(Merged_Data[[#This Row],[Cert 2 Exp Date]]&gt;TODAY()+10, "Current", AND(Merged_Data[[#This Row],[Cert 2 Exp Date]]&gt;TODAY(), Merged_Data[[#This Row],[Cert 2 Exp Date]]&lt;TODAY()+15),"Notify",Merged_Data[[#This Row],[Cert 2 Exp Date]]&lt;=TODAY(), "Expired",Merged_Data[[#This Row],[Cert 2 Exp Date]]= " ","No Data")</f>
        <v>Current</v>
      </c>
      <c r="P268" s="45" t="str" cm="1">
        <f t="array" aca="1" ref="P268" ca="1">_xlfn.IFS(Merged_Data[[#This Row],[Cert 3 Exp Date]]&gt;TODAY()+10, "Current", AND(Merged_Data[[#This Row],[Cert 3 Exp Date]]&gt;TODAY(), Merged_Data[[#This Row],[Cert 3 Exp Date]]&lt;TODAY()+15),"Notify",Merged_Data[[#This Row],[Cert 3 Exp Date]]&lt;=TODAY(), "Expired",Merged_Data[[#This Row],[Cert 3 Exp Date]]= " ","No Data")</f>
        <v>Current</v>
      </c>
    </row>
    <row r="269" spans="1:16" x14ac:dyDescent="0.25">
      <c r="A269" s="13" t="s">
        <v>657</v>
      </c>
      <c r="B269" s="13" t="s">
        <v>658</v>
      </c>
      <c r="C269" s="13" t="s">
        <v>2702</v>
      </c>
      <c r="D269" s="13" t="s">
        <v>2430</v>
      </c>
      <c r="E269" s="13" t="s">
        <v>2439</v>
      </c>
      <c r="F269" s="13" t="s">
        <v>2435</v>
      </c>
      <c r="G269" s="13" t="s">
        <v>2432</v>
      </c>
      <c r="H269" s="18">
        <v>44709</v>
      </c>
      <c r="I269" s="20">
        <v>45131</v>
      </c>
      <c r="J269" s="21">
        <v>45195</v>
      </c>
      <c r="K269" s="22">
        <v>44835</v>
      </c>
      <c r="L269" s="14" t="str">
        <f ca="1">IF(Merged_Data[[#This Row],[Last Job Date]]+10 &lt;TODAY(), "AVAILABLE", "NOT AVAILABLE")</f>
        <v>AVAILABLE</v>
      </c>
      <c r="M269" s="37" t="str">
        <f ca="1">IF(OR(Merged_Data[[#This Row],[Cert 2 Exp Date]]&lt;=TODAY()-$D$3, Merged_Data[[#This Row],[Cert 1 Ext Date]]&lt;=TODAY()-$D$3,Merged_Data[[#This Row],[Cert 3 Exp Date]]&lt;=TODAY()-$D$3), "COMPLIANT", "NOT COMPLIANT")</f>
        <v>NOT COMPLIANT</v>
      </c>
      <c r="N269" s="45" t="str" cm="1">
        <f t="array" aca="1" ref="N269" ca="1">_xlfn.IFS(Merged_Data[[#This Row],[Cert 1 Ext Date]]&gt;TODAY()+10, "Current", AND(Merged_Data[[#This Row],[Cert 1 Ext Date]]&gt;TODAY(), Merged_Data[[#This Row],[Cert 1 Ext Date]]&lt;TODAY()+15),"Notify",Merged_Data[[#This Row],[Cert 1 Ext Date]]&lt;=TODAY(), "Expired",Merged_Data[[#This Row],[Cert 1 Ext Date]]= " ","No Data")</f>
        <v>Current</v>
      </c>
      <c r="O269" s="45" t="str" cm="1">
        <f t="array" aca="1" ref="O269" ca="1">_xlfn.IFS(Merged_Data[[#This Row],[Cert 2 Exp Date]]&gt;TODAY()+10, "Current", AND(Merged_Data[[#This Row],[Cert 2 Exp Date]]&gt;TODAY(), Merged_Data[[#This Row],[Cert 2 Exp Date]]&lt;TODAY()+15),"Notify",Merged_Data[[#This Row],[Cert 2 Exp Date]]&lt;=TODAY(), "Expired",Merged_Data[[#This Row],[Cert 2 Exp Date]]= " ","No Data")</f>
        <v>Current</v>
      </c>
      <c r="P269" s="45" t="str" cm="1">
        <f t="array" aca="1" ref="P269" ca="1">_xlfn.IFS(Merged_Data[[#This Row],[Cert 3 Exp Date]]&gt;TODAY()+10, "Current", AND(Merged_Data[[#This Row],[Cert 3 Exp Date]]&gt;TODAY(), Merged_Data[[#This Row],[Cert 3 Exp Date]]&lt;TODAY()+15),"Notify",Merged_Data[[#This Row],[Cert 3 Exp Date]]&lt;=TODAY(), "Expired",Merged_Data[[#This Row],[Cert 3 Exp Date]]= " ","No Data")</f>
        <v>Current</v>
      </c>
    </row>
    <row r="270" spans="1:16" x14ac:dyDescent="0.25">
      <c r="A270" s="13" t="s">
        <v>657</v>
      </c>
      <c r="B270" s="13" t="s">
        <v>923</v>
      </c>
      <c r="C270" s="13" t="s">
        <v>2703</v>
      </c>
      <c r="D270" s="13" t="s">
        <v>2430</v>
      </c>
      <c r="E270" s="13" t="s">
        <v>2426</v>
      </c>
      <c r="F270" s="13" t="s">
        <v>2447</v>
      </c>
      <c r="G270" s="13" t="s">
        <v>2432</v>
      </c>
      <c r="H270" s="18">
        <v>44713</v>
      </c>
      <c r="I270" s="20">
        <v>44989</v>
      </c>
      <c r="J270" s="21">
        <v>44622</v>
      </c>
      <c r="K270" s="22">
        <v>45396</v>
      </c>
      <c r="L270" s="14" t="str">
        <f ca="1">IF(Merged_Data[[#This Row],[Last Job Date]]+10 &lt;TODAY(), "AVAILABLE", "NOT AVAILABLE")</f>
        <v>NOT AVAILABLE</v>
      </c>
      <c r="M270" s="37" t="str">
        <f ca="1">IF(OR(Merged_Data[[#This Row],[Cert 2 Exp Date]]&lt;=TODAY()-$D$3, Merged_Data[[#This Row],[Cert 1 Ext Date]]&lt;=TODAY()-$D$3,Merged_Data[[#This Row],[Cert 3 Exp Date]]&lt;=TODAY()-$D$3), "COMPLIANT", "NOT COMPLIANT")</f>
        <v>COMPLIANT</v>
      </c>
      <c r="N270" s="45" t="str" cm="1">
        <f t="array" aca="1" ref="N270" ca="1">_xlfn.IFS(Merged_Data[[#This Row],[Cert 1 Ext Date]]&gt;TODAY()+10, "Current", AND(Merged_Data[[#This Row],[Cert 1 Ext Date]]&gt;TODAY(), Merged_Data[[#This Row],[Cert 1 Ext Date]]&lt;TODAY()+15),"Notify",Merged_Data[[#This Row],[Cert 1 Ext Date]]&lt;=TODAY(), "Expired",Merged_Data[[#This Row],[Cert 1 Ext Date]]= " ","No Data")</f>
        <v>Current</v>
      </c>
      <c r="O270" s="45" t="str" cm="1">
        <f t="array" aca="1" ref="O270" ca="1">_xlfn.IFS(Merged_Data[[#This Row],[Cert 2 Exp Date]]&gt;TODAY()+10, "Current", AND(Merged_Data[[#This Row],[Cert 2 Exp Date]]&gt;TODAY(), Merged_Data[[#This Row],[Cert 2 Exp Date]]&lt;TODAY()+15),"Notify",Merged_Data[[#This Row],[Cert 2 Exp Date]]&lt;=TODAY(), "Expired",Merged_Data[[#This Row],[Cert 2 Exp Date]]= " ","No Data")</f>
        <v>Expired</v>
      </c>
      <c r="P270" s="45" t="str" cm="1">
        <f t="array" aca="1" ref="P270" ca="1">_xlfn.IFS(Merged_Data[[#This Row],[Cert 3 Exp Date]]&gt;TODAY()+10, "Current", AND(Merged_Data[[#This Row],[Cert 3 Exp Date]]&gt;TODAY(), Merged_Data[[#This Row],[Cert 3 Exp Date]]&lt;TODAY()+15),"Notify",Merged_Data[[#This Row],[Cert 3 Exp Date]]&lt;=TODAY(), "Expired",Merged_Data[[#This Row],[Cert 3 Exp Date]]= " ","No Data")</f>
        <v>Current</v>
      </c>
    </row>
    <row r="271" spans="1:16" x14ac:dyDescent="0.25">
      <c r="A271" s="13" t="s">
        <v>362</v>
      </c>
      <c r="B271" s="13" t="s">
        <v>363</v>
      </c>
      <c r="C271" s="13" t="s">
        <v>2704</v>
      </c>
      <c r="D271" s="13" t="s">
        <v>2425</v>
      </c>
      <c r="E271" s="13" t="s">
        <v>2439</v>
      </c>
      <c r="F271" s="13" t="s">
        <v>2442</v>
      </c>
      <c r="G271" s="13" t="s">
        <v>2432</v>
      </c>
      <c r="H271" s="18">
        <v>44712</v>
      </c>
      <c r="I271" s="20"/>
      <c r="J271" s="21">
        <v>44768</v>
      </c>
      <c r="K271" s="22">
        <v>44637</v>
      </c>
      <c r="L271" s="14" t="str">
        <f ca="1">IF(Merged_Data[[#This Row],[Last Job Date]]+10 &lt;TODAY(), "AVAILABLE", "NOT AVAILABLE")</f>
        <v>AVAILABLE</v>
      </c>
      <c r="M271" s="37" t="str">
        <f ca="1">IF(OR(Merged_Data[[#This Row],[Cert 2 Exp Date]]&lt;=TODAY()-$D$3, Merged_Data[[#This Row],[Cert 1 Ext Date]]&lt;=TODAY()-$D$3,Merged_Data[[#This Row],[Cert 3 Exp Date]]&lt;=TODAY()-$D$3), "COMPLIANT", "NOT COMPLIANT")</f>
        <v>COMPLIANT</v>
      </c>
      <c r="N271" s="45" t="str" cm="1">
        <f t="array" aca="1" ref="N271" ca="1">_xlfn.IFS(Merged_Data[[#This Row],[Cert 1 Ext Date]]&gt;TODAY()+10, "Current", AND(Merged_Data[[#This Row],[Cert 1 Ext Date]]&gt;TODAY(), Merged_Data[[#This Row],[Cert 1 Ext Date]]&lt;TODAY()+15),"Notify",Merged_Data[[#This Row],[Cert 1 Ext Date]]&lt;=TODAY(), "Expired",Merged_Data[[#This Row],[Cert 1 Ext Date]]= " ","No Data")</f>
        <v>Expired</v>
      </c>
      <c r="O271" s="45" t="str" cm="1">
        <f t="array" aca="1" ref="O271" ca="1">_xlfn.IFS(Merged_Data[[#This Row],[Cert 2 Exp Date]]&gt;TODAY()+10, "Current", AND(Merged_Data[[#This Row],[Cert 2 Exp Date]]&gt;TODAY(), Merged_Data[[#This Row],[Cert 2 Exp Date]]&lt;TODAY()+15),"Notify",Merged_Data[[#This Row],[Cert 2 Exp Date]]&lt;=TODAY(), "Expired",Merged_Data[[#This Row],[Cert 2 Exp Date]]= " ","No Data")</f>
        <v>Current</v>
      </c>
      <c r="P271" s="45" t="str" cm="1">
        <f t="array" aca="1" ref="P271" ca="1">_xlfn.IFS(Merged_Data[[#This Row],[Cert 3 Exp Date]]&gt;TODAY()+10, "Current", AND(Merged_Data[[#This Row],[Cert 3 Exp Date]]&gt;TODAY(), Merged_Data[[#This Row],[Cert 3 Exp Date]]&lt;TODAY()+15),"Notify",Merged_Data[[#This Row],[Cert 3 Exp Date]]&lt;=TODAY(), "Expired",Merged_Data[[#This Row],[Cert 3 Exp Date]]= " ","No Data")</f>
        <v>Expired</v>
      </c>
    </row>
    <row r="272" spans="1:16" x14ac:dyDescent="0.25">
      <c r="A272" s="13" t="s">
        <v>1826</v>
      </c>
      <c r="B272" s="13" t="s">
        <v>1827</v>
      </c>
      <c r="C272" s="13" t="s">
        <v>2705</v>
      </c>
      <c r="D272" s="13" t="s">
        <v>2425</v>
      </c>
      <c r="E272" s="13" t="s">
        <v>2426</v>
      </c>
      <c r="F272" s="13" t="s">
        <v>2435</v>
      </c>
      <c r="G272" s="13" t="s">
        <v>2428</v>
      </c>
      <c r="H272" s="18">
        <v>44712</v>
      </c>
      <c r="I272" s="20">
        <v>45148</v>
      </c>
      <c r="J272" s="21">
        <v>44689</v>
      </c>
      <c r="K272" s="22">
        <v>45441</v>
      </c>
      <c r="L272" s="14" t="str">
        <f ca="1">IF(Merged_Data[[#This Row],[Last Job Date]]+10 &lt;TODAY(), "AVAILABLE", "NOT AVAILABLE")</f>
        <v>AVAILABLE</v>
      </c>
      <c r="M272" s="37" t="str">
        <f ca="1">IF(OR(Merged_Data[[#This Row],[Cert 2 Exp Date]]&lt;=TODAY()-$D$3, Merged_Data[[#This Row],[Cert 1 Ext Date]]&lt;=TODAY()-$D$3,Merged_Data[[#This Row],[Cert 3 Exp Date]]&lt;=TODAY()-$D$3), "COMPLIANT", "NOT COMPLIANT")</f>
        <v>COMPLIANT</v>
      </c>
      <c r="N272" s="45" t="str" cm="1">
        <f t="array" aca="1" ref="N272" ca="1">_xlfn.IFS(Merged_Data[[#This Row],[Cert 1 Ext Date]]&gt;TODAY()+10, "Current", AND(Merged_Data[[#This Row],[Cert 1 Ext Date]]&gt;TODAY(), Merged_Data[[#This Row],[Cert 1 Ext Date]]&lt;TODAY()+15),"Notify",Merged_Data[[#This Row],[Cert 1 Ext Date]]&lt;=TODAY(), "Expired",Merged_Data[[#This Row],[Cert 1 Ext Date]]= " ","No Data")</f>
        <v>Current</v>
      </c>
      <c r="O272" s="45" t="str" cm="1">
        <f t="array" aca="1" ref="O272" ca="1">_xlfn.IFS(Merged_Data[[#This Row],[Cert 2 Exp Date]]&gt;TODAY()+10, "Current", AND(Merged_Data[[#This Row],[Cert 2 Exp Date]]&gt;TODAY(), Merged_Data[[#This Row],[Cert 2 Exp Date]]&lt;TODAY()+15),"Notify",Merged_Data[[#This Row],[Cert 2 Exp Date]]&lt;=TODAY(), "Expired",Merged_Data[[#This Row],[Cert 2 Exp Date]]= " ","No Data")</f>
        <v>Expired</v>
      </c>
      <c r="P272" s="45" t="str" cm="1">
        <f t="array" aca="1" ref="P272" ca="1">_xlfn.IFS(Merged_Data[[#This Row],[Cert 3 Exp Date]]&gt;TODAY()+10, "Current", AND(Merged_Data[[#This Row],[Cert 3 Exp Date]]&gt;TODAY(), Merged_Data[[#This Row],[Cert 3 Exp Date]]&lt;TODAY()+15),"Notify",Merged_Data[[#This Row],[Cert 3 Exp Date]]&lt;=TODAY(), "Expired",Merged_Data[[#This Row],[Cert 3 Exp Date]]= " ","No Data")</f>
        <v>Current</v>
      </c>
    </row>
    <row r="273" spans="1:16" x14ac:dyDescent="0.25">
      <c r="A273" s="13" t="s">
        <v>2131</v>
      </c>
      <c r="B273" s="13" t="s">
        <v>2132</v>
      </c>
      <c r="C273" s="13" t="s">
        <v>2706</v>
      </c>
      <c r="D273" s="13" t="s">
        <v>2430</v>
      </c>
      <c r="E273" s="13" t="s">
        <v>2437</v>
      </c>
      <c r="F273" s="13" t="s">
        <v>2442</v>
      </c>
      <c r="G273" s="13" t="s">
        <v>2428</v>
      </c>
      <c r="H273" s="18">
        <v>44712</v>
      </c>
      <c r="I273" s="20">
        <v>44745</v>
      </c>
      <c r="J273" s="21">
        <v>44921</v>
      </c>
      <c r="K273" s="22">
        <v>44569</v>
      </c>
      <c r="L273" s="14" t="str">
        <f ca="1">IF(Merged_Data[[#This Row],[Last Job Date]]+10 &lt;TODAY(), "AVAILABLE", "NOT AVAILABLE")</f>
        <v>AVAILABLE</v>
      </c>
      <c r="M273" s="37" t="str">
        <f ca="1">IF(OR(Merged_Data[[#This Row],[Cert 2 Exp Date]]&lt;=TODAY()-$D$3, Merged_Data[[#This Row],[Cert 1 Ext Date]]&lt;=TODAY()-$D$3,Merged_Data[[#This Row],[Cert 3 Exp Date]]&lt;=TODAY()-$D$3), "COMPLIANT", "NOT COMPLIANT")</f>
        <v>COMPLIANT</v>
      </c>
      <c r="N273" s="45" t="str" cm="1">
        <f t="array" aca="1" ref="N273" ca="1">_xlfn.IFS(Merged_Data[[#This Row],[Cert 1 Ext Date]]&gt;TODAY()+10, "Current", AND(Merged_Data[[#This Row],[Cert 1 Ext Date]]&gt;TODAY(), Merged_Data[[#This Row],[Cert 1 Ext Date]]&lt;TODAY()+15),"Notify",Merged_Data[[#This Row],[Cert 1 Ext Date]]&lt;=TODAY(), "Expired",Merged_Data[[#This Row],[Cert 1 Ext Date]]= " ","No Data")</f>
        <v>Current</v>
      </c>
      <c r="O273" s="45" t="str" cm="1">
        <f t="array" aca="1" ref="O273" ca="1">_xlfn.IFS(Merged_Data[[#This Row],[Cert 2 Exp Date]]&gt;TODAY()+10, "Current", AND(Merged_Data[[#This Row],[Cert 2 Exp Date]]&gt;TODAY(), Merged_Data[[#This Row],[Cert 2 Exp Date]]&lt;TODAY()+15),"Notify",Merged_Data[[#This Row],[Cert 2 Exp Date]]&lt;=TODAY(), "Expired",Merged_Data[[#This Row],[Cert 2 Exp Date]]= " ","No Data")</f>
        <v>Current</v>
      </c>
      <c r="P273" s="45" t="str" cm="1">
        <f t="array" aca="1" ref="P273" ca="1">_xlfn.IFS(Merged_Data[[#This Row],[Cert 3 Exp Date]]&gt;TODAY()+10, "Current", AND(Merged_Data[[#This Row],[Cert 3 Exp Date]]&gt;TODAY(), Merged_Data[[#This Row],[Cert 3 Exp Date]]&lt;TODAY()+15),"Notify",Merged_Data[[#This Row],[Cert 3 Exp Date]]&lt;=TODAY(), "Expired",Merged_Data[[#This Row],[Cert 3 Exp Date]]= " ","No Data")</f>
        <v>Expired</v>
      </c>
    </row>
    <row r="274" spans="1:16" x14ac:dyDescent="0.25">
      <c r="A274" s="13" t="s">
        <v>1095</v>
      </c>
      <c r="B274" s="13" t="s">
        <v>1096</v>
      </c>
      <c r="C274" s="13" t="s">
        <v>2707</v>
      </c>
      <c r="D274" s="13" t="s">
        <v>2425</v>
      </c>
      <c r="E274" s="13" t="s">
        <v>2439</v>
      </c>
      <c r="F274" s="13" t="s">
        <v>2427</v>
      </c>
      <c r="G274" s="13" t="s">
        <v>2432</v>
      </c>
      <c r="H274" s="18">
        <v>44713</v>
      </c>
      <c r="I274" s="20">
        <v>44782</v>
      </c>
      <c r="J274" s="21">
        <v>44664</v>
      </c>
      <c r="K274" s="22">
        <v>45420</v>
      </c>
      <c r="L274" s="14" t="str">
        <f ca="1">IF(Merged_Data[[#This Row],[Last Job Date]]+10 &lt;TODAY(), "AVAILABLE", "NOT AVAILABLE")</f>
        <v>NOT AVAILABLE</v>
      </c>
      <c r="M274" s="37" t="str">
        <f ca="1">IF(OR(Merged_Data[[#This Row],[Cert 2 Exp Date]]&lt;=TODAY()-$D$3, Merged_Data[[#This Row],[Cert 1 Ext Date]]&lt;=TODAY()-$D$3,Merged_Data[[#This Row],[Cert 3 Exp Date]]&lt;=TODAY()-$D$3), "COMPLIANT", "NOT COMPLIANT")</f>
        <v>COMPLIANT</v>
      </c>
      <c r="N274" s="45" t="str" cm="1">
        <f t="array" aca="1" ref="N274" ca="1">_xlfn.IFS(Merged_Data[[#This Row],[Cert 1 Ext Date]]&gt;TODAY()+10, "Current", AND(Merged_Data[[#This Row],[Cert 1 Ext Date]]&gt;TODAY(), Merged_Data[[#This Row],[Cert 1 Ext Date]]&lt;TODAY()+15),"Notify",Merged_Data[[#This Row],[Cert 1 Ext Date]]&lt;=TODAY(), "Expired",Merged_Data[[#This Row],[Cert 1 Ext Date]]= " ","No Data")</f>
        <v>Current</v>
      </c>
      <c r="O274" s="45" t="str" cm="1">
        <f t="array" aca="1" ref="O274" ca="1">_xlfn.IFS(Merged_Data[[#This Row],[Cert 2 Exp Date]]&gt;TODAY()+10, "Current", AND(Merged_Data[[#This Row],[Cert 2 Exp Date]]&gt;TODAY(), Merged_Data[[#This Row],[Cert 2 Exp Date]]&lt;TODAY()+15),"Notify",Merged_Data[[#This Row],[Cert 2 Exp Date]]&lt;=TODAY(), "Expired",Merged_Data[[#This Row],[Cert 2 Exp Date]]= " ","No Data")</f>
        <v>Expired</v>
      </c>
      <c r="P274" s="45" t="str" cm="1">
        <f t="array" aca="1" ref="P274" ca="1">_xlfn.IFS(Merged_Data[[#This Row],[Cert 3 Exp Date]]&gt;TODAY()+10, "Current", AND(Merged_Data[[#This Row],[Cert 3 Exp Date]]&gt;TODAY(), Merged_Data[[#This Row],[Cert 3 Exp Date]]&lt;TODAY()+15),"Notify",Merged_Data[[#This Row],[Cert 3 Exp Date]]&lt;=TODAY(), "Expired",Merged_Data[[#This Row],[Cert 3 Exp Date]]= " ","No Data")</f>
        <v>Current</v>
      </c>
    </row>
    <row r="275" spans="1:16" x14ac:dyDescent="0.25">
      <c r="A275" s="13" t="s">
        <v>1758</v>
      </c>
      <c r="B275" s="13" t="s">
        <v>1759</v>
      </c>
      <c r="C275" s="13" t="s">
        <v>2708</v>
      </c>
      <c r="D275" s="13" t="s">
        <v>2430</v>
      </c>
      <c r="E275" s="13" t="s">
        <v>2450</v>
      </c>
      <c r="F275" s="13" t="s">
        <v>2442</v>
      </c>
      <c r="G275" s="13" t="s">
        <v>2432</v>
      </c>
      <c r="H275" s="18">
        <v>44712</v>
      </c>
      <c r="I275" s="20"/>
      <c r="J275" s="21"/>
      <c r="K275" s="22"/>
      <c r="L275" s="14" t="str">
        <f ca="1">IF(Merged_Data[[#This Row],[Last Job Date]]+10 &lt;TODAY(), "AVAILABLE", "NOT AVAILABLE")</f>
        <v>AVAILABLE</v>
      </c>
      <c r="M275" s="37" t="str">
        <f ca="1">IF(OR(Merged_Data[[#This Row],[Cert 2 Exp Date]]&lt;=TODAY()-$D$3, Merged_Data[[#This Row],[Cert 1 Ext Date]]&lt;=TODAY()-$D$3,Merged_Data[[#This Row],[Cert 3 Exp Date]]&lt;=TODAY()-$D$3), "COMPLIANT", "NOT COMPLIANT")</f>
        <v>COMPLIANT</v>
      </c>
      <c r="N275" s="45" t="str" cm="1">
        <f t="array" aca="1" ref="N275" ca="1">_xlfn.IFS(Merged_Data[[#This Row],[Cert 1 Ext Date]]&gt;TODAY()+10, "Current", AND(Merged_Data[[#This Row],[Cert 1 Ext Date]]&gt;TODAY(), Merged_Data[[#This Row],[Cert 1 Ext Date]]&lt;TODAY()+15),"Notify",Merged_Data[[#This Row],[Cert 1 Ext Date]]&lt;=TODAY(), "Expired",Merged_Data[[#This Row],[Cert 1 Ext Date]]= " ","No Data")</f>
        <v>Expired</v>
      </c>
      <c r="O275" s="45" t="str" cm="1">
        <f t="array" aca="1" ref="O275" ca="1">_xlfn.IFS(Merged_Data[[#This Row],[Cert 2 Exp Date]]&gt;TODAY()+10, "Current", AND(Merged_Data[[#This Row],[Cert 2 Exp Date]]&gt;TODAY(), Merged_Data[[#This Row],[Cert 2 Exp Date]]&lt;TODAY()+15),"Notify",Merged_Data[[#This Row],[Cert 2 Exp Date]]&lt;=TODAY(), "Expired",Merged_Data[[#This Row],[Cert 2 Exp Date]]= " ","No Data")</f>
        <v>Expired</v>
      </c>
      <c r="P275" s="45" t="str" cm="1">
        <f t="array" aca="1" ref="P275" ca="1">_xlfn.IFS(Merged_Data[[#This Row],[Cert 3 Exp Date]]&gt;TODAY()+10, "Current", AND(Merged_Data[[#This Row],[Cert 3 Exp Date]]&gt;TODAY(), Merged_Data[[#This Row],[Cert 3 Exp Date]]&lt;TODAY()+15),"Notify",Merged_Data[[#This Row],[Cert 3 Exp Date]]&lt;=TODAY(), "Expired",Merged_Data[[#This Row],[Cert 3 Exp Date]]= " ","No Data")</f>
        <v>Expired</v>
      </c>
    </row>
    <row r="276" spans="1:16" x14ac:dyDescent="0.25">
      <c r="A276" s="13" t="s">
        <v>1552</v>
      </c>
      <c r="B276" s="13" t="s">
        <v>1553</v>
      </c>
      <c r="C276" s="13" t="s">
        <v>2709</v>
      </c>
      <c r="D276" s="13" t="s">
        <v>2425</v>
      </c>
      <c r="E276" s="13" t="s">
        <v>2426</v>
      </c>
      <c r="F276" s="13" t="s">
        <v>2442</v>
      </c>
      <c r="G276" s="13" t="s">
        <v>2432</v>
      </c>
      <c r="H276" s="18">
        <v>44715</v>
      </c>
      <c r="I276" s="20">
        <v>44955</v>
      </c>
      <c r="J276" s="21">
        <v>44802</v>
      </c>
      <c r="K276" s="22">
        <v>44797</v>
      </c>
      <c r="L276" s="14" t="str">
        <f ca="1">IF(Merged_Data[[#This Row],[Last Job Date]]+10 &lt;TODAY(), "AVAILABLE", "NOT AVAILABLE")</f>
        <v>NOT AVAILABLE</v>
      </c>
      <c r="M276" s="37" t="str">
        <f ca="1">IF(OR(Merged_Data[[#This Row],[Cert 2 Exp Date]]&lt;=TODAY()-$D$3, Merged_Data[[#This Row],[Cert 1 Ext Date]]&lt;=TODAY()-$D$3,Merged_Data[[#This Row],[Cert 3 Exp Date]]&lt;=TODAY()-$D$3), "COMPLIANT", "NOT COMPLIANT")</f>
        <v>NOT COMPLIANT</v>
      </c>
      <c r="N276" s="45" t="str" cm="1">
        <f t="array" aca="1" ref="N276" ca="1">_xlfn.IFS(Merged_Data[[#This Row],[Cert 1 Ext Date]]&gt;TODAY()+10, "Current", AND(Merged_Data[[#This Row],[Cert 1 Ext Date]]&gt;TODAY(), Merged_Data[[#This Row],[Cert 1 Ext Date]]&lt;TODAY()+15),"Notify",Merged_Data[[#This Row],[Cert 1 Ext Date]]&lt;=TODAY(), "Expired",Merged_Data[[#This Row],[Cert 1 Ext Date]]= " ","No Data")</f>
        <v>Current</v>
      </c>
      <c r="O276" s="45" t="str" cm="1">
        <f t="array" aca="1" ref="O276" ca="1">_xlfn.IFS(Merged_Data[[#This Row],[Cert 2 Exp Date]]&gt;TODAY()+10, "Current", AND(Merged_Data[[#This Row],[Cert 2 Exp Date]]&gt;TODAY(), Merged_Data[[#This Row],[Cert 2 Exp Date]]&lt;TODAY()+15),"Notify",Merged_Data[[#This Row],[Cert 2 Exp Date]]&lt;=TODAY(), "Expired",Merged_Data[[#This Row],[Cert 2 Exp Date]]= " ","No Data")</f>
        <v>Current</v>
      </c>
      <c r="P276" s="45" t="str" cm="1">
        <f t="array" aca="1" ref="P276" ca="1">_xlfn.IFS(Merged_Data[[#This Row],[Cert 3 Exp Date]]&gt;TODAY()+10, "Current", AND(Merged_Data[[#This Row],[Cert 3 Exp Date]]&gt;TODAY(), Merged_Data[[#This Row],[Cert 3 Exp Date]]&lt;TODAY()+15),"Notify",Merged_Data[[#This Row],[Cert 3 Exp Date]]&lt;=TODAY(), "Expired",Merged_Data[[#This Row],[Cert 3 Exp Date]]= " ","No Data")</f>
        <v>Current</v>
      </c>
    </row>
    <row r="277" spans="1:16" x14ac:dyDescent="0.25">
      <c r="A277" s="13" t="s">
        <v>2400</v>
      </c>
      <c r="B277" s="13" t="s">
        <v>2401</v>
      </c>
      <c r="C277" s="13" t="s">
        <v>2710</v>
      </c>
      <c r="D277" s="13" t="s">
        <v>2430</v>
      </c>
      <c r="E277" s="13" t="s">
        <v>2441</v>
      </c>
      <c r="F277" s="13" t="s">
        <v>2427</v>
      </c>
      <c r="G277" s="13" t="s">
        <v>2428</v>
      </c>
      <c r="H277" s="18">
        <v>44710</v>
      </c>
      <c r="I277" s="20">
        <v>45113</v>
      </c>
      <c r="J277" s="21">
        <v>44980</v>
      </c>
      <c r="K277" s="22">
        <v>44816</v>
      </c>
      <c r="L277" s="14" t="str">
        <f ca="1">IF(Merged_Data[[#This Row],[Last Job Date]]+10 &lt;TODAY(), "AVAILABLE", "NOT AVAILABLE")</f>
        <v>AVAILABLE</v>
      </c>
      <c r="M277" s="37" t="str">
        <f ca="1">IF(OR(Merged_Data[[#This Row],[Cert 2 Exp Date]]&lt;=TODAY()-$D$3, Merged_Data[[#This Row],[Cert 1 Ext Date]]&lt;=TODAY()-$D$3,Merged_Data[[#This Row],[Cert 3 Exp Date]]&lt;=TODAY()-$D$3), "COMPLIANT", "NOT COMPLIANT")</f>
        <v>NOT COMPLIANT</v>
      </c>
      <c r="N277" s="45" t="str" cm="1">
        <f t="array" aca="1" ref="N277" ca="1">_xlfn.IFS(Merged_Data[[#This Row],[Cert 1 Ext Date]]&gt;TODAY()+10, "Current", AND(Merged_Data[[#This Row],[Cert 1 Ext Date]]&gt;TODAY(), Merged_Data[[#This Row],[Cert 1 Ext Date]]&lt;TODAY()+15),"Notify",Merged_Data[[#This Row],[Cert 1 Ext Date]]&lt;=TODAY(), "Expired",Merged_Data[[#This Row],[Cert 1 Ext Date]]= " ","No Data")</f>
        <v>Current</v>
      </c>
      <c r="O277" s="45" t="str" cm="1">
        <f t="array" aca="1" ref="O277" ca="1">_xlfn.IFS(Merged_Data[[#This Row],[Cert 2 Exp Date]]&gt;TODAY()+10, "Current", AND(Merged_Data[[#This Row],[Cert 2 Exp Date]]&gt;TODAY(), Merged_Data[[#This Row],[Cert 2 Exp Date]]&lt;TODAY()+15),"Notify",Merged_Data[[#This Row],[Cert 2 Exp Date]]&lt;=TODAY(), "Expired",Merged_Data[[#This Row],[Cert 2 Exp Date]]= " ","No Data")</f>
        <v>Current</v>
      </c>
      <c r="P277" s="45" t="str" cm="1">
        <f t="array" aca="1" ref="P277" ca="1">_xlfn.IFS(Merged_Data[[#This Row],[Cert 3 Exp Date]]&gt;TODAY()+10, "Current", AND(Merged_Data[[#This Row],[Cert 3 Exp Date]]&gt;TODAY(), Merged_Data[[#This Row],[Cert 3 Exp Date]]&lt;TODAY()+15),"Notify",Merged_Data[[#This Row],[Cert 3 Exp Date]]&lt;=TODAY(), "Expired",Merged_Data[[#This Row],[Cert 3 Exp Date]]= " ","No Data")</f>
        <v>Current</v>
      </c>
    </row>
    <row r="278" spans="1:16" x14ac:dyDescent="0.25">
      <c r="A278" s="13" t="s">
        <v>22</v>
      </c>
      <c r="B278" s="13" t="s">
        <v>23</v>
      </c>
      <c r="C278" s="13" t="s">
        <v>2711</v>
      </c>
      <c r="D278" s="13" t="s">
        <v>2430</v>
      </c>
      <c r="E278" s="13" t="s">
        <v>2441</v>
      </c>
      <c r="F278" s="13" t="s">
        <v>2447</v>
      </c>
      <c r="G278" s="13" t="s">
        <v>2428</v>
      </c>
      <c r="H278" s="18">
        <v>44712</v>
      </c>
      <c r="I278" s="20">
        <v>44783</v>
      </c>
      <c r="J278" s="21">
        <v>45042</v>
      </c>
      <c r="K278" s="22">
        <v>44877</v>
      </c>
      <c r="L278" s="14" t="str">
        <f ca="1">IF(Merged_Data[[#This Row],[Last Job Date]]+10 &lt;TODAY(), "AVAILABLE", "NOT AVAILABLE")</f>
        <v>AVAILABLE</v>
      </c>
      <c r="M278" s="37" t="str">
        <f ca="1">IF(OR(Merged_Data[[#This Row],[Cert 2 Exp Date]]&lt;=TODAY()-$D$3, Merged_Data[[#This Row],[Cert 1 Ext Date]]&lt;=TODAY()-$D$3,Merged_Data[[#This Row],[Cert 3 Exp Date]]&lt;=TODAY()-$D$3), "COMPLIANT", "NOT COMPLIANT")</f>
        <v>NOT COMPLIANT</v>
      </c>
      <c r="N278" s="45" t="str" cm="1">
        <f t="array" aca="1" ref="N278" ca="1">_xlfn.IFS(Merged_Data[[#This Row],[Cert 1 Ext Date]]&gt;TODAY()+10, "Current", AND(Merged_Data[[#This Row],[Cert 1 Ext Date]]&gt;TODAY(), Merged_Data[[#This Row],[Cert 1 Ext Date]]&lt;TODAY()+15),"Notify",Merged_Data[[#This Row],[Cert 1 Ext Date]]&lt;=TODAY(), "Expired",Merged_Data[[#This Row],[Cert 1 Ext Date]]= " ","No Data")</f>
        <v>Current</v>
      </c>
      <c r="O278" s="45" t="str" cm="1">
        <f t="array" aca="1" ref="O278" ca="1">_xlfn.IFS(Merged_Data[[#This Row],[Cert 2 Exp Date]]&gt;TODAY()+10, "Current", AND(Merged_Data[[#This Row],[Cert 2 Exp Date]]&gt;TODAY(), Merged_Data[[#This Row],[Cert 2 Exp Date]]&lt;TODAY()+15),"Notify",Merged_Data[[#This Row],[Cert 2 Exp Date]]&lt;=TODAY(), "Expired",Merged_Data[[#This Row],[Cert 2 Exp Date]]= " ","No Data")</f>
        <v>Current</v>
      </c>
      <c r="P278" s="45" t="str" cm="1">
        <f t="array" aca="1" ref="P278" ca="1">_xlfn.IFS(Merged_Data[[#This Row],[Cert 3 Exp Date]]&gt;TODAY()+10, "Current", AND(Merged_Data[[#This Row],[Cert 3 Exp Date]]&gt;TODAY(), Merged_Data[[#This Row],[Cert 3 Exp Date]]&lt;TODAY()+15),"Notify",Merged_Data[[#This Row],[Cert 3 Exp Date]]&lt;=TODAY(), "Expired",Merged_Data[[#This Row],[Cert 3 Exp Date]]= " ","No Data")</f>
        <v>Current</v>
      </c>
    </row>
    <row r="279" spans="1:16" x14ac:dyDescent="0.25">
      <c r="A279" s="13" t="s">
        <v>1215</v>
      </c>
      <c r="B279" s="13" t="s">
        <v>1216</v>
      </c>
      <c r="C279" s="13" t="s">
        <v>2712</v>
      </c>
      <c r="D279" s="13" t="s">
        <v>2425</v>
      </c>
      <c r="E279" s="13" t="s">
        <v>2437</v>
      </c>
      <c r="F279" s="13" t="s">
        <v>2431</v>
      </c>
      <c r="G279" s="13" t="s">
        <v>2432</v>
      </c>
      <c r="H279" s="18">
        <v>44708</v>
      </c>
      <c r="I279" s="20">
        <v>44998</v>
      </c>
      <c r="J279" s="21">
        <v>44955</v>
      </c>
      <c r="K279" s="22">
        <v>44635</v>
      </c>
      <c r="L279" s="14" t="str">
        <f ca="1">IF(Merged_Data[[#This Row],[Last Job Date]]+10 &lt;TODAY(), "AVAILABLE", "NOT AVAILABLE")</f>
        <v>AVAILABLE</v>
      </c>
      <c r="M279" s="37" t="str">
        <f ca="1">IF(OR(Merged_Data[[#This Row],[Cert 2 Exp Date]]&lt;=TODAY()-$D$3, Merged_Data[[#This Row],[Cert 1 Ext Date]]&lt;=TODAY()-$D$3,Merged_Data[[#This Row],[Cert 3 Exp Date]]&lt;=TODAY()-$D$3), "COMPLIANT", "NOT COMPLIANT")</f>
        <v>COMPLIANT</v>
      </c>
      <c r="N279" s="45" t="str" cm="1">
        <f t="array" aca="1" ref="N279" ca="1">_xlfn.IFS(Merged_Data[[#This Row],[Cert 1 Ext Date]]&gt;TODAY()+10, "Current", AND(Merged_Data[[#This Row],[Cert 1 Ext Date]]&gt;TODAY(), Merged_Data[[#This Row],[Cert 1 Ext Date]]&lt;TODAY()+15),"Notify",Merged_Data[[#This Row],[Cert 1 Ext Date]]&lt;=TODAY(), "Expired",Merged_Data[[#This Row],[Cert 1 Ext Date]]= " ","No Data")</f>
        <v>Current</v>
      </c>
      <c r="O279" s="45" t="str" cm="1">
        <f t="array" aca="1" ref="O279" ca="1">_xlfn.IFS(Merged_Data[[#This Row],[Cert 2 Exp Date]]&gt;TODAY()+10, "Current", AND(Merged_Data[[#This Row],[Cert 2 Exp Date]]&gt;TODAY(), Merged_Data[[#This Row],[Cert 2 Exp Date]]&lt;TODAY()+15),"Notify",Merged_Data[[#This Row],[Cert 2 Exp Date]]&lt;=TODAY(), "Expired",Merged_Data[[#This Row],[Cert 2 Exp Date]]= " ","No Data")</f>
        <v>Current</v>
      </c>
      <c r="P279" s="45" t="str" cm="1">
        <f t="array" aca="1" ref="P279" ca="1">_xlfn.IFS(Merged_Data[[#This Row],[Cert 3 Exp Date]]&gt;TODAY()+10, "Current", AND(Merged_Data[[#This Row],[Cert 3 Exp Date]]&gt;TODAY(), Merged_Data[[#This Row],[Cert 3 Exp Date]]&lt;TODAY()+15),"Notify",Merged_Data[[#This Row],[Cert 3 Exp Date]]&lt;=TODAY(), "Expired",Merged_Data[[#This Row],[Cert 3 Exp Date]]= " ","No Data")</f>
        <v>Expired</v>
      </c>
    </row>
    <row r="280" spans="1:16" x14ac:dyDescent="0.25">
      <c r="A280" s="13" t="s">
        <v>1829</v>
      </c>
      <c r="B280" s="13" t="s">
        <v>1830</v>
      </c>
      <c r="C280" s="13" t="s">
        <v>2713</v>
      </c>
      <c r="D280" s="13" t="s">
        <v>2430</v>
      </c>
      <c r="E280" s="13" t="s">
        <v>2450</v>
      </c>
      <c r="F280" s="13" t="s">
        <v>2435</v>
      </c>
      <c r="G280" s="13" t="s">
        <v>2432</v>
      </c>
      <c r="H280" s="18">
        <v>44716</v>
      </c>
      <c r="I280" s="20">
        <v>45165</v>
      </c>
      <c r="J280" s="21">
        <v>44884</v>
      </c>
      <c r="K280" s="22">
        <v>45294</v>
      </c>
      <c r="L280" s="14" t="str">
        <f ca="1">IF(Merged_Data[[#This Row],[Last Job Date]]+10 &lt;TODAY(), "AVAILABLE", "NOT AVAILABLE")</f>
        <v>NOT AVAILABLE</v>
      </c>
      <c r="M280" s="37" t="str">
        <f ca="1">IF(OR(Merged_Data[[#This Row],[Cert 2 Exp Date]]&lt;=TODAY()-$D$3, Merged_Data[[#This Row],[Cert 1 Ext Date]]&lt;=TODAY()-$D$3,Merged_Data[[#This Row],[Cert 3 Exp Date]]&lt;=TODAY()-$D$3), "COMPLIANT", "NOT COMPLIANT")</f>
        <v>NOT COMPLIANT</v>
      </c>
      <c r="N280" s="45" t="str" cm="1">
        <f t="array" aca="1" ref="N280" ca="1">_xlfn.IFS(Merged_Data[[#This Row],[Cert 1 Ext Date]]&gt;TODAY()+10, "Current", AND(Merged_Data[[#This Row],[Cert 1 Ext Date]]&gt;TODAY(), Merged_Data[[#This Row],[Cert 1 Ext Date]]&lt;TODAY()+15),"Notify",Merged_Data[[#This Row],[Cert 1 Ext Date]]&lt;=TODAY(), "Expired",Merged_Data[[#This Row],[Cert 1 Ext Date]]= " ","No Data")</f>
        <v>Current</v>
      </c>
      <c r="O280" s="45" t="str" cm="1">
        <f t="array" aca="1" ref="O280" ca="1">_xlfn.IFS(Merged_Data[[#This Row],[Cert 2 Exp Date]]&gt;TODAY()+10, "Current", AND(Merged_Data[[#This Row],[Cert 2 Exp Date]]&gt;TODAY(), Merged_Data[[#This Row],[Cert 2 Exp Date]]&lt;TODAY()+15),"Notify",Merged_Data[[#This Row],[Cert 2 Exp Date]]&lt;=TODAY(), "Expired",Merged_Data[[#This Row],[Cert 2 Exp Date]]= " ","No Data")</f>
        <v>Current</v>
      </c>
      <c r="P280" s="45" t="str" cm="1">
        <f t="array" aca="1" ref="P280" ca="1">_xlfn.IFS(Merged_Data[[#This Row],[Cert 3 Exp Date]]&gt;TODAY()+10, "Current", AND(Merged_Data[[#This Row],[Cert 3 Exp Date]]&gt;TODAY(), Merged_Data[[#This Row],[Cert 3 Exp Date]]&lt;TODAY()+15),"Notify",Merged_Data[[#This Row],[Cert 3 Exp Date]]&lt;=TODAY(), "Expired",Merged_Data[[#This Row],[Cert 3 Exp Date]]= " ","No Data")</f>
        <v>Current</v>
      </c>
    </row>
    <row r="281" spans="1:16" x14ac:dyDescent="0.25">
      <c r="A281" s="13" t="s">
        <v>1070</v>
      </c>
      <c r="B281" s="13" t="s">
        <v>1071</v>
      </c>
      <c r="C281" s="13" t="s">
        <v>2714</v>
      </c>
      <c r="D281" s="13" t="s">
        <v>2425</v>
      </c>
      <c r="E281" s="13" t="s">
        <v>2426</v>
      </c>
      <c r="F281" s="13" t="s">
        <v>2435</v>
      </c>
      <c r="G281" s="13" t="s">
        <v>2432</v>
      </c>
      <c r="H281" s="18">
        <v>44711</v>
      </c>
      <c r="I281" s="20">
        <v>44762</v>
      </c>
      <c r="J281" s="21">
        <v>44822</v>
      </c>
      <c r="K281" s="22">
        <v>44924</v>
      </c>
      <c r="L281" s="14" t="str">
        <f ca="1">IF(Merged_Data[[#This Row],[Last Job Date]]+10 &lt;TODAY(), "AVAILABLE", "NOT AVAILABLE")</f>
        <v>AVAILABLE</v>
      </c>
      <c r="M281" s="37" t="str">
        <f ca="1">IF(OR(Merged_Data[[#This Row],[Cert 2 Exp Date]]&lt;=TODAY()-$D$3, Merged_Data[[#This Row],[Cert 1 Ext Date]]&lt;=TODAY()-$D$3,Merged_Data[[#This Row],[Cert 3 Exp Date]]&lt;=TODAY()-$D$3), "COMPLIANT", "NOT COMPLIANT")</f>
        <v>NOT COMPLIANT</v>
      </c>
      <c r="N281" s="45" t="str" cm="1">
        <f t="array" aca="1" ref="N281" ca="1">_xlfn.IFS(Merged_Data[[#This Row],[Cert 1 Ext Date]]&gt;TODAY()+10, "Current", AND(Merged_Data[[#This Row],[Cert 1 Ext Date]]&gt;TODAY(), Merged_Data[[#This Row],[Cert 1 Ext Date]]&lt;TODAY()+15),"Notify",Merged_Data[[#This Row],[Cert 1 Ext Date]]&lt;=TODAY(), "Expired",Merged_Data[[#This Row],[Cert 1 Ext Date]]= " ","No Data")</f>
        <v>Current</v>
      </c>
      <c r="O281" s="45" t="str" cm="1">
        <f t="array" aca="1" ref="O281" ca="1">_xlfn.IFS(Merged_Data[[#This Row],[Cert 2 Exp Date]]&gt;TODAY()+10, "Current", AND(Merged_Data[[#This Row],[Cert 2 Exp Date]]&gt;TODAY(), Merged_Data[[#This Row],[Cert 2 Exp Date]]&lt;TODAY()+15),"Notify",Merged_Data[[#This Row],[Cert 2 Exp Date]]&lt;=TODAY(), "Expired",Merged_Data[[#This Row],[Cert 2 Exp Date]]= " ","No Data")</f>
        <v>Current</v>
      </c>
      <c r="P281" s="45" t="str" cm="1">
        <f t="array" aca="1" ref="P281" ca="1">_xlfn.IFS(Merged_Data[[#This Row],[Cert 3 Exp Date]]&gt;TODAY()+10, "Current", AND(Merged_Data[[#This Row],[Cert 3 Exp Date]]&gt;TODAY(), Merged_Data[[#This Row],[Cert 3 Exp Date]]&lt;TODAY()+15),"Notify",Merged_Data[[#This Row],[Cert 3 Exp Date]]&lt;=TODAY(), "Expired",Merged_Data[[#This Row],[Cert 3 Exp Date]]= " ","No Data")</f>
        <v>Current</v>
      </c>
    </row>
    <row r="282" spans="1:16" x14ac:dyDescent="0.25">
      <c r="A282" s="13" t="s">
        <v>1384</v>
      </c>
      <c r="B282" s="13" t="s">
        <v>1385</v>
      </c>
      <c r="C282" s="13" t="s">
        <v>2715</v>
      </c>
      <c r="D282" s="13" t="s">
        <v>2425</v>
      </c>
      <c r="E282" s="13" t="s">
        <v>2441</v>
      </c>
      <c r="F282" s="13" t="s">
        <v>2431</v>
      </c>
      <c r="G282" s="13" t="s">
        <v>2432</v>
      </c>
      <c r="H282" s="18">
        <v>44713</v>
      </c>
      <c r="I282" s="20">
        <v>44813</v>
      </c>
      <c r="J282" s="21">
        <v>44988</v>
      </c>
      <c r="K282" s="22">
        <v>45236</v>
      </c>
      <c r="L282" s="14" t="str">
        <f ca="1">IF(Merged_Data[[#This Row],[Last Job Date]]+10 &lt;TODAY(), "AVAILABLE", "NOT AVAILABLE")</f>
        <v>NOT AVAILABLE</v>
      </c>
      <c r="M282" s="37" t="str">
        <f ca="1">IF(OR(Merged_Data[[#This Row],[Cert 2 Exp Date]]&lt;=TODAY()-$D$3, Merged_Data[[#This Row],[Cert 1 Ext Date]]&lt;=TODAY()-$D$3,Merged_Data[[#This Row],[Cert 3 Exp Date]]&lt;=TODAY()-$D$3), "COMPLIANT", "NOT COMPLIANT")</f>
        <v>NOT COMPLIANT</v>
      </c>
      <c r="N282" s="45" t="str" cm="1">
        <f t="array" aca="1" ref="N282" ca="1">_xlfn.IFS(Merged_Data[[#This Row],[Cert 1 Ext Date]]&gt;TODAY()+10, "Current", AND(Merged_Data[[#This Row],[Cert 1 Ext Date]]&gt;TODAY(), Merged_Data[[#This Row],[Cert 1 Ext Date]]&lt;TODAY()+15),"Notify",Merged_Data[[#This Row],[Cert 1 Ext Date]]&lt;=TODAY(), "Expired",Merged_Data[[#This Row],[Cert 1 Ext Date]]= " ","No Data")</f>
        <v>Current</v>
      </c>
      <c r="O282" s="45" t="str" cm="1">
        <f t="array" aca="1" ref="O282" ca="1">_xlfn.IFS(Merged_Data[[#This Row],[Cert 2 Exp Date]]&gt;TODAY()+10, "Current", AND(Merged_Data[[#This Row],[Cert 2 Exp Date]]&gt;TODAY(), Merged_Data[[#This Row],[Cert 2 Exp Date]]&lt;TODAY()+15),"Notify",Merged_Data[[#This Row],[Cert 2 Exp Date]]&lt;=TODAY(), "Expired",Merged_Data[[#This Row],[Cert 2 Exp Date]]= " ","No Data")</f>
        <v>Current</v>
      </c>
      <c r="P282" s="45" t="str" cm="1">
        <f t="array" aca="1" ref="P282" ca="1">_xlfn.IFS(Merged_Data[[#This Row],[Cert 3 Exp Date]]&gt;TODAY()+10, "Current", AND(Merged_Data[[#This Row],[Cert 3 Exp Date]]&gt;TODAY(), Merged_Data[[#This Row],[Cert 3 Exp Date]]&lt;TODAY()+15),"Notify",Merged_Data[[#This Row],[Cert 3 Exp Date]]&lt;=TODAY(), "Expired",Merged_Data[[#This Row],[Cert 3 Exp Date]]= " ","No Data")</f>
        <v>Current</v>
      </c>
    </row>
    <row r="283" spans="1:16" x14ac:dyDescent="0.25">
      <c r="A283" s="13" t="s">
        <v>1745</v>
      </c>
      <c r="B283" s="13" t="s">
        <v>1746</v>
      </c>
      <c r="C283" s="13" t="s">
        <v>2716</v>
      </c>
      <c r="D283" s="13" t="s">
        <v>2430</v>
      </c>
      <c r="E283" s="13" t="s">
        <v>2450</v>
      </c>
      <c r="F283" s="13" t="s">
        <v>2447</v>
      </c>
      <c r="G283" s="13" t="s">
        <v>2432</v>
      </c>
      <c r="H283" s="18">
        <v>44710</v>
      </c>
      <c r="I283" s="20">
        <v>44813</v>
      </c>
      <c r="J283" s="21">
        <v>44713</v>
      </c>
      <c r="K283" s="22">
        <v>45138</v>
      </c>
      <c r="L283" s="14" t="str">
        <f ca="1">IF(Merged_Data[[#This Row],[Last Job Date]]+10 &lt;TODAY(), "AVAILABLE", "NOT AVAILABLE")</f>
        <v>AVAILABLE</v>
      </c>
      <c r="M283" s="37" t="str">
        <f ca="1">IF(OR(Merged_Data[[#This Row],[Cert 2 Exp Date]]&lt;=TODAY()-$D$3, Merged_Data[[#This Row],[Cert 1 Ext Date]]&lt;=TODAY()-$D$3,Merged_Data[[#This Row],[Cert 3 Exp Date]]&lt;=TODAY()-$D$3), "COMPLIANT", "NOT COMPLIANT")</f>
        <v>COMPLIANT</v>
      </c>
      <c r="N283" s="45" t="str" cm="1">
        <f t="array" aca="1" ref="N283" ca="1">_xlfn.IFS(Merged_Data[[#This Row],[Cert 1 Ext Date]]&gt;TODAY()+10, "Current", AND(Merged_Data[[#This Row],[Cert 1 Ext Date]]&gt;TODAY(), Merged_Data[[#This Row],[Cert 1 Ext Date]]&lt;TODAY()+15),"Notify",Merged_Data[[#This Row],[Cert 1 Ext Date]]&lt;=TODAY(), "Expired",Merged_Data[[#This Row],[Cert 1 Ext Date]]= " ","No Data")</f>
        <v>Current</v>
      </c>
      <c r="O283" s="45" t="str" cm="1">
        <f t="array" aca="1" ref="O283" ca="1">_xlfn.IFS(Merged_Data[[#This Row],[Cert 2 Exp Date]]&gt;TODAY()+10, "Current", AND(Merged_Data[[#This Row],[Cert 2 Exp Date]]&gt;TODAY(), Merged_Data[[#This Row],[Cert 2 Exp Date]]&lt;TODAY()+15),"Notify",Merged_Data[[#This Row],[Cert 2 Exp Date]]&lt;=TODAY(), "Expired",Merged_Data[[#This Row],[Cert 2 Exp Date]]= " ","No Data")</f>
        <v>Expired</v>
      </c>
      <c r="P283" s="45" t="str" cm="1">
        <f t="array" aca="1" ref="P283" ca="1">_xlfn.IFS(Merged_Data[[#This Row],[Cert 3 Exp Date]]&gt;TODAY()+10, "Current", AND(Merged_Data[[#This Row],[Cert 3 Exp Date]]&gt;TODAY(), Merged_Data[[#This Row],[Cert 3 Exp Date]]&lt;TODAY()+15),"Notify",Merged_Data[[#This Row],[Cert 3 Exp Date]]&lt;=TODAY(), "Expired",Merged_Data[[#This Row],[Cert 3 Exp Date]]= " ","No Data")</f>
        <v>Current</v>
      </c>
    </row>
    <row r="284" spans="1:16" x14ac:dyDescent="0.25">
      <c r="A284" s="13" t="s">
        <v>842</v>
      </c>
      <c r="B284" s="13" t="s">
        <v>843</v>
      </c>
      <c r="C284" s="13" t="s">
        <v>2717</v>
      </c>
      <c r="D284" s="13" t="s">
        <v>2425</v>
      </c>
      <c r="E284" s="13" t="s">
        <v>2441</v>
      </c>
      <c r="F284" s="13" t="s">
        <v>2442</v>
      </c>
      <c r="G284" s="13" t="s">
        <v>2428</v>
      </c>
      <c r="H284" s="18">
        <v>44709</v>
      </c>
      <c r="I284" s="20">
        <v>44892</v>
      </c>
      <c r="J284" s="21">
        <v>44833</v>
      </c>
      <c r="K284" s="22">
        <v>45203</v>
      </c>
      <c r="L284" s="14" t="str">
        <f ca="1">IF(Merged_Data[[#This Row],[Last Job Date]]+10 &lt;TODAY(), "AVAILABLE", "NOT AVAILABLE")</f>
        <v>AVAILABLE</v>
      </c>
      <c r="M284" s="37" t="str">
        <f ca="1">IF(OR(Merged_Data[[#This Row],[Cert 2 Exp Date]]&lt;=TODAY()-$D$3, Merged_Data[[#This Row],[Cert 1 Ext Date]]&lt;=TODAY()-$D$3,Merged_Data[[#This Row],[Cert 3 Exp Date]]&lt;=TODAY()-$D$3), "COMPLIANT", "NOT COMPLIANT")</f>
        <v>NOT COMPLIANT</v>
      </c>
      <c r="N284" s="45" t="str" cm="1">
        <f t="array" aca="1" ref="N284" ca="1">_xlfn.IFS(Merged_Data[[#This Row],[Cert 1 Ext Date]]&gt;TODAY()+10, "Current", AND(Merged_Data[[#This Row],[Cert 1 Ext Date]]&gt;TODAY(), Merged_Data[[#This Row],[Cert 1 Ext Date]]&lt;TODAY()+15),"Notify",Merged_Data[[#This Row],[Cert 1 Ext Date]]&lt;=TODAY(), "Expired",Merged_Data[[#This Row],[Cert 1 Ext Date]]= " ","No Data")</f>
        <v>Current</v>
      </c>
      <c r="O284" s="45" t="str" cm="1">
        <f t="array" aca="1" ref="O284" ca="1">_xlfn.IFS(Merged_Data[[#This Row],[Cert 2 Exp Date]]&gt;TODAY()+10, "Current", AND(Merged_Data[[#This Row],[Cert 2 Exp Date]]&gt;TODAY(), Merged_Data[[#This Row],[Cert 2 Exp Date]]&lt;TODAY()+15),"Notify",Merged_Data[[#This Row],[Cert 2 Exp Date]]&lt;=TODAY(), "Expired",Merged_Data[[#This Row],[Cert 2 Exp Date]]= " ","No Data")</f>
        <v>Current</v>
      </c>
      <c r="P284" s="45" t="str" cm="1">
        <f t="array" aca="1" ref="P284" ca="1">_xlfn.IFS(Merged_Data[[#This Row],[Cert 3 Exp Date]]&gt;TODAY()+10, "Current", AND(Merged_Data[[#This Row],[Cert 3 Exp Date]]&gt;TODAY(), Merged_Data[[#This Row],[Cert 3 Exp Date]]&lt;TODAY()+15),"Notify",Merged_Data[[#This Row],[Cert 3 Exp Date]]&lt;=TODAY(), "Expired",Merged_Data[[#This Row],[Cert 3 Exp Date]]= " ","No Data")</f>
        <v>Current</v>
      </c>
    </row>
    <row r="285" spans="1:16" x14ac:dyDescent="0.25">
      <c r="A285" s="13" t="s">
        <v>842</v>
      </c>
      <c r="B285" s="13" t="s">
        <v>1432</v>
      </c>
      <c r="C285" s="13" t="s">
        <v>2718</v>
      </c>
      <c r="D285" s="13" t="s">
        <v>2430</v>
      </c>
      <c r="E285" s="13" t="s">
        <v>2426</v>
      </c>
      <c r="F285" s="13" t="s">
        <v>2431</v>
      </c>
      <c r="G285" s="13" t="s">
        <v>2432</v>
      </c>
      <c r="H285" s="18">
        <v>44709</v>
      </c>
      <c r="I285" s="20">
        <v>44892</v>
      </c>
      <c r="J285" s="21">
        <v>44833</v>
      </c>
      <c r="K285" s="22">
        <v>45203</v>
      </c>
      <c r="L285" s="14" t="str">
        <f ca="1">IF(Merged_Data[[#This Row],[Last Job Date]]+10 &lt;TODAY(), "AVAILABLE", "NOT AVAILABLE")</f>
        <v>AVAILABLE</v>
      </c>
      <c r="M285" s="37" t="str">
        <f ca="1">IF(OR(Merged_Data[[#This Row],[Cert 2 Exp Date]]&lt;=TODAY()-$D$3, Merged_Data[[#This Row],[Cert 1 Ext Date]]&lt;=TODAY()-$D$3,Merged_Data[[#This Row],[Cert 3 Exp Date]]&lt;=TODAY()-$D$3), "COMPLIANT", "NOT COMPLIANT")</f>
        <v>NOT COMPLIANT</v>
      </c>
      <c r="N285" s="45" t="str" cm="1">
        <f t="array" aca="1" ref="N285" ca="1">_xlfn.IFS(Merged_Data[[#This Row],[Cert 1 Ext Date]]&gt;TODAY()+10, "Current", AND(Merged_Data[[#This Row],[Cert 1 Ext Date]]&gt;TODAY(), Merged_Data[[#This Row],[Cert 1 Ext Date]]&lt;TODAY()+15),"Notify",Merged_Data[[#This Row],[Cert 1 Ext Date]]&lt;=TODAY(), "Expired",Merged_Data[[#This Row],[Cert 1 Ext Date]]= " ","No Data")</f>
        <v>Current</v>
      </c>
      <c r="O285" s="45" t="str" cm="1">
        <f t="array" aca="1" ref="O285" ca="1">_xlfn.IFS(Merged_Data[[#This Row],[Cert 2 Exp Date]]&gt;TODAY()+10, "Current", AND(Merged_Data[[#This Row],[Cert 2 Exp Date]]&gt;TODAY(), Merged_Data[[#This Row],[Cert 2 Exp Date]]&lt;TODAY()+15),"Notify",Merged_Data[[#This Row],[Cert 2 Exp Date]]&lt;=TODAY(), "Expired",Merged_Data[[#This Row],[Cert 2 Exp Date]]= " ","No Data")</f>
        <v>Current</v>
      </c>
      <c r="P285" s="45" t="str" cm="1">
        <f t="array" aca="1" ref="P285" ca="1">_xlfn.IFS(Merged_Data[[#This Row],[Cert 3 Exp Date]]&gt;TODAY()+10, "Current", AND(Merged_Data[[#This Row],[Cert 3 Exp Date]]&gt;TODAY(), Merged_Data[[#This Row],[Cert 3 Exp Date]]&lt;TODAY()+15),"Notify",Merged_Data[[#This Row],[Cert 3 Exp Date]]&lt;=TODAY(), "Expired",Merged_Data[[#This Row],[Cert 3 Exp Date]]= " ","No Data")</f>
        <v>Current</v>
      </c>
    </row>
    <row r="286" spans="1:16" x14ac:dyDescent="0.25">
      <c r="A286" s="13" t="s">
        <v>1617</v>
      </c>
      <c r="B286" s="13" t="s">
        <v>1618</v>
      </c>
      <c r="C286" s="13" t="s">
        <v>2719</v>
      </c>
      <c r="D286" s="13" t="s">
        <v>2430</v>
      </c>
      <c r="E286" s="13" t="s">
        <v>2439</v>
      </c>
      <c r="F286" s="13" t="s">
        <v>2427</v>
      </c>
      <c r="G286" s="13" t="s">
        <v>2432</v>
      </c>
      <c r="H286" s="18">
        <v>44709</v>
      </c>
      <c r="I286" s="20">
        <v>44682</v>
      </c>
      <c r="J286" s="21">
        <v>44645</v>
      </c>
      <c r="K286" s="22">
        <v>45257</v>
      </c>
      <c r="L286" s="14" t="str">
        <f ca="1">IF(Merged_Data[[#This Row],[Last Job Date]]+10 &lt;TODAY(), "AVAILABLE", "NOT AVAILABLE")</f>
        <v>AVAILABLE</v>
      </c>
      <c r="M286" s="37" t="str">
        <f ca="1">IF(OR(Merged_Data[[#This Row],[Cert 2 Exp Date]]&lt;=TODAY()-$D$3, Merged_Data[[#This Row],[Cert 1 Ext Date]]&lt;=TODAY()-$D$3,Merged_Data[[#This Row],[Cert 3 Exp Date]]&lt;=TODAY()-$D$3), "COMPLIANT", "NOT COMPLIANT")</f>
        <v>COMPLIANT</v>
      </c>
      <c r="N286" s="45" t="str" cm="1">
        <f t="array" aca="1" ref="N286" ca="1">_xlfn.IFS(Merged_Data[[#This Row],[Cert 1 Ext Date]]&gt;TODAY()+10, "Current", AND(Merged_Data[[#This Row],[Cert 1 Ext Date]]&gt;TODAY(), Merged_Data[[#This Row],[Cert 1 Ext Date]]&lt;TODAY()+15),"Notify",Merged_Data[[#This Row],[Cert 1 Ext Date]]&lt;=TODAY(), "Expired",Merged_Data[[#This Row],[Cert 1 Ext Date]]= " ","No Data")</f>
        <v>Expired</v>
      </c>
      <c r="O286" s="45" t="str" cm="1">
        <f t="array" aca="1" ref="O286" ca="1">_xlfn.IFS(Merged_Data[[#This Row],[Cert 2 Exp Date]]&gt;TODAY()+10, "Current", AND(Merged_Data[[#This Row],[Cert 2 Exp Date]]&gt;TODAY(), Merged_Data[[#This Row],[Cert 2 Exp Date]]&lt;TODAY()+15),"Notify",Merged_Data[[#This Row],[Cert 2 Exp Date]]&lt;=TODAY(), "Expired",Merged_Data[[#This Row],[Cert 2 Exp Date]]= " ","No Data")</f>
        <v>Expired</v>
      </c>
      <c r="P286" s="45" t="str" cm="1">
        <f t="array" aca="1" ref="P286" ca="1">_xlfn.IFS(Merged_Data[[#This Row],[Cert 3 Exp Date]]&gt;TODAY()+10, "Current", AND(Merged_Data[[#This Row],[Cert 3 Exp Date]]&gt;TODAY(), Merged_Data[[#This Row],[Cert 3 Exp Date]]&lt;TODAY()+15),"Notify",Merged_Data[[#This Row],[Cert 3 Exp Date]]&lt;=TODAY(), "Expired",Merged_Data[[#This Row],[Cert 3 Exp Date]]= " ","No Data")</f>
        <v>Current</v>
      </c>
    </row>
    <row r="287" spans="1:16" x14ac:dyDescent="0.25">
      <c r="A287" s="13" t="s">
        <v>1687</v>
      </c>
      <c r="B287" s="13" t="s">
        <v>1688</v>
      </c>
      <c r="C287" s="13" t="s">
        <v>2720</v>
      </c>
      <c r="D287" s="13" t="s">
        <v>2430</v>
      </c>
      <c r="E287" s="13" t="s">
        <v>2437</v>
      </c>
      <c r="F287" s="13" t="s">
        <v>2435</v>
      </c>
      <c r="G287" s="13" t="s">
        <v>2428</v>
      </c>
      <c r="H287" s="18">
        <v>44704</v>
      </c>
      <c r="I287" s="20">
        <v>44796</v>
      </c>
      <c r="J287" s="21">
        <v>44984</v>
      </c>
      <c r="K287" s="22">
        <v>44810</v>
      </c>
      <c r="L287" s="14" t="str">
        <f ca="1">IF(Merged_Data[[#This Row],[Last Job Date]]+10 &lt;TODAY(), "AVAILABLE", "NOT AVAILABLE")</f>
        <v>AVAILABLE</v>
      </c>
      <c r="M287" s="37" t="str">
        <f ca="1">IF(OR(Merged_Data[[#This Row],[Cert 2 Exp Date]]&lt;=TODAY()-$D$3, Merged_Data[[#This Row],[Cert 1 Ext Date]]&lt;=TODAY()-$D$3,Merged_Data[[#This Row],[Cert 3 Exp Date]]&lt;=TODAY()-$D$3), "COMPLIANT", "NOT COMPLIANT")</f>
        <v>NOT COMPLIANT</v>
      </c>
      <c r="N287" s="45" t="str" cm="1">
        <f t="array" aca="1" ref="N287" ca="1">_xlfn.IFS(Merged_Data[[#This Row],[Cert 1 Ext Date]]&gt;TODAY()+10, "Current", AND(Merged_Data[[#This Row],[Cert 1 Ext Date]]&gt;TODAY(), Merged_Data[[#This Row],[Cert 1 Ext Date]]&lt;TODAY()+15),"Notify",Merged_Data[[#This Row],[Cert 1 Ext Date]]&lt;=TODAY(), "Expired",Merged_Data[[#This Row],[Cert 1 Ext Date]]= " ","No Data")</f>
        <v>Current</v>
      </c>
      <c r="O287" s="45" t="str" cm="1">
        <f t="array" aca="1" ref="O287" ca="1">_xlfn.IFS(Merged_Data[[#This Row],[Cert 2 Exp Date]]&gt;TODAY()+10, "Current", AND(Merged_Data[[#This Row],[Cert 2 Exp Date]]&gt;TODAY(), Merged_Data[[#This Row],[Cert 2 Exp Date]]&lt;TODAY()+15),"Notify",Merged_Data[[#This Row],[Cert 2 Exp Date]]&lt;=TODAY(), "Expired",Merged_Data[[#This Row],[Cert 2 Exp Date]]= " ","No Data")</f>
        <v>Current</v>
      </c>
      <c r="P287" s="45" t="str" cm="1">
        <f t="array" aca="1" ref="P287" ca="1">_xlfn.IFS(Merged_Data[[#This Row],[Cert 3 Exp Date]]&gt;TODAY()+10, "Current", AND(Merged_Data[[#This Row],[Cert 3 Exp Date]]&gt;TODAY(), Merged_Data[[#This Row],[Cert 3 Exp Date]]&lt;TODAY()+15),"Notify",Merged_Data[[#This Row],[Cert 3 Exp Date]]&lt;=TODAY(), "Expired",Merged_Data[[#This Row],[Cert 3 Exp Date]]= " ","No Data")</f>
        <v>Current</v>
      </c>
    </row>
    <row r="288" spans="1:16" x14ac:dyDescent="0.25">
      <c r="A288" s="13" t="s">
        <v>1299</v>
      </c>
      <c r="B288" s="13" t="s">
        <v>1300</v>
      </c>
      <c r="C288" s="13" t="s">
        <v>2721</v>
      </c>
      <c r="D288" s="13" t="s">
        <v>2425</v>
      </c>
      <c r="E288" s="13" t="s">
        <v>2450</v>
      </c>
      <c r="F288" s="13" t="s">
        <v>2427</v>
      </c>
      <c r="G288" s="13" t="s">
        <v>2428</v>
      </c>
      <c r="H288" s="18">
        <v>44711</v>
      </c>
      <c r="I288" s="20">
        <v>45151</v>
      </c>
      <c r="J288" s="21">
        <v>45026</v>
      </c>
      <c r="K288" s="22">
        <v>45240</v>
      </c>
      <c r="L288" s="14" t="str">
        <f ca="1">IF(Merged_Data[[#This Row],[Last Job Date]]+10 &lt;TODAY(), "AVAILABLE", "NOT AVAILABLE")</f>
        <v>AVAILABLE</v>
      </c>
      <c r="M288" s="37" t="str">
        <f ca="1">IF(OR(Merged_Data[[#This Row],[Cert 2 Exp Date]]&lt;=TODAY()-$D$3, Merged_Data[[#This Row],[Cert 1 Ext Date]]&lt;=TODAY()-$D$3,Merged_Data[[#This Row],[Cert 3 Exp Date]]&lt;=TODAY()-$D$3), "COMPLIANT", "NOT COMPLIANT")</f>
        <v>NOT COMPLIANT</v>
      </c>
      <c r="N288" s="45" t="str" cm="1">
        <f t="array" aca="1" ref="N288" ca="1">_xlfn.IFS(Merged_Data[[#This Row],[Cert 1 Ext Date]]&gt;TODAY()+10, "Current", AND(Merged_Data[[#This Row],[Cert 1 Ext Date]]&gt;TODAY(), Merged_Data[[#This Row],[Cert 1 Ext Date]]&lt;TODAY()+15),"Notify",Merged_Data[[#This Row],[Cert 1 Ext Date]]&lt;=TODAY(), "Expired",Merged_Data[[#This Row],[Cert 1 Ext Date]]= " ","No Data")</f>
        <v>Current</v>
      </c>
      <c r="O288" s="45" t="str" cm="1">
        <f t="array" aca="1" ref="O288" ca="1">_xlfn.IFS(Merged_Data[[#This Row],[Cert 2 Exp Date]]&gt;TODAY()+10, "Current", AND(Merged_Data[[#This Row],[Cert 2 Exp Date]]&gt;TODAY(), Merged_Data[[#This Row],[Cert 2 Exp Date]]&lt;TODAY()+15),"Notify",Merged_Data[[#This Row],[Cert 2 Exp Date]]&lt;=TODAY(), "Expired",Merged_Data[[#This Row],[Cert 2 Exp Date]]= " ","No Data")</f>
        <v>Current</v>
      </c>
      <c r="P288" s="45" t="str" cm="1">
        <f t="array" aca="1" ref="P288" ca="1">_xlfn.IFS(Merged_Data[[#This Row],[Cert 3 Exp Date]]&gt;TODAY()+10, "Current", AND(Merged_Data[[#This Row],[Cert 3 Exp Date]]&gt;TODAY(), Merged_Data[[#This Row],[Cert 3 Exp Date]]&lt;TODAY()+15),"Notify",Merged_Data[[#This Row],[Cert 3 Exp Date]]&lt;=TODAY(), "Expired",Merged_Data[[#This Row],[Cert 3 Exp Date]]= " ","No Data")</f>
        <v>Current</v>
      </c>
    </row>
    <row r="289" spans="1:16" x14ac:dyDescent="0.25">
      <c r="A289" s="13" t="s">
        <v>1401</v>
      </c>
      <c r="B289" s="13" t="s">
        <v>1402</v>
      </c>
      <c r="C289" s="13" t="s">
        <v>2722</v>
      </c>
      <c r="D289" s="13" t="s">
        <v>2430</v>
      </c>
      <c r="E289" s="13" t="s">
        <v>2439</v>
      </c>
      <c r="F289" s="13" t="s">
        <v>2435</v>
      </c>
      <c r="G289" s="13" t="s">
        <v>2432</v>
      </c>
      <c r="H289" s="18">
        <v>44707</v>
      </c>
      <c r="I289" s="20">
        <v>44794</v>
      </c>
      <c r="J289" s="21">
        <v>45078</v>
      </c>
      <c r="K289" s="22">
        <v>45010</v>
      </c>
      <c r="L289" s="14" t="str">
        <f ca="1">IF(Merged_Data[[#This Row],[Last Job Date]]+10 &lt;TODAY(), "AVAILABLE", "NOT AVAILABLE")</f>
        <v>AVAILABLE</v>
      </c>
      <c r="M289" s="37" t="str">
        <f ca="1">IF(OR(Merged_Data[[#This Row],[Cert 2 Exp Date]]&lt;=TODAY()-$D$3, Merged_Data[[#This Row],[Cert 1 Ext Date]]&lt;=TODAY()-$D$3,Merged_Data[[#This Row],[Cert 3 Exp Date]]&lt;=TODAY()-$D$3), "COMPLIANT", "NOT COMPLIANT")</f>
        <v>NOT COMPLIANT</v>
      </c>
      <c r="N289" s="45" t="str" cm="1">
        <f t="array" aca="1" ref="N289" ca="1">_xlfn.IFS(Merged_Data[[#This Row],[Cert 1 Ext Date]]&gt;TODAY()+10, "Current", AND(Merged_Data[[#This Row],[Cert 1 Ext Date]]&gt;TODAY(), Merged_Data[[#This Row],[Cert 1 Ext Date]]&lt;TODAY()+15),"Notify",Merged_Data[[#This Row],[Cert 1 Ext Date]]&lt;=TODAY(), "Expired",Merged_Data[[#This Row],[Cert 1 Ext Date]]= " ","No Data")</f>
        <v>Current</v>
      </c>
      <c r="O289" s="45" t="str" cm="1">
        <f t="array" aca="1" ref="O289" ca="1">_xlfn.IFS(Merged_Data[[#This Row],[Cert 2 Exp Date]]&gt;TODAY()+10, "Current", AND(Merged_Data[[#This Row],[Cert 2 Exp Date]]&gt;TODAY(), Merged_Data[[#This Row],[Cert 2 Exp Date]]&lt;TODAY()+15),"Notify",Merged_Data[[#This Row],[Cert 2 Exp Date]]&lt;=TODAY(), "Expired",Merged_Data[[#This Row],[Cert 2 Exp Date]]= " ","No Data")</f>
        <v>Current</v>
      </c>
      <c r="P289" s="45" t="str" cm="1">
        <f t="array" aca="1" ref="P289" ca="1">_xlfn.IFS(Merged_Data[[#This Row],[Cert 3 Exp Date]]&gt;TODAY()+10, "Current", AND(Merged_Data[[#This Row],[Cert 3 Exp Date]]&gt;TODAY(), Merged_Data[[#This Row],[Cert 3 Exp Date]]&lt;TODAY()+15),"Notify",Merged_Data[[#This Row],[Cert 3 Exp Date]]&lt;=TODAY(), "Expired",Merged_Data[[#This Row],[Cert 3 Exp Date]]= " ","No Data")</f>
        <v>Current</v>
      </c>
    </row>
    <row r="290" spans="1:16" x14ac:dyDescent="0.25">
      <c r="A290" s="13" t="s">
        <v>640</v>
      </c>
      <c r="B290" s="13" t="s">
        <v>641</v>
      </c>
      <c r="C290" s="13" t="s">
        <v>2723</v>
      </c>
      <c r="D290" s="13" t="s">
        <v>2425</v>
      </c>
      <c r="E290" s="13" t="s">
        <v>2445</v>
      </c>
      <c r="F290" s="13" t="s">
        <v>2435</v>
      </c>
      <c r="G290" s="13" t="s">
        <v>2432</v>
      </c>
      <c r="H290" s="18">
        <v>44715</v>
      </c>
      <c r="I290" s="20">
        <v>44916</v>
      </c>
      <c r="J290" s="21">
        <v>44670</v>
      </c>
      <c r="K290" s="22">
        <v>45254</v>
      </c>
      <c r="L290" s="14" t="str">
        <f ca="1">IF(Merged_Data[[#This Row],[Last Job Date]]+10 &lt;TODAY(), "AVAILABLE", "NOT AVAILABLE")</f>
        <v>NOT AVAILABLE</v>
      </c>
      <c r="M290" s="37" t="str">
        <f ca="1">IF(OR(Merged_Data[[#This Row],[Cert 2 Exp Date]]&lt;=TODAY()-$D$3, Merged_Data[[#This Row],[Cert 1 Ext Date]]&lt;=TODAY()-$D$3,Merged_Data[[#This Row],[Cert 3 Exp Date]]&lt;=TODAY()-$D$3), "COMPLIANT", "NOT COMPLIANT")</f>
        <v>COMPLIANT</v>
      </c>
      <c r="N290" s="45" t="str" cm="1">
        <f t="array" aca="1" ref="N290" ca="1">_xlfn.IFS(Merged_Data[[#This Row],[Cert 1 Ext Date]]&gt;TODAY()+10, "Current", AND(Merged_Data[[#This Row],[Cert 1 Ext Date]]&gt;TODAY(), Merged_Data[[#This Row],[Cert 1 Ext Date]]&lt;TODAY()+15),"Notify",Merged_Data[[#This Row],[Cert 1 Ext Date]]&lt;=TODAY(), "Expired",Merged_Data[[#This Row],[Cert 1 Ext Date]]= " ","No Data")</f>
        <v>Current</v>
      </c>
      <c r="O290" s="45" t="str" cm="1">
        <f t="array" aca="1" ref="O290" ca="1">_xlfn.IFS(Merged_Data[[#This Row],[Cert 2 Exp Date]]&gt;TODAY()+10, "Current", AND(Merged_Data[[#This Row],[Cert 2 Exp Date]]&gt;TODAY(), Merged_Data[[#This Row],[Cert 2 Exp Date]]&lt;TODAY()+15),"Notify",Merged_Data[[#This Row],[Cert 2 Exp Date]]&lt;=TODAY(), "Expired",Merged_Data[[#This Row],[Cert 2 Exp Date]]= " ","No Data")</f>
        <v>Expired</v>
      </c>
      <c r="P290" s="45" t="str" cm="1">
        <f t="array" aca="1" ref="P290" ca="1">_xlfn.IFS(Merged_Data[[#This Row],[Cert 3 Exp Date]]&gt;TODAY()+10, "Current", AND(Merged_Data[[#This Row],[Cert 3 Exp Date]]&gt;TODAY(), Merged_Data[[#This Row],[Cert 3 Exp Date]]&lt;TODAY()+15),"Notify",Merged_Data[[#This Row],[Cert 3 Exp Date]]&lt;=TODAY(), "Expired",Merged_Data[[#This Row],[Cert 3 Exp Date]]= " ","No Data")</f>
        <v>Current</v>
      </c>
    </row>
    <row r="291" spans="1:16" x14ac:dyDescent="0.25">
      <c r="A291" s="13" t="s">
        <v>491</v>
      </c>
      <c r="B291" s="13" t="s">
        <v>492</v>
      </c>
      <c r="C291" s="13" t="s">
        <v>2724</v>
      </c>
      <c r="D291" s="13" t="s">
        <v>2425</v>
      </c>
      <c r="E291" s="13" t="s">
        <v>2437</v>
      </c>
      <c r="F291" s="13" t="s">
        <v>2442</v>
      </c>
      <c r="G291" s="13" t="s">
        <v>2428</v>
      </c>
      <c r="H291" s="18">
        <v>44705</v>
      </c>
      <c r="I291" s="20">
        <v>44977</v>
      </c>
      <c r="J291" s="21">
        <v>45191</v>
      </c>
      <c r="K291" s="22">
        <v>45330</v>
      </c>
      <c r="L291" s="14" t="str">
        <f ca="1">IF(Merged_Data[[#This Row],[Last Job Date]]+10 &lt;TODAY(), "AVAILABLE", "NOT AVAILABLE")</f>
        <v>AVAILABLE</v>
      </c>
      <c r="M291" s="37" t="str">
        <f ca="1">IF(OR(Merged_Data[[#This Row],[Cert 2 Exp Date]]&lt;=TODAY()-$D$3, Merged_Data[[#This Row],[Cert 1 Ext Date]]&lt;=TODAY()-$D$3,Merged_Data[[#This Row],[Cert 3 Exp Date]]&lt;=TODAY()-$D$3), "COMPLIANT", "NOT COMPLIANT")</f>
        <v>NOT COMPLIANT</v>
      </c>
      <c r="N291" s="45" t="str" cm="1">
        <f t="array" aca="1" ref="N291" ca="1">_xlfn.IFS(Merged_Data[[#This Row],[Cert 1 Ext Date]]&gt;TODAY()+10, "Current", AND(Merged_Data[[#This Row],[Cert 1 Ext Date]]&gt;TODAY(), Merged_Data[[#This Row],[Cert 1 Ext Date]]&lt;TODAY()+15),"Notify",Merged_Data[[#This Row],[Cert 1 Ext Date]]&lt;=TODAY(), "Expired",Merged_Data[[#This Row],[Cert 1 Ext Date]]= " ","No Data")</f>
        <v>Current</v>
      </c>
      <c r="O291" s="45" t="str" cm="1">
        <f t="array" aca="1" ref="O291" ca="1">_xlfn.IFS(Merged_Data[[#This Row],[Cert 2 Exp Date]]&gt;TODAY()+10, "Current", AND(Merged_Data[[#This Row],[Cert 2 Exp Date]]&gt;TODAY(), Merged_Data[[#This Row],[Cert 2 Exp Date]]&lt;TODAY()+15),"Notify",Merged_Data[[#This Row],[Cert 2 Exp Date]]&lt;=TODAY(), "Expired",Merged_Data[[#This Row],[Cert 2 Exp Date]]= " ","No Data")</f>
        <v>Current</v>
      </c>
      <c r="P291" s="45" t="str" cm="1">
        <f t="array" aca="1" ref="P291" ca="1">_xlfn.IFS(Merged_Data[[#This Row],[Cert 3 Exp Date]]&gt;TODAY()+10, "Current", AND(Merged_Data[[#This Row],[Cert 3 Exp Date]]&gt;TODAY(), Merged_Data[[#This Row],[Cert 3 Exp Date]]&lt;TODAY()+15),"Notify",Merged_Data[[#This Row],[Cert 3 Exp Date]]&lt;=TODAY(), "Expired",Merged_Data[[#This Row],[Cert 3 Exp Date]]= " ","No Data")</f>
        <v>Current</v>
      </c>
    </row>
    <row r="292" spans="1:16" x14ac:dyDescent="0.25">
      <c r="A292" s="13" t="s">
        <v>411</v>
      </c>
      <c r="B292" s="13" t="s">
        <v>828</v>
      </c>
      <c r="C292" s="13" t="s">
        <v>2725</v>
      </c>
      <c r="D292" s="13" t="s">
        <v>2425</v>
      </c>
      <c r="E292" s="13" t="s">
        <v>2450</v>
      </c>
      <c r="F292" s="13" t="s">
        <v>2447</v>
      </c>
      <c r="G292" s="13" t="s">
        <v>2432</v>
      </c>
      <c r="H292" s="18">
        <v>44712</v>
      </c>
      <c r="I292" s="20">
        <v>44889</v>
      </c>
      <c r="J292" s="21">
        <v>45110</v>
      </c>
      <c r="K292" s="22">
        <v>45380</v>
      </c>
      <c r="L292" s="14" t="str">
        <f ca="1">IF(Merged_Data[[#This Row],[Last Job Date]]+10 &lt;TODAY(), "AVAILABLE", "NOT AVAILABLE")</f>
        <v>AVAILABLE</v>
      </c>
      <c r="M292" s="37" t="str">
        <f ca="1">IF(OR(Merged_Data[[#This Row],[Cert 2 Exp Date]]&lt;=TODAY()-$D$3, Merged_Data[[#This Row],[Cert 1 Ext Date]]&lt;=TODAY()-$D$3,Merged_Data[[#This Row],[Cert 3 Exp Date]]&lt;=TODAY()-$D$3), "COMPLIANT", "NOT COMPLIANT")</f>
        <v>NOT COMPLIANT</v>
      </c>
      <c r="N292" s="45" t="str" cm="1">
        <f t="array" aca="1" ref="N292" ca="1">_xlfn.IFS(Merged_Data[[#This Row],[Cert 1 Ext Date]]&gt;TODAY()+10, "Current", AND(Merged_Data[[#This Row],[Cert 1 Ext Date]]&gt;TODAY(), Merged_Data[[#This Row],[Cert 1 Ext Date]]&lt;TODAY()+15),"Notify",Merged_Data[[#This Row],[Cert 1 Ext Date]]&lt;=TODAY(), "Expired",Merged_Data[[#This Row],[Cert 1 Ext Date]]= " ","No Data")</f>
        <v>Current</v>
      </c>
      <c r="O292" s="45" t="str" cm="1">
        <f t="array" aca="1" ref="O292" ca="1">_xlfn.IFS(Merged_Data[[#This Row],[Cert 2 Exp Date]]&gt;TODAY()+10, "Current", AND(Merged_Data[[#This Row],[Cert 2 Exp Date]]&gt;TODAY(), Merged_Data[[#This Row],[Cert 2 Exp Date]]&lt;TODAY()+15),"Notify",Merged_Data[[#This Row],[Cert 2 Exp Date]]&lt;=TODAY(), "Expired",Merged_Data[[#This Row],[Cert 2 Exp Date]]= " ","No Data")</f>
        <v>Current</v>
      </c>
      <c r="P292" s="45" t="str" cm="1">
        <f t="array" aca="1" ref="P292" ca="1">_xlfn.IFS(Merged_Data[[#This Row],[Cert 3 Exp Date]]&gt;TODAY()+10, "Current", AND(Merged_Data[[#This Row],[Cert 3 Exp Date]]&gt;TODAY(), Merged_Data[[#This Row],[Cert 3 Exp Date]]&lt;TODAY()+15),"Notify",Merged_Data[[#This Row],[Cert 3 Exp Date]]&lt;=TODAY(), "Expired",Merged_Data[[#This Row],[Cert 3 Exp Date]]= " ","No Data")</f>
        <v>Current</v>
      </c>
    </row>
    <row r="293" spans="1:16" x14ac:dyDescent="0.25">
      <c r="A293" s="13" t="s">
        <v>411</v>
      </c>
      <c r="B293" s="13" t="s">
        <v>412</v>
      </c>
      <c r="C293" s="13" t="s">
        <v>2726</v>
      </c>
      <c r="D293" s="13" t="s">
        <v>2425</v>
      </c>
      <c r="E293" s="13" t="s">
        <v>2450</v>
      </c>
      <c r="F293" s="13" t="s">
        <v>2427</v>
      </c>
      <c r="G293" s="13" t="s">
        <v>2428</v>
      </c>
      <c r="H293" s="18">
        <v>44716</v>
      </c>
      <c r="I293" s="20">
        <v>44889</v>
      </c>
      <c r="J293" s="21">
        <v>45110</v>
      </c>
      <c r="K293" s="22">
        <v>45380</v>
      </c>
      <c r="L293" s="14" t="str">
        <f ca="1">IF(Merged_Data[[#This Row],[Last Job Date]]+10 &lt;TODAY(), "AVAILABLE", "NOT AVAILABLE")</f>
        <v>NOT AVAILABLE</v>
      </c>
      <c r="M293" s="37" t="str">
        <f ca="1">IF(OR(Merged_Data[[#This Row],[Cert 2 Exp Date]]&lt;=TODAY()-$D$3, Merged_Data[[#This Row],[Cert 1 Ext Date]]&lt;=TODAY()-$D$3,Merged_Data[[#This Row],[Cert 3 Exp Date]]&lt;=TODAY()-$D$3), "COMPLIANT", "NOT COMPLIANT")</f>
        <v>NOT COMPLIANT</v>
      </c>
      <c r="N293" s="45" t="str" cm="1">
        <f t="array" aca="1" ref="N293" ca="1">_xlfn.IFS(Merged_Data[[#This Row],[Cert 1 Ext Date]]&gt;TODAY()+10, "Current", AND(Merged_Data[[#This Row],[Cert 1 Ext Date]]&gt;TODAY(), Merged_Data[[#This Row],[Cert 1 Ext Date]]&lt;TODAY()+15),"Notify",Merged_Data[[#This Row],[Cert 1 Ext Date]]&lt;=TODAY(), "Expired",Merged_Data[[#This Row],[Cert 1 Ext Date]]= " ","No Data")</f>
        <v>Current</v>
      </c>
      <c r="O293" s="45" t="str" cm="1">
        <f t="array" aca="1" ref="O293" ca="1">_xlfn.IFS(Merged_Data[[#This Row],[Cert 2 Exp Date]]&gt;TODAY()+10, "Current", AND(Merged_Data[[#This Row],[Cert 2 Exp Date]]&gt;TODAY(), Merged_Data[[#This Row],[Cert 2 Exp Date]]&lt;TODAY()+15),"Notify",Merged_Data[[#This Row],[Cert 2 Exp Date]]&lt;=TODAY(), "Expired",Merged_Data[[#This Row],[Cert 2 Exp Date]]= " ","No Data")</f>
        <v>Current</v>
      </c>
      <c r="P293" s="45" t="str" cm="1">
        <f t="array" aca="1" ref="P293" ca="1">_xlfn.IFS(Merged_Data[[#This Row],[Cert 3 Exp Date]]&gt;TODAY()+10, "Current", AND(Merged_Data[[#This Row],[Cert 3 Exp Date]]&gt;TODAY(), Merged_Data[[#This Row],[Cert 3 Exp Date]]&lt;TODAY()+15),"Notify",Merged_Data[[#This Row],[Cert 3 Exp Date]]&lt;=TODAY(), "Expired",Merged_Data[[#This Row],[Cert 3 Exp Date]]= " ","No Data")</f>
        <v>Current</v>
      </c>
    </row>
    <row r="294" spans="1:16" x14ac:dyDescent="0.25">
      <c r="A294" s="13" t="s">
        <v>1807</v>
      </c>
      <c r="B294" s="13" t="s">
        <v>1808</v>
      </c>
      <c r="C294" s="13" t="s">
        <v>2727</v>
      </c>
      <c r="D294" s="13" t="s">
        <v>2425</v>
      </c>
      <c r="E294" s="13" t="s">
        <v>2437</v>
      </c>
      <c r="F294" s="13" t="s">
        <v>2442</v>
      </c>
      <c r="G294" s="13" t="s">
        <v>2432</v>
      </c>
      <c r="H294" s="18">
        <v>44708</v>
      </c>
      <c r="I294" s="20">
        <v>44978</v>
      </c>
      <c r="J294" s="21">
        <v>44771</v>
      </c>
      <c r="K294" s="22">
        <v>45337</v>
      </c>
      <c r="L294" s="14" t="str">
        <f ca="1">IF(Merged_Data[[#This Row],[Last Job Date]]+10 &lt;TODAY(), "AVAILABLE", "NOT AVAILABLE")</f>
        <v>AVAILABLE</v>
      </c>
      <c r="M294" s="37" t="str">
        <f ca="1">IF(OR(Merged_Data[[#This Row],[Cert 2 Exp Date]]&lt;=TODAY()-$D$3, Merged_Data[[#This Row],[Cert 1 Ext Date]]&lt;=TODAY()-$D$3,Merged_Data[[#This Row],[Cert 3 Exp Date]]&lt;=TODAY()-$D$3), "COMPLIANT", "NOT COMPLIANT")</f>
        <v>NOT COMPLIANT</v>
      </c>
      <c r="N294" s="45" t="str" cm="1">
        <f t="array" aca="1" ref="N294" ca="1">_xlfn.IFS(Merged_Data[[#This Row],[Cert 1 Ext Date]]&gt;TODAY()+10, "Current", AND(Merged_Data[[#This Row],[Cert 1 Ext Date]]&gt;TODAY(), Merged_Data[[#This Row],[Cert 1 Ext Date]]&lt;TODAY()+15),"Notify",Merged_Data[[#This Row],[Cert 1 Ext Date]]&lt;=TODAY(), "Expired",Merged_Data[[#This Row],[Cert 1 Ext Date]]= " ","No Data")</f>
        <v>Current</v>
      </c>
      <c r="O294" s="45" t="str" cm="1">
        <f t="array" aca="1" ref="O294" ca="1">_xlfn.IFS(Merged_Data[[#This Row],[Cert 2 Exp Date]]&gt;TODAY()+10, "Current", AND(Merged_Data[[#This Row],[Cert 2 Exp Date]]&gt;TODAY(), Merged_Data[[#This Row],[Cert 2 Exp Date]]&lt;TODAY()+15),"Notify",Merged_Data[[#This Row],[Cert 2 Exp Date]]&lt;=TODAY(), "Expired",Merged_Data[[#This Row],[Cert 2 Exp Date]]= " ","No Data")</f>
        <v>Current</v>
      </c>
      <c r="P294" s="45" t="str" cm="1">
        <f t="array" aca="1" ref="P294" ca="1">_xlfn.IFS(Merged_Data[[#This Row],[Cert 3 Exp Date]]&gt;TODAY()+10, "Current", AND(Merged_Data[[#This Row],[Cert 3 Exp Date]]&gt;TODAY(), Merged_Data[[#This Row],[Cert 3 Exp Date]]&lt;TODAY()+15),"Notify",Merged_Data[[#This Row],[Cert 3 Exp Date]]&lt;=TODAY(), "Expired",Merged_Data[[#This Row],[Cert 3 Exp Date]]= " ","No Data")</f>
        <v>Current</v>
      </c>
    </row>
    <row r="295" spans="1:16" x14ac:dyDescent="0.25">
      <c r="A295" s="13" t="s">
        <v>1658</v>
      </c>
      <c r="B295" s="13" t="s">
        <v>1659</v>
      </c>
      <c r="C295" s="13" t="s">
        <v>2728</v>
      </c>
      <c r="D295" s="13" t="s">
        <v>2425</v>
      </c>
      <c r="E295" s="13" t="s">
        <v>2426</v>
      </c>
      <c r="F295" s="13" t="s">
        <v>2435</v>
      </c>
      <c r="G295" s="13" t="s">
        <v>2432</v>
      </c>
      <c r="H295" s="18">
        <v>44707</v>
      </c>
      <c r="I295" s="20">
        <v>44841</v>
      </c>
      <c r="J295" s="21">
        <v>45177</v>
      </c>
      <c r="K295" s="22">
        <v>44904</v>
      </c>
      <c r="L295" s="14" t="str">
        <f ca="1">IF(Merged_Data[[#This Row],[Last Job Date]]+10 &lt;TODAY(), "AVAILABLE", "NOT AVAILABLE")</f>
        <v>AVAILABLE</v>
      </c>
      <c r="M295" s="37" t="str">
        <f ca="1">IF(OR(Merged_Data[[#This Row],[Cert 2 Exp Date]]&lt;=TODAY()-$D$3, Merged_Data[[#This Row],[Cert 1 Ext Date]]&lt;=TODAY()-$D$3,Merged_Data[[#This Row],[Cert 3 Exp Date]]&lt;=TODAY()-$D$3), "COMPLIANT", "NOT COMPLIANT")</f>
        <v>NOT COMPLIANT</v>
      </c>
      <c r="N295" s="45" t="str" cm="1">
        <f t="array" aca="1" ref="N295" ca="1">_xlfn.IFS(Merged_Data[[#This Row],[Cert 1 Ext Date]]&gt;TODAY()+10, "Current", AND(Merged_Data[[#This Row],[Cert 1 Ext Date]]&gt;TODAY(), Merged_Data[[#This Row],[Cert 1 Ext Date]]&lt;TODAY()+15),"Notify",Merged_Data[[#This Row],[Cert 1 Ext Date]]&lt;=TODAY(), "Expired",Merged_Data[[#This Row],[Cert 1 Ext Date]]= " ","No Data")</f>
        <v>Current</v>
      </c>
      <c r="O295" s="45" t="str" cm="1">
        <f t="array" aca="1" ref="O295" ca="1">_xlfn.IFS(Merged_Data[[#This Row],[Cert 2 Exp Date]]&gt;TODAY()+10, "Current", AND(Merged_Data[[#This Row],[Cert 2 Exp Date]]&gt;TODAY(), Merged_Data[[#This Row],[Cert 2 Exp Date]]&lt;TODAY()+15),"Notify",Merged_Data[[#This Row],[Cert 2 Exp Date]]&lt;=TODAY(), "Expired",Merged_Data[[#This Row],[Cert 2 Exp Date]]= " ","No Data")</f>
        <v>Current</v>
      </c>
      <c r="P295" s="45" t="str" cm="1">
        <f t="array" aca="1" ref="P295" ca="1">_xlfn.IFS(Merged_Data[[#This Row],[Cert 3 Exp Date]]&gt;TODAY()+10, "Current", AND(Merged_Data[[#This Row],[Cert 3 Exp Date]]&gt;TODAY(), Merged_Data[[#This Row],[Cert 3 Exp Date]]&lt;TODAY()+15),"Notify",Merged_Data[[#This Row],[Cert 3 Exp Date]]&lt;=TODAY(), "Expired",Merged_Data[[#This Row],[Cert 3 Exp Date]]= " ","No Data")</f>
        <v>Current</v>
      </c>
    </row>
    <row r="296" spans="1:16" x14ac:dyDescent="0.25">
      <c r="A296" s="13" t="s">
        <v>2178</v>
      </c>
      <c r="B296" s="13" t="s">
        <v>2179</v>
      </c>
      <c r="C296" s="13" t="s">
        <v>2729</v>
      </c>
      <c r="D296" s="13" t="s">
        <v>2430</v>
      </c>
      <c r="E296" s="13" t="s">
        <v>2426</v>
      </c>
      <c r="F296" s="13" t="s">
        <v>2435</v>
      </c>
      <c r="G296" s="13" t="s">
        <v>2428</v>
      </c>
      <c r="H296" s="18">
        <v>44713</v>
      </c>
      <c r="I296" s="20">
        <v>44821</v>
      </c>
      <c r="J296" s="21">
        <v>45185</v>
      </c>
      <c r="K296" s="22">
        <v>45438</v>
      </c>
      <c r="L296" s="14" t="str">
        <f ca="1">IF(Merged_Data[[#This Row],[Last Job Date]]+10 &lt;TODAY(), "AVAILABLE", "NOT AVAILABLE")</f>
        <v>NOT AVAILABLE</v>
      </c>
      <c r="M296" s="37" t="str">
        <f ca="1">IF(OR(Merged_Data[[#This Row],[Cert 2 Exp Date]]&lt;=TODAY()-$D$3, Merged_Data[[#This Row],[Cert 1 Ext Date]]&lt;=TODAY()-$D$3,Merged_Data[[#This Row],[Cert 3 Exp Date]]&lt;=TODAY()-$D$3), "COMPLIANT", "NOT COMPLIANT")</f>
        <v>NOT COMPLIANT</v>
      </c>
      <c r="N296" s="45" t="str" cm="1">
        <f t="array" aca="1" ref="N296" ca="1">_xlfn.IFS(Merged_Data[[#This Row],[Cert 1 Ext Date]]&gt;TODAY()+10, "Current", AND(Merged_Data[[#This Row],[Cert 1 Ext Date]]&gt;TODAY(), Merged_Data[[#This Row],[Cert 1 Ext Date]]&lt;TODAY()+15),"Notify",Merged_Data[[#This Row],[Cert 1 Ext Date]]&lt;=TODAY(), "Expired",Merged_Data[[#This Row],[Cert 1 Ext Date]]= " ","No Data")</f>
        <v>Current</v>
      </c>
      <c r="O296" s="45" t="str" cm="1">
        <f t="array" aca="1" ref="O296" ca="1">_xlfn.IFS(Merged_Data[[#This Row],[Cert 2 Exp Date]]&gt;TODAY()+10, "Current", AND(Merged_Data[[#This Row],[Cert 2 Exp Date]]&gt;TODAY(), Merged_Data[[#This Row],[Cert 2 Exp Date]]&lt;TODAY()+15),"Notify",Merged_Data[[#This Row],[Cert 2 Exp Date]]&lt;=TODAY(), "Expired",Merged_Data[[#This Row],[Cert 2 Exp Date]]= " ","No Data")</f>
        <v>Current</v>
      </c>
      <c r="P296" s="45" t="str" cm="1">
        <f t="array" aca="1" ref="P296" ca="1">_xlfn.IFS(Merged_Data[[#This Row],[Cert 3 Exp Date]]&gt;TODAY()+10, "Current", AND(Merged_Data[[#This Row],[Cert 3 Exp Date]]&gt;TODAY(), Merged_Data[[#This Row],[Cert 3 Exp Date]]&lt;TODAY()+15),"Notify",Merged_Data[[#This Row],[Cert 3 Exp Date]]&lt;=TODAY(), "Expired",Merged_Data[[#This Row],[Cert 3 Exp Date]]= " ","No Data")</f>
        <v>Current</v>
      </c>
    </row>
    <row r="297" spans="1:16" x14ac:dyDescent="0.25">
      <c r="A297" s="13" t="s">
        <v>2351</v>
      </c>
      <c r="B297" s="13" t="s">
        <v>2352</v>
      </c>
      <c r="C297" s="13" t="s">
        <v>2730</v>
      </c>
      <c r="D297" s="13" t="s">
        <v>2430</v>
      </c>
      <c r="E297" s="13" t="s">
        <v>2450</v>
      </c>
      <c r="F297" s="13" t="s">
        <v>2427</v>
      </c>
      <c r="G297" s="13" t="s">
        <v>2428</v>
      </c>
      <c r="H297" s="18">
        <v>44713</v>
      </c>
      <c r="I297" s="20">
        <v>44929</v>
      </c>
      <c r="J297" s="21">
        <v>45125</v>
      </c>
      <c r="K297" s="22">
        <v>44971</v>
      </c>
      <c r="L297" s="14" t="str">
        <f ca="1">IF(Merged_Data[[#This Row],[Last Job Date]]+10 &lt;TODAY(), "AVAILABLE", "NOT AVAILABLE")</f>
        <v>NOT AVAILABLE</v>
      </c>
      <c r="M297" s="37" t="str">
        <f ca="1">IF(OR(Merged_Data[[#This Row],[Cert 2 Exp Date]]&lt;=TODAY()-$D$3, Merged_Data[[#This Row],[Cert 1 Ext Date]]&lt;=TODAY()-$D$3,Merged_Data[[#This Row],[Cert 3 Exp Date]]&lt;=TODAY()-$D$3), "COMPLIANT", "NOT COMPLIANT")</f>
        <v>NOT COMPLIANT</v>
      </c>
      <c r="N297" s="45" t="str" cm="1">
        <f t="array" aca="1" ref="N297" ca="1">_xlfn.IFS(Merged_Data[[#This Row],[Cert 1 Ext Date]]&gt;TODAY()+10, "Current", AND(Merged_Data[[#This Row],[Cert 1 Ext Date]]&gt;TODAY(), Merged_Data[[#This Row],[Cert 1 Ext Date]]&lt;TODAY()+15),"Notify",Merged_Data[[#This Row],[Cert 1 Ext Date]]&lt;=TODAY(), "Expired",Merged_Data[[#This Row],[Cert 1 Ext Date]]= " ","No Data")</f>
        <v>Current</v>
      </c>
      <c r="O297" s="45" t="str" cm="1">
        <f t="array" aca="1" ref="O297" ca="1">_xlfn.IFS(Merged_Data[[#This Row],[Cert 2 Exp Date]]&gt;TODAY()+10, "Current", AND(Merged_Data[[#This Row],[Cert 2 Exp Date]]&gt;TODAY(), Merged_Data[[#This Row],[Cert 2 Exp Date]]&lt;TODAY()+15),"Notify",Merged_Data[[#This Row],[Cert 2 Exp Date]]&lt;=TODAY(), "Expired",Merged_Data[[#This Row],[Cert 2 Exp Date]]= " ","No Data")</f>
        <v>Current</v>
      </c>
      <c r="P297" s="45" t="str" cm="1">
        <f t="array" aca="1" ref="P297" ca="1">_xlfn.IFS(Merged_Data[[#This Row],[Cert 3 Exp Date]]&gt;TODAY()+10, "Current", AND(Merged_Data[[#This Row],[Cert 3 Exp Date]]&gt;TODAY(), Merged_Data[[#This Row],[Cert 3 Exp Date]]&lt;TODAY()+15),"Notify",Merged_Data[[#This Row],[Cert 3 Exp Date]]&lt;=TODAY(), "Expired",Merged_Data[[#This Row],[Cert 3 Exp Date]]= " ","No Data")</f>
        <v>Current</v>
      </c>
    </row>
    <row r="298" spans="1:16" x14ac:dyDescent="0.25">
      <c r="A298" s="13" t="s">
        <v>586</v>
      </c>
      <c r="B298" s="13" t="s">
        <v>587</v>
      </c>
      <c r="C298" s="13" t="s">
        <v>2731</v>
      </c>
      <c r="D298" s="13" t="s">
        <v>2425</v>
      </c>
      <c r="E298" s="13" t="s">
        <v>2426</v>
      </c>
      <c r="F298" s="13" t="s">
        <v>2442</v>
      </c>
      <c r="G298" s="13" t="s">
        <v>2432</v>
      </c>
      <c r="H298" s="18">
        <v>44709</v>
      </c>
      <c r="I298" s="20">
        <v>44684</v>
      </c>
      <c r="J298" s="21">
        <v>45064</v>
      </c>
      <c r="K298" s="22">
        <v>44904</v>
      </c>
      <c r="L298" s="14" t="str">
        <f ca="1">IF(Merged_Data[[#This Row],[Last Job Date]]+10 &lt;TODAY(), "AVAILABLE", "NOT AVAILABLE")</f>
        <v>AVAILABLE</v>
      </c>
      <c r="M298" s="37" t="str">
        <f ca="1">IF(OR(Merged_Data[[#This Row],[Cert 2 Exp Date]]&lt;=TODAY()-$D$3, Merged_Data[[#This Row],[Cert 1 Ext Date]]&lt;=TODAY()-$D$3,Merged_Data[[#This Row],[Cert 3 Exp Date]]&lt;=TODAY()-$D$3), "COMPLIANT", "NOT COMPLIANT")</f>
        <v>COMPLIANT</v>
      </c>
      <c r="N298" s="45" t="str" cm="1">
        <f t="array" aca="1" ref="N298" ca="1">_xlfn.IFS(Merged_Data[[#This Row],[Cert 1 Ext Date]]&gt;TODAY()+10, "Current", AND(Merged_Data[[#This Row],[Cert 1 Ext Date]]&gt;TODAY(), Merged_Data[[#This Row],[Cert 1 Ext Date]]&lt;TODAY()+15),"Notify",Merged_Data[[#This Row],[Cert 1 Ext Date]]&lt;=TODAY(), "Expired",Merged_Data[[#This Row],[Cert 1 Ext Date]]= " ","No Data")</f>
        <v>Expired</v>
      </c>
      <c r="O298" s="45" t="str" cm="1">
        <f t="array" aca="1" ref="O298" ca="1">_xlfn.IFS(Merged_Data[[#This Row],[Cert 2 Exp Date]]&gt;TODAY()+10, "Current", AND(Merged_Data[[#This Row],[Cert 2 Exp Date]]&gt;TODAY(), Merged_Data[[#This Row],[Cert 2 Exp Date]]&lt;TODAY()+15),"Notify",Merged_Data[[#This Row],[Cert 2 Exp Date]]&lt;=TODAY(), "Expired",Merged_Data[[#This Row],[Cert 2 Exp Date]]= " ","No Data")</f>
        <v>Current</v>
      </c>
      <c r="P298" s="45" t="str" cm="1">
        <f t="array" aca="1" ref="P298" ca="1">_xlfn.IFS(Merged_Data[[#This Row],[Cert 3 Exp Date]]&gt;TODAY()+10, "Current", AND(Merged_Data[[#This Row],[Cert 3 Exp Date]]&gt;TODAY(), Merged_Data[[#This Row],[Cert 3 Exp Date]]&lt;TODAY()+15),"Notify",Merged_Data[[#This Row],[Cert 3 Exp Date]]&lt;=TODAY(), "Expired",Merged_Data[[#This Row],[Cert 3 Exp Date]]= " ","No Data")</f>
        <v>Current</v>
      </c>
    </row>
    <row r="299" spans="1:16" x14ac:dyDescent="0.25">
      <c r="A299" s="13" t="s">
        <v>55</v>
      </c>
      <c r="B299" s="13" t="s">
        <v>56</v>
      </c>
      <c r="C299" s="13" t="s">
        <v>2732</v>
      </c>
      <c r="D299" s="13" t="s">
        <v>2430</v>
      </c>
      <c r="E299" s="13" t="s">
        <v>2426</v>
      </c>
      <c r="F299" s="13" t="s">
        <v>2431</v>
      </c>
      <c r="G299" s="13" t="s">
        <v>2428</v>
      </c>
      <c r="H299" s="18">
        <v>44712</v>
      </c>
      <c r="I299" s="20">
        <v>45169</v>
      </c>
      <c r="J299" s="21">
        <v>45033</v>
      </c>
      <c r="K299" s="22">
        <v>44750</v>
      </c>
      <c r="L299" s="14" t="str">
        <f ca="1">IF(Merged_Data[[#This Row],[Last Job Date]]+10 &lt;TODAY(), "AVAILABLE", "NOT AVAILABLE")</f>
        <v>AVAILABLE</v>
      </c>
      <c r="M299" s="37" t="str">
        <f ca="1">IF(OR(Merged_Data[[#This Row],[Cert 2 Exp Date]]&lt;=TODAY()-$D$3, Merged_Data[[#This Row],[Cert 1 Ext Date]]&lt;=TODAY()-$D$3,Merged_Data[[#This Row],[Cert 3 Exp Date]]&lt;=TODAY()-$D$3), "COMPLIANT", "NOT COMPLIANT")</f>
        <v>NOT COMPLIANT</v>
      </c>
      <c r="N299" s="45" t="str" cm="1">
        <f t="array" aca="1" ref="N299" ca="1">_xlfn.IFS(Merged_Data[[#This Row],[Cert 1 Ext Date]]&gt;TODAY()+10, "Current", AND(Merged_Data[[#This Row],[Cert 1 Ext Date]]&gt;TODAY(), Merged_Data[[#This Row],[Cert 1 Ext Date]]&lt;TODAY()+15),"Notify",Merged_Data[[#This Row],[Cert 1 Ext Date]]&lt;=TODAY(), "Expired",Merged_Data[[#This Row],[Cert 1 Ext Date]]= " ","No Data")</f>
        <v>Current</v>
      </c>
      <c r="O299" s="45" t="str" cm="1">
        <f t="array" aca="1" ref="O299" ca="1">_xlfn.IFS(Merged_Data[[#This Row],[Cert 2 Exp Date]]&gt;TODAY()+10, "Current", AND(Merged_Data[[#This Row],[Cert 2 Exp Date]]&gt;TODAY(), Merged_Data[[#This Row],[Cert 2 Exp Date]]&lt;TODAY()+15),"Notify",Merged_Data[[#This Row],[Cert 2 Exp Date]]&lt;=TODAY(), "Expired",Merged_Data[[#This Row],[Cert 2 Exp Date]]= " ","No Data")</f>
        <v>Current</v>
      </c>
      <c r="P299" s="45" t="str" cm="1">
        <f t="array" aca="1" ref="P299" ca="1">_xlfn.IFS(Merged_Data[[#This Row],[Cert 3 Exp Date]]&gt;TODAY()+10, "Current", AND(Merged_Data[[#This Row],[Cert 3 Exp Date]]&gt;TODAY(), Merged_Data[[#This Row],[Cert 3 Exp Date]]&lt;TODAY()+15),"Notify",Merged_Data[[#This Row],[Cert 3 Exp Date]]&lt;=TODAY(), "Expired",Merged_Data[[#This Row],[Cert 3 Exp Date]]= " ","No Data")</f>
        <v>Current</v>
      </c>
    </row>
    <row r="300" spans="1:16" x14ac:dyDescent="0.25">
      <c r="A300" s="13" t="s">
        <v>290</v>
      </c>
      <c r="B300" s="13" t="s">
        <v>291</v>
      </c>
      <c r="C300" s="13" t="s">
        <v>2733</v>
      </c>
      <c r="D300" s="13" t="s">
        <v>2430</v>
      </c>
      <c r="E300" s="13" t="s">
        <v>2439</v>
      </c>
      <c r="F300" s="13" t="s">
        <v>2442</v>
      </c>
      <c r="G300" s="13" t="s">
        <v>2432</v>
      </c>
      <c r="H300" s="18">
        <v>44704</v>
      </c>
      <c r="I300" s="20">
        <v>45082</v>
      </c>
      <c r="J300" s="21">
        <v>44997</v>
      </c>
      <c r="K300" s="22">
        <v>45448</v>
      </c>
      <c r="L300" s="14" t="str">
        <f ca="1">IF(Merged_Data[[#This Row],[Last Job Date]]+10 &lt;TODAY(), "AVAILABLE", "NOT AVAILABLE")</f>
        <v>AVAILABLE</v>
      </c>
      <c r="M300" s="37" t="str">
        <f ca="1">IF(OR(Merged_Data[[#This Row],[Cert 2 Exp Date]]&lt;=TODAY()-$D$3, Merged_Data[[#This Row],[Cert 1 Ext Date]]&lt;=TODAY()-$D$3,Merged_Data[[#This Row],[Cert 3 Exp Date]]&lt;=TODAY()-$D$3), "COMPLIANT", "NOT COMPLIANT")</f>
        <v>NOT COMPLIANT</v>
      </c>
      <c r="N300" s="45" t="str" cm="1">
        <f t="array" aca="1" ref="N300" ca="1">_xlfn.IFS(Merged_Data[[#This Row],[Cert 1 Ext Date]]&gt;TODAY()+10, "Current", AND(Merged_Data[[#This Row],[Cert 1 Ext Date]]&gt;TODAY(), Merged_Data[[#This Row],[Cert 1 Ext Date]]&lt;TODAY()+15),"Notify",Merged_Data[[#This Row],[Cert 1 Ext Date]]&lt;=TODAY(), "Expired",Merged_Data[[#This Row],[Cert 1 Ext Date]]= " ","No Data")</f>
        <v>Current</v>
      </c>
      <c r="O300" s="45" t="str" cm="1">
        <f t="array" aca="1" ref="O300" ca="1">_xlfn.IFS(Merged_Data[[#This Row],[Cert 2 Exp Date]]&gt;TODAY()+10, "Current", AND(Merged_Data[[#This Row],[Cert 2 Exp Date]]&gt;TODAY(), Merged_Data[[#This Row],[Cert 2 Exp Date]]&lt;TODAY()+15),"Notify",Merged_Data[[#This Row],[Cert 2 Exp Date]]&lt;=TODAY(), "Expired",Merged_Data[[#This Row],[Cert 2 Exp Date]]= " ","No Data")</f>
        <v>Current</v>
      </c>
      <c r="P300" s="45" t="str" cm="1">
        <f t="array" aca="1" ref="P300" ca="1">_xlfn.IFS(Merged_Data[[#This Row],[Cert 3 Exp Date]]&gt;TODAY()+10, "Current", AND(Merged_Data[[#This Row],[Cert 3 Exp Date]]&gt;TODAY(), Merged_Data[[#This Row],[Cert 3 Exp Date]]&lt;TODAY()+15),"Notify",Merged_Data[[#This Row],[Cert 3 Exp Date]]&lt;=TODAY(), "Expired",Merged_Data[[#This Row],[Cert 3 Exp Date]]= " ","No Data")</f>
        <v>Current</v>
      </c>
    </row>
    <row r="301" spans="1:16" x14ac:dyDescent="0.25">
      <c r="A301" s="13" t="s">
        <v>2256</v>
      </c>
      <c r="B301" s="13" t="s">
        <v>2257</v>
      </c>
      <c r="C301" s="13" t="s">
        <v>2734</v>
      </c>
      <c r="D301" s="13" t="s">
        <v>2430</v>
      </c>
      <c r="E301" s="13" t="s">
        <v>2441</v>
      </c>
      <c r="F301" s="13" t="s">
        <v>2442</v>
      </c>
      <c r="G301" s="13" t="s">
        <v>2432</v>
      </c>
      <c r="H301" s="18">
        <v>44709</v>
      </c>
      <c r="I301" s="20">
        <v>44802</v>
      </c>
      <c r="J301" s="21">
        <v>44852</v>
      </c>
      <c r="K301" s="22">
        <v>45426</v>
      </c>
      <c r="L301" s="14" t="str">
        <f ca="1">IF(Merged_Data[[#This Row],[Last Job Date]]+10 &lt;TODAY(), "AVAILABLE", "NOT AVAILABLE")</f>
        <v>AVAILABLE</v>
      </c>
      <c r="M301" s="37" t="str">
        <f ca="1">IF(OR(Merged_Data[[#This Row],[Cert 2 Exp Date]]&lt;=TODAY()-$D$3, Merged_Data[[#This Row],[Cert 1 Ext Date]]&lt;=TODAY()-$D$3,Merged_Data[[#This Row],[Cert 3 Exp Date]]&lt;=TODAY()-$D$3), "COMPLIANT", "NOT COMPLIANT")</f>
        <v>NOT COMPLIANT</v>
      </c>
      <c r="N301" s="45" t="str" cm="1">
        <f t="array" aca="1" ref="N301" ca="1">_xlfn.IFS(Merged_Data[[#This Row],[Cert 1 Ext Date]]&gt;TODAY()+10, "Current", AND(Merged_Data[[#This Row],[Cert 1 Ext Date]]&gt;TODAY(), Merged_Data[[#This Row],[Cert 1 Ext Date]]&lt;TODAY()+15),"Notify",Merged_Data[[#This Row],[Cert 1 Ext Date]]&lt;=TODAY(), "Expired",Merged_Data[[#This Row],[Cert 1 Ext Date]]= " ","No Data")</f>
        <v>Current</v>
      </c>
      <c r="O301" s="45" t="str" cm="1">
        <f t="array" aca="1" ref="O301" ca="1">_xlfn.IFS(Merged_Data[[#This Row],[Cert 2 Exp Date]]&gt;TODAY()+10, "Current", AND(Merged_Data[[#This Row],[Cert 2 Exp Date]]&gt;TODAY(), Merged_Data[[#This Row],[Cert 2 Exp Date]]&lt;TODAY()+15),"Notify",Merged_Data[[#This Row],[Cert 2 Exp Date]]&lt;=TODAY(), "Expired",Merged_Data[[#This Row],[Cert 2 Exp Date]]= " ","No Data")</f>
        <v>Current</v>
      </c>
      <c r="P301" s="45" t="str" cm="1">
        <f t="array" aca="1" ref="P301" ca="1">_xlfn.IFS(Merged_Data[[#This Row],[Cert 3 Exp Date]]&gt;TODAY()+10, "Current", AND(Merged_Data[[#This Row],[Cert 3 Exp Date]]&gt;TODAY(), Merged_Data[[#This Row],[Cert 3 Exp Date]]&lt;TODAY()+15),"Notify",Merged_Data[[#This Row],[Cert 3 Exp Date]]&lt;=TODAY(), "Expired",Merged_Data[[#This Row],[Cert 3 Exp Date]]= " ","No Data")</f>
        <v>Current</v>
      </c>
    </row>
    <row r="302" spans="1:16" x14ac:dyDescent="0.25">
      <c r="A302" s="13" t="s">
        <v>1536</v>
      </c>
      <c r="B302" s="13" t="s">
        <v>1537</v>
      </c>
      <c r="C302" s="13" t="s">
        <v>2735</v>
      </c>
      <c r="D302" s="13" t="s">
        <v>2425</v>
      </c>
      <c r="E302" s="13" t="s">
        <v>2441</v>
      </c>
      <c r="F302" s="13" t="s">
        <v>2427</v>
      </c>
      <c r="G302" s="13" t="s">
        <v>2428</v>
      </c>
      <c r="H302" s="18">
        <v>44715</v>
      </c>
      <c r="I302" s="20">
        <v>45105</v>
      </c>
      <c r="J302" s="21">
        <v>45007</v>
      </c>
      <c r="K302" s="22">
        <v>44942</v>
      </c>
      <c r="L302" s="14" t="str">
        <f ca="1">IF(Merged_Data[[#This Row],[Last Job Date]]+10 &lt;TODAY(), "AVAILABLE", "NOT AVAILABLE")</f>
        <v>NOT AVAILABLE</v>
      </c>
      <c r="M302" s="37" t="str">
        <f ca="1">IF(OR(Merged_Data[[#This Row],[Cert 2 Exp Date]]&lt;=TODAY()-$D$3, Merged_Data[[#This Row],[Cert 1 Ext Date]]&lt;=TODAY()-$D$3,Merged_Data[[#This Row],[Cert 3 Exp Date]]&lt;=TODAY()-$D$3), "COMPLIANT", "NOT COMPLIANT")</f>
        <v>NOT COMPLIANT</v>
      </c>
      <c r="N302" s="45" t="str" cm="1">
        <f t="array" aca="1" ref="N302" ca="1">_xlfn.IFS(Merged_Data[[#This Row],[Cert 1 Ext Date]]&gt;TODAY()+10, "Current", AND(Merged_Data[[#This Row],[Cert 1 Ext Date]]&gt;TODAY(), Merged_Data[[#This Row],[Cert 1 Ext Date]]&lt;TODAY()+15),"Notify",Merged_Data[[#This Row],[Cert 1 Ext Date]]&lt;=TODAY(), "Expired",Merged_Data[[#This Row],[Cert 1 Ext Date]]= " ","No Data")</f>
        <v>Current</v>
      </c>
      <c r="O302" s="45" t="str" cm="1">
        <f t="array" aca="1" ref="O302" ca="1">_xlfn.IFS(Merged_Data[[#This Row],[Cert 2 Exp Date]]&gt;TODAY()+10, "Current", AND(Merged_Data[[#This Row],[Cert 2 Exp Date]]&gt;TODAY(), Merged_Data[[#This Row],[Cert 2 Exp Date]]&lt;TODAY()+15),"Notify",Merged_Data[[#This Row],[Cert 2 Exp Date]]&lt;=TODAY(), "Expired",Merged_Data[[#This Row],[Cert 2 Exp Date]]= " ","No Data")</f>
        <v>Current</v>
      </c>
      <c r="P302" s="45" t="str" cm="1">
        <f t="array" aca="1" ref="P302" ca="1">_xlfn.IFS(Merged_Data[[#This Row],[Cert 3 Exp Date]]&gt;TODAY()+10, "Current", AND(Merged_Data[[#This Row],[Cert 3 Exp Date]]&gt;TODAY(), Merged_Data[[#This Row],[Cert 3 Exp Date]]&lt;TODAY()+15),"Notify",Merged_Data[[#This Row],[Cert 3 Exp Date]]&lt;=TODAY(), "Expired",Merged_Data[[#This Row],[Cert 3 Exp Date]]= " ","No Data")</f>
        <v>Current</v>
      </c>
    </row>
    <row r="303" spans="1:16" x14ac:dyDescent="0.25">
      <c r="A303" s="13" t="s">
        <v>2318</v>
      </c>
      <c r="B303" s="13" t="s">
        <v>2319</v>
      </c>
      <c r="C303" s="13" t="s">
        <v>2736</v>
      </c>
      <c r="D303" s="13" t="s">
        <v>2425</v>
      </c>
      <c r="E303" s="13" t="s">
        <v>2437</v>
      </c>
      <c r="F303" s="13" t="s">
        <v>2447</v>
      </c>
      <c r="G303" s="13" t="s">
        <v>2432</v>
      </c>
      <c r="H303" s="18">
        <v>44706</v>
      </c>
      <c r="I303" s="20">
        <v>44866</v>
      </c>
      <c r="J303" s="21">
        <v>45199</v>
      </c>
      <c r="K303" s="22">
        <v>45120</v>
      </c>
      <c r="L303" s="14" t="str">
        <f ca="1">IF(Merged_Data[[#This Row],[Last Job Date]]+10 &lt;TODAY(), "AVAILABLE", "NOT AVAILABLE")</f>
        <v>AVAILABLE</v>
      </c>
      <c r="M303" s="37" t="str">
        <f ca="1">IF(OR(Merged_Data[[#This Row],[Cert 2 Exp Date]]&lt;=TODAY()-$D$3, Merged_Data[[#This Row],[Cert 1 Ext Date]]&lt;=TODAY()-$D$3,Merged_Data[[#This Row],[Cert 3 Exp Date]]&lt;=TODAY()-$D$3), "COMPLIANT", "NOT COMPLIANT")</f>
        <v>NOT COMPLIANT</v>
      </c>
      <c r="N303" s="45" t="str" cm="1">
        <f t="array" aca="1" ref="N303" ca="1">_xlfn.IFS(Merged_Data[[#This Row],[Cert 1 Ext Date]]&gt;TODAY()+10, "Current", AND(Merged_Data[[#This Row],[Cert 1 Ext Date]]&gt;TODAY(), Merged_Data[[#This Row],[Cert 1 Ext Date]]&lt;TODAY()+15),"Notify",Merged_Data[[#This Row],[Cert 1 Ext Date]]&lt;=TODAY(), "Expired",Merged_Data[[#This Row],[Cert 1 Ext Date]]= " ","No Data")</f>
        <v>Current</v>
      </c>
      <c r="O303" s="45" t="str" cm="1">
        <f t="array" aca="1" ref="O303" ca="1">_xlfn.IFS(Merged_Data[[#This Row],[Cert 2 Exp Date]]&gt;TODAY()+10, "Current", AND(Merged_Data[[#This Row],[Cert 2 Exp Date]]&gt;TODAY(), Merged_Data[[#This Row],[Cert 2 Exp Date]]&lt;TODAY()+15),"Notify",Merged_Data[[#This Row],[Cert 2 Exp Date]]&lt;=TODAY(), "Expired",Merged_Data[[#This Row],[Cert 2 Exp Date]]= " ","No Data")</f>
        <v>Current</v>
      </c>
      <c r="P303" s="45" t="str" cm="1">
        <f t="array" aca="1" ref="P303" ca="1">_xlfn.IFS(Merged_Data[[#This Row],[Cert 3 Exp Date]]&gt;TODAY()+10, "Current", AND(Merged_Data[[#This Row],[Cert 3 Exp Date]]&gt;TODAY(), Merged_Data[[#This Row],[Cert 3 Exp Date]]&lt;TODAY()+15),"Notify",Merged_Data[[#This Row],[Cert 3 Exp Date]]&lt;=TODAY(), "Expired",Merged_Data[[#This Row],[Cert 3 Exp Date]]= " ","No Data")</f>
        <v>Current</v>
      </c>
    </row>
    <row r="304" spans="1:16" x14ac:dyDescent="0.25">
      <c r="A304" s="13" t="s">
        <v>1936</v>
      </c>
      <c r="B304" s="13" t="s">
        <v>1937</v>
      </c>
      <c r="C304" s="13" t="s">
        <v>2737</v>
      </c>
      <c r="D304" s="13" t="s">
        <v>2430</v>
      </c>
      <c r="E304" s="13" t="s">
        <v>2439</v>
      </c>
      <c r="F304" s="13" t="s">
        <v>2442</v>
      </c>
      <c r="G304" s="13" t="s">
        <v>2432</v>
      </c>
      <c r="H304" s="18">
        <v>44704</v>
      </c>
      <c r="I304" s="20">
        <v>44698</v>
      </c>
      <c r="J304" s="21"/>
      <c r="K304" s="22"/>
      <c r="L304" s="14" t="str">
        <f ca="1">IF(Merged_Data[[#This Row],[Last Job Date]]+10 &lt;TODAY(), "AVAILABLE", "NOT AVAILABLE")</f>
        <v>AVAILABLE</v>
      </c>
      <c r="M304" s="37" t="str">
        <f ca="1">IF(OR(Merged_Data[[#This Row],[Cert 2 Exp Date]]&lt;=TODAY()-$D$3, Merged_Data[[#This Row],[Cert 1 Ext Date]]&lt;=TODAY()-$D$3,Merged_Data[[#This Row],[Cert 3 Exp Date]]&lt;=TODAY()-$D$3), "COMPLIANT", "NOT COMPLIANT")</f>
        <v>COMPLIANT</v>
      </c>
      <c r="N304" s="45" t="str" cm="1">
        <f t="array" aca="1" ref="N304" ca="1">_xlfn.IFS(Merged_Data[[#This Row],[Cert 1 Ext Date]]&gt;TODAY()+10, "Current", AND(Merged_Data[[#This Row],[Cert 1 Ext Date]]&gt;TODAY(), Merged_Data[[#This Row],[Cert 1 Ext Date]]&lt;TODAY()+15),"Notify",Merged_Data[[#This Row],[Cert 1 Ext Date]]&lt;=TODAY(), "Expired",Merged_Data[[#This Row],[Cert 1 Ext Date]]= " ","No Data")</f>
        <v>Expired</v>
      </c>
      <c r="O304" s="45" t="str" cm="1">
        <f t="array" aca="1" ref="O304" ca="1">_xlfn.IFS(Merged_Data[[#This Row],[Cert 2 Exp Date]]&gt;TODAY()+10, "Current", AND(Merged_Data[[#This Row],[Cert 2 Exp Date]]&gt;TODAY(), Merged_Data[[#This Row],[Cert 2 Exp Date]]&lt;TODAY()+15),"Notify",Merged_Data[[#This Row],[Cert 2 Exp Date]]&lt;=TODAY(), "Expired",Merged_Data[[#This Row],[Cert 2 Exp Date]]= " ","No Data")</f>
        <v>Expired</v>
      </c>
      <c r="P304" s="45" t="str" cm="1">
        <f t="array" aca="1" ref="P304" ca="1">_xlfn.IFS(Merged_Data[[#This Row],[Cert 3 Exp Date]]&gt;TODAY()+10, "Current", AND(Merged_Data[[#This Row],[Cert 3 Exp Date]]&gt;TODAY(), Merged_Data[[#This Row],[Cert 3 Exp Date]]&lt;TODAY()+15),"Notify",Merged_Data[[#This Row],[Cert 3 Exp Date]]&lt;=TODAY(), "Expired",Merged_Data[[#This Row],[Cert 3 Exp Date]]= " ","No Data")</f>
        <v>Expired</v>
      </c>
    </row>
    <row r="305" spans="1:16" x14ac:dyDescent="0.25">
      <c r="A305" s="13" t="s">
        <v>884</v>
      </c>
      <c r="B305" s="13" t="s">
        <v>885</v>
      </c>
      <c r="C305" s="13" t="s">
        <v>2738</v>
      </c>
      <c r="D305" s="13" t="s">
        <v>2425</v>
      </c>
      <c r="E305" s="13" t="s">
        <v>2445</v>
      </c>
      <c r="F305" s="13" t="s">
        <v>2435</v>
      </c>
      <c r="G305" s="13" t="s">
        <v>2428</v>
      </c>
      <c r="H305" s="18">
        <v>44711</v>
      </c>
      <c r="I305" s="20">
        <v>45087</v>
      </c>
      <c r="J305" s="21">
        <v>45208</v>
      </c>
      <c r="K305" s="22">
        <v>45076</v>
      </c>
      <c r="L305" s="14" t="str">
        <f ca="1">IF(Merged_Data[[#This Row],[Last Job Date]]+10 &lt;TODAY(), "AVAILABLE", "NOT AVAILABLE")</f>
        <v>AVAILABLE</v>
      </c>
      <c r="M305" s="37" t="str">
        <f ca="1">IF(OR(Merged_Data[[#This Row],[Cert 2 Exp Date]]&lt;=TODAY()-$D$3, Merged_Data[[#This Row],[Cert 1 Ext Date]]&lt;=TODAY()-$D$3,Merged_Data[[#This Row],[Cert 3 Exp Date]]&lt;=TODAY()-$D$3), "COMPLIANT", "NOT COMPLIANT")</f>
        <v>NOT COMPLIANT</v>
      </c>
      <c r="N305" s="45" t="str" cm="1">
        <f t="array" aca="1" ref="N305" ca="1">_xlfn.IFS(Merged_Data[[#This Row],[Cert 1 Ext Date]]&gt;TODAY()+10, "Current", AND(Merged_Data[[#This Row],[Cert 1 Ext Date]]&gt;TODAY(), Merged_Data[[#This Row],[Cert 1 Ext Date]]&lt;TODAY()+15),"Notify",Merged_Data[[#This Row],[Cert 1 Ext Date]]&lt;=TODAY(), "Expired",Merged_Data[[#This Row],[Cert 1 Ext Date]]= " ","No Data")</f>
        <v>Current</v>
      </c>
      <c r="O305" s="45" t="str" cm="1">
        <f t="array" aca="1" ref="O305" ca="1">_xlfn.IFS(Merged_Data[[#This Row],[Cert 2 Exp Date]]&gt;TODAY()+10, "Current", AND(Merged_Data[[#This Row],[Cert 2 Exp Date]]&gt;TODAY(), Merged_Data[[#This Row],[Cert 2 Exp Date]]&lt;TODAY()+15),"Notify",Merged_Data[[#This Row],[Cert 2 Exp Date]]&lt;=TODAY(), "Expired",Merged_Data[[#This Row],[Cert 2 Exp Date]]= " ","No Data")</f>
        <v>Current</v>
      </c>
      <c r="P305" s="45" t="str" cm="1">
        <f t="array" aca="1" ref="P305" ca="1">_xlfn.IFS(Merged_Data[[#This Row],[Cert 3 Exp Date]]&gt;TODAY()+10, "Current", AND(Merged_Data[[#This Row],[Cert 3 Exp Date]]&gt;TODAY(), Merged_Data[[#This Row],[Cert 3 Exp Date]]&lt;TODAY()+15),"Notify",Merged_Data[[#This Row],[Cert 3 Exp Date]]&lt;=TODAY(), "Expired",Merged_Data[[#This Row],[Cert 3 Exp Date]]= " ","No Data")</f>
        <v>Current</v>
      </c>
    </row>
    <row r="306" spans="1:16" x14ac:dyDescent="0.25">
      <c r="A306" s="13" t="s">
        <v>1779</v>
      </c>
      <c r="B306" s="13" t="s">
        <v>1780</v>
      </c>
      <c r="C306" s="13" t="s">
        <v>2739</v>
      </c>
      <c r="D306" s="13" t="s">
        <v>2425</v>
      </c>
      <c r="E306" s="13" t="s">
        <v>2450</v>
      </c>
      <c r="F306" s="13" t="s">
        <v>2447</v>
      </c>
      <c r="G306" s="13" t="s">
        <v>2432</v>
      </c>
      <c r="H306" s="18">
        <v>44713</v>
      </c>
      <c r="I306" s="20">
        <v>44717</v>
      </c>
      <c r="J306" s="21">
        <v>45077</v>
      </c>
      <c r="K306" s="22">
        <v>45479</v>
      </c>
      <c r="L306" s="14" t="str">
        <f ca="1">IF(Merged_Data[[#This Row],[Last Job Date]]+10 &lt;TODAY(), "AVAILABLE", "NOT AVAILABLE")</f>
        <v>NOT AVAILABLE</v>
      </c>
      <c r="M306" s="37" t="str">
        <f ca="1">IF(OR(Merged_Data[[#This Row],[Cert 2 Exp Date]]&lt;=TODAY()-$D$3, Merged_Data[[#This Row],[Cert 1 Ext Date]]&lt;=TODAY()-$D$3,Merged_Data[[#This Row],[Cert 3 Exp Date]]&lt;=TODAY()-$D$3), "COMPLIANT", "NOT COMPLIANT")</f>
        <v>NOT COMPLIANT</v>
      </c>
      <c r="N306" s="45" t="str" cm="1">
        <f t="array" aca="1" ref="N306" ca="1">_xlfn.IFS(Merged_Data[[#This Row],[Cert 1 Ext Date]]&gt;TODAY()+10, "Current", AND(Merged_Data[[#This Row],[Cert 1 Ext Date]]&gt;TODAY(), Merged_Data[[#This Row],[Cert 1 Ext Date]]&lt;TODAY()+15),"Notify",Merged_Data[[#This Row],[Cert 1 Ext Date]]&lt;=TODAY(), "Expired",Merged_Data[[#This Row],[Cert 1 Ext Date]]= " ","No Data")</f>
        <v>Expired</v>
      </c>
      <c r="O306" s="45" t="str" cm="1">
        <f t="array" aca="1" ref="O306" ca="1">_xlfn.IFS(Merged_Data[[#This Row],[Cert 2 Exp Date]]&gt;TODAY()+10, "Current", AND(Merged_Data[[#This Row],[Cert 2 Exp Date]]&gt;TODAY(), Merged_Data[[#This Row],[Cert 2 Exp Date]]&lt;TODAY()+15),"Notify",Merged_Data[[#This Row],[Cert 2 Exp Date]]&lt;=TODAY(), "Expired",Merged_Data[[#This Row],[Cert 2 Exp Date]]= " ","No Data")</f>
        <v>Current</v>
      </c>
      <c r="P306" s="45" t="str" cm="1">
        <f t="array" aca="1" ref="P306" ca="1">_xlfn.IFS(Merged_Data[[#This Row],[Cert 3 Exp Date]]&gt;TODAY()+10, "Current", AND(Merged_Data[[#This Row],[Cert 3 Exp Date]]&gt;TODAY(), Merged_Data[[#This Row],[Cert 3 Exp Date]]&lt;TODAY()+15),"Notify",Merged_Data[[#This Row],[Cert 3 Exp Date]]&lt;=TODAY(), "Expired",Merged_Data[[#This Row],[Cert 3 Exp Date]]= " ","No Data")</f>
        <v>Current</v>
      </c>
    </row>
    <row r="307" spans="1:16" x14ac:dyDescent="0.25">
      <c r="A307" s="13" t="s">
        <v>2140</v>
      </c>
      <c r="B307" s="13" t="s">
        <v>2141</v>
      </c>
      <c r="C307" s="13" t="s">
        <v>2740</v>
      </c>
      <c r="D307" s="13" t="s">
        <v>2425</v>
      </c>
      <c r="E307" s="13" t="s">
        <v>2450</v>
      </c>
      <c r="F307" s="13" t="s">
        <v>2447</v>
      </c>
      <c r="G307" s="13" t="s">
        <v>2432</v>
      </c>
      <c r="H307" s="18">
        <v>44712</v>
      </c>
      <c r="I307" s="20">
        <v>44938</v>
      </c>
      <c r="J307" s="21">
        <v>45003</v>
      </c>
      <c r="K307" s="22">
        <v>44698</v>
      </c>
      <c r="L307" s="14" t="str">
        <f ca="1">IF(Merged_Data[[#This Row],[Last Job Date]]+10 &lt;TODAY(), "AVAILABLE", "NOT AVAILABLE")</f>
        <v>AVAILABLE</v>
      </c>
      <c r="M307" s="37" t="str">
        <f ca="1">IF(OR(Merged_Data[[#This Row],[Cert 2 Exp Date]]&lt;=TODAY()-$D$3, Merged_Data[[#This Row],[Cert 1 Ext Date]]&lt;=TODAY()-$D$3,Merged_Data[[#This Row],[Cert 3 Exp Date]]&lt;=TODAY()-$D$3), "COMPLIANT", "NOT COMPLIANT")</f>
        <v>COMPLIANT</v>
      </c>
      <c r="N307" s="45" t="str" cm="1">
        <f t="array" aca="1" ref="N307" ca="1">_xlfn.IFS(Merged_Data[[#This Row],[Cert 1 Ext Date]]&gt;TODAY()+10, "Current", AND(Merged_Data[[#This Row],[Cert 1 Ext Date]]&gt;TODAY(), Merged_Data[[#This Row],[Cert 1 Ext Date]]&lt;TODAY()+15),"Notify",Merged_Data[[#This Row],[Cert 1 Ext Date]]&lt;=TODAY(), "Expired",Merged_Data[[#This Row],[Cert 1 Ext Date]]= " ","No Data")</f>
        <v>Current</v>
      </c>
      <c r="O307" s="45" t="str" cm="1">
        <f t="array" aca="1" ref="O307" ca="1">_xlfn.IFS(Merged_Data[[#This Row],[Cert 2 Exp Date]]&gt;TODAY()+10, "Current", AND(Merged_Data[[#This Row],[Cert 2 Exp Date]]&gt;TODAY(), Merged_Data[[#This Row],[Cert 2 Exp Date]]&lt;TODAY()+15),"Notify",Merged_Data[[#This Row],[Cert 2 Exp Date]]&lt;=TODAY(), "Expired",Merged_Data[[#This Row],[Cert 2 Exp Date]]= " ","No Data")</f>
        <v>Current</v>
      </c>
      <c r="P307" s="45" t="str" cm="1">
        <f t="array" aca="1" ref="P307" ca="1">_xlfn.IFS(Merged_Data[[#This Row],[Cert 3 Exp Date]]&gt;TODAY()+10, "Current", AND(Merged_Data[[#This Row],[Cert 3 Exp Date]]&gt;TODAY(), Merged_Data[[#This Row],[Cert 3 Exp Date]]&lt;TODAY()+15),"Notify",Merged_Data[[#This Row],[Cert 3 Exp Date]]&lt;=TODAY(), "Expired",Merged_Data[[#This Row],[Cert 3 Exp Date]]= " ","No Data")</f>
        <v>Expired</v>
      </c>
    </row>
    <row r="308" spans="1:16" x14ac:dyDescent="0.25">
      <c r="A308" s="13" t="s">
        <v>2210</v>
      </c>
      <c r="B308" s="13" t="s">
        <v>2211</v>
      </c>
      <c r="C308" s="13" t="s">
        <v>2741</v>
      </c>
      <c r="D308" s="13" t="s">
        <v>2430</v>
      </c>
      <c r="E308" s="13" t="s">
        <v>2441</v>
      </c>
      <c r="F308" s="13" t="s">
        <v>2427</v>
      </c>
      <c r="G308" s="13" t="s">
        <v>2428</v>
      </c>
      <c r="H308" s="18">
        <v>44707</v>
      </c>
      <c r="I308" s="20">
        <v>45163</v>
      </c>
      <c r="J308" s="21">
        <v>45060</v>
      </c>
      <c r="K308" s="22">
        <v>44763</v>
      </c>
      <c r="L308" s="14" t="str">
        <f ca="1">IF(Merged_Data[[#This Row],[Last Job Date]]+10 &lt;TODAY(), "AVAILABLE", "NOT AVAILABLE")</f>
        <v>AVAILABLE</v>
      </c>
      <c r="M308" s="37" t="str">
        <f ca="1">IF(OR(Merged_Data[[#This Row],[Cert 2 Exp Date]]&lt;=TODAY()-$D$3, Merged_Data[[#This Row],[Cert 1 Ext Date]]&lt;=TODAY()-$D$3,Merged_Data[[#This Row],[Cert 3 Exp Date]]&lt;=TODAY()-$D$3), "COMPLIANT", "NOT COMPLIANT")</f>
        <v>NOT COMPLIANT</v>
      </c>
      <c r="N308" s="45" t="str" cm="1">
        <f t="array" aca="1" ref="N308" ca="1">_xlfn.IFS(Merged_Data[[#This Row],[Cert 1 Ext Date]]&gt;TODAY()+10, "Current", AND(Merged_Data[[#This Row],[Cert 1 Ext Date]]&gt;TODAY(), Merged_Data[[#This Row],[Cert 1 Ext Date]]&lt;TODAY()+15),"Notify",Merged_Data[[#This Row],[Cert 1 Ext Date]]&lt;=TODAY(), "Expired",Merged_Data[[#This Row],[Cert 1 Ext Date]]= " ","No Data")</f>
        <v>Current</v>
      </c>
      <c r="O308" s="45" t="str" cm="1">
        <f t="array" aca="1" ref="O308" ca="1">_xlfn.IFS(Merged_Data[[#This Row],[Cert 2 Exp Date]]&gt;TODAY()+10, "Current", AND(Merged_Data[[#This Row],[Cert 2 Exp Date]]&gt;TODAY(), Merged_Data[[#This Row],[Cert 2 Exp Date]]&lt;TODAY()+15),"Notify",Merged_Data[[#This Row],[Cert 2 Exp Date]]&lt;=TODAY(), "Expired",Merged_Data[[#This Row],[Cert 2 Exp Date]]= " ","No Data")</f>
        <v>Current</v>
      </c>
      <c r="P308" s="45" t="str" cm="1">
        <f t="array" aca="1" ref="P308" ca="1">_xlfn.IFS(Merged_Data[[#This Row],[Cert 3 Exp Date]]&gt;TODAY()+10, "Current", AND(Merged_Data[[#This Row],[Cert 3 Exp Date]]&gt;TODAY(), Merged_Data[[#This Row],[Cert 3 Exp Date]]&lt;TODAY()+15),"Notify",Merged_Data[[#This Row],[Cert 3 Exp Date]]&lt;=TODAY(), "Expired",Merged_Data[[#This Row],[Cert 3 Exp Date]]= " ","No Data")</f>
        <v>Current</v>
      </c>
    </row>
    <row r="309" spans="1:16" x14ac:dyDescent="0.25">
      <c r="A309" s="13" t="s">
        <v>478</v>
      </c>
      <c r="B309" s="13" t="s">
        <v>857</v>
      </c>
      <c r="C309" s="13" t="s">
        <v>2742</v>
      </c>
      <c r="D309" s="13" t="s">
        <v>2430</v>
      </c>
      <c r="E309" s="13" t="s">
        <v>2450</v>
      </c>
      <c r="F309" s="13" t="s">
        <v>2427</v>
      </c>
      <c r="G309" s="13" t="s">
        <v>2432</v>
      </c>
      <c r="H309" s="18">
        <v>44706</v>
      </c>
      <c r="I309" s="20">
        <v>44813</v>
      </c>
      <c r="J309" s="21">
        <v>45172</v>
      </c>
      <c r="K309" s="22">
        <v>44611</v>
      </c>
      <c r="L309" s="14" t="str">
        <f ca="1">IF(Merged_Data[[#This Row],[Last Job Date]]+10 &lt;TODAY(), "AVAILABLE", "NOT AVAILABLE")</f>
        <v>AVAILABLE</v>
      </c>
      <c r="M309" s="37" t="str">
        <f ca="1">IF(OR(Merged_Data[[#This Row],[Cert 2 Exp Date]]&lt;=TODAY()-$D$3, Merged_Data[[#This Row],[Cert 1 Ext Date]]&lt;=TODAY()-$D$3,Merged_Data[[#This Row],[Cert 3 Exp Date]]&lt;=TODAY()-$D$3), "COMPLIANT", "NOT COMPLIANT")</f>
        <v>COMPLIANT</v>
      </c>
      <c r="N309" s="45" t="str" cm="1">
        <f t="array" aca="1" ref="N309" ca="1">_xlfn.IFS(Merged_Data[[#This Row],[Cert 1 Ext Date]]&gt;TODAY()+10, "Current", AND(Merged_Data[[#This Row],[Cert 1 Ext Date]]&gt;TODAY(), Merged_Data[[#This Row],[Cert 1 Ext Date]]&lt;TODAY()+15),"Notify",Merged_Data[[#This Row],[Cert 1 Ext Date]]&lt;=TODAY(), "Expired",Merged_Data[[#This Row],[Cert 1 Ext Date]]= " ","No Data")</f>
        <v>Current</v>
      </c>
      <c r="O309" s="45" t="str" cm="1">
        <f t="array" aca="1" ref="O309" ca="1">_xlfn.IFS(Merged_Data[[#This Row],[Cert 2 Exp Date]]&gt;TODAY()+10, "Current", AND(Merged_Data[[#This Row],[Cert 2 Exp Date]]&gt;TODAY(), Merged_Data[[#This Row],[Cert 2 Exp Date]]&lt;TODAY()+15),"Notify",Merged_Data[[#This Row],[Cert 2 Exp Date]]&lt;=TODAY(), "Expired",Merged_Data[[#This Row],[Cert 2 Exp Date]]= " ","No Data")</f>
        <v>Current</v>
      </c>
      <c r="P309" s="45" t="str" cm="1">
        <f t="array" aca="1" ref="P309" ca="1">_xlfn.IFS(Merged_Data[[#This Row],[Cert 3 Exp Date]]&gt;TODAY()+10, "Current", AND(Merged_Data[[#This Row],[Cert 3 Exp Date]]&gt;TODAY(), Merged_Data[[#This Row],[Cert 3 Exp Date]]&lt;TODAY()+15),"Notify",Merged_Data[[#This Row],[Cert 3 Exp Date]]&lt;=TODAY(), "Expired",Merged_Data[[#This Row],[Cert 3 Exp Date]]= " ","No Data")</f>
        <v>Expired</v>
      </c>
    </row>
    <row r="310" spans="1:16" x14ac:dyDescent="0.25">
      <c r="A310" s="13" t="s">
        <v>2254</v>
      </c>
      <c r="B310" s="13" t="s">
        <v>2255</v>
      </c>
      <c r="C310" s="13" t="s">
        <v>2743</v>
      </c>
      <c r="D310" s="13" t="s">
        <v>2430</v>
      </c>
      <c r="E310" s="13" t="s">
        <v>2437</v>
      </c>
      <c r="F310" s="13" t="s">
        <v>2427</v>
      </c>
      <c r="G310" s="13" t="s">
        <v>2428</v>
      </c>
      <c r="H310" s="18">
        <v>44712</v>
      </c>
      <c r="I310" s="20">
        <v>44750</v>
      </c>
      <c r="J310" s="21">
        <v>44963</v>
      </c>
      <c r="K310" s="22">
        <v>44614</v>
      </c>
      <c r="L310" s="14" t="str">
        <f ca="1">IF(Merged_Data[[#This Row],[Last Job Date]]+10 &lt;TODAY(), "AVAILABLE", "NOT AVAILABLE")</f>
        <v>AVAILABLE</v>
      </c>
      <c r="M310" s="37" t="str">
        <f ca="1">IF(OR(Merged_Data[[#This Row],[Cert 2 Exp Date]]&lt;=TODAY()-$D$3, Merged_Data[[#This Row],[Cert 1 Ext Date]]&lt;=TODAY()-$D$3,Merged_Data[[#This Row],[Cert 3 Exp Date]]&lt;=TODAY()-$D$3), "COMPLIANT", "NOT COMPLIANT")</f>
        <v>COMPLIANT</v>
      </c>
      <c r="N310" s="45" t="str" cm="1">
        <f t="array" aca="1" ref="N310" ca="1">_xlfn.IFS(Merged_Data[[#This Row],[Cert 1 Ext Date]]&gt;TODAY()+10, "Current", AND(Merged_Data[[#This Row],[Cert 1 Ext Date]]&gt;TODAY(), Merged_Data[[#This Row],[Cert 1 Ext Date]]&lt;TODAY()+15),"Notify",Merged_Data[[#This Row],[Cert 1 Ext Date]]&lt;=TODAY(), "Expired",Merged_Data[[#This Row],[Cert 1 Ext Date]]= " ","No Data")</f>
        <v>Current</v>
      </c>
      <c r="O310" s="45" t="str" cm="1">
        <f t="array" aca="1" ref="O310" ca="1">_xlfn.IFS(Merged_Data[[#This Row],[Cert 2 Exp Date]]&gt;TODAY()+10, "Current", AND(Merged_Data[[#This Row],[Cert 2 Exp Date]]&gt;TODAY(), Merged_Data[[#This Row],[Cert 2 Exp Date]]&lt;TODAY()+15),"Notify",Merged_Data[[#This Row],[Cert 2 Exp Date]]&lt;=TODAY(), "Expired",Merged_Data[[#This Row],[Cert 2 Exp Date]]= " ","No Data")</f>
        <v>Current</v>
      </c>
      <c r="P310" s="45" t="str" cm="1">
        <f t="array" aca="1" ref="P310" ca="1">_xlfn.IFS(Merged_Data[[#This Row],[Cert 3 Exp Date]]&gt;TODAY()+10, "Current", AND(Merged_Data[[#This Row],[Cert 3 Exp Date]]&gt;TODAY(), Merged_Data[[#This Row],[Cert 3 Exp Date]]&lt;TODAY()+15),"Notify",Merged_Data[[#This Row],[Cert 3 Exp Date]]&lt;=TODAY(), "Expired",Merged_Data[[#This Row],[Cert 3 Exp Date]]= " ","No Data")</f>
        <v>Expired</v>
      </c>
    </row>
    <row r="311" spans="1:16" x14ac:dyDescent="0.25">
      <c r="A311" s="13" t="s">
        <v>1149</v>
      </c>
      <c r="B311" s="13" t="s">
        <v>1150</v>
      </c>
      <c r="C311" s="13" t="s">
        <v>2744</v>
      </c>
      <c r="D311" s="13" t="s">
        <v>2425</v>
      </c>
      <c r="E311" s="13" t="s">
        <v>2441</v>
      </c>
      <c r="F311" s="13" t="s">
        <v>2447</v>
      </c>
      <c r="G311" s="13" t="s">
        <v>2428</v>
      </c>
      <c r="H311" s="18">
        <v>44712</v>
      </c>
      <c r="I311" s="20">
        <v>44879</v>
      </c>
      <c r="J311" s="21">
        <v>44692</v>
      </c>
      <c r="K311" s="22">
        <v>45141</v>
      </c>
      <c r="L311" s="14" t="str">
        <f ca="1">IF(Merged_Data[[#This Row],[Last Job Date]]+10 &lt;TODAY(), "AVAILABLE", "NOT AVAILABLE")</f>
        <v>AVAILABLE</v>
      </c>
      <c r="M311" s="37" t="str">
        <f ca="1">IF(OR(Merged_Data[[#This Row],[Cert 2 Exp Date]]&lt;=TODAY()-$D$3, Merged_Data[[#This Row],[Cert 1 Ext Date]]&lt;=TODAY()-$D$3,Merged_Data[[#This Row],[Cert 3 Exp Date]]&lt;=TODAY()-$D$3), "COMPLIANT", "NOT COMPLIANT")</f>
        <v>COMPLIANT</v>
      </c>
      <c r="N311" s="45" t="str" cm="1">
        <f t="array" aca="1" ref="N311" ca="1">_xlfn.IFS(Merged_Data[[#This Row],[Cert 1 Ext Date]]&gt;TODAY()+10, "Current", AND(Merged_Data[[#This Row],[Cert 1 Ext Date]]&gt;TODAY(), Merged_Data[[#This Row],[Cert 1 Ext Date]]&lt;TODAY()+15),"Notify",Merged_Data[[#This Row],[Cert 1 Ext Date]]&lt;=TODAY(), "Expired",Merged_Data[[#This Row],[Cert 1 Ext Date]]= " ","No Data")</f>
        <v>Current</v>
      </c>
      <c r="O311" s="45" t="str" cm="1">
        <f t="array" aca="1" ref="O311" ca="1">_xlfn.IFS(Merged_Data[[#This Row],[Cert 2 Exp Date]]&gt;TODAY()+10, "Current", AND(Merged_Data[[#This Row],[Cert 2 Exp Date]]&gt;TODAY(), Merged_Data[[#This Row],[Cert 2 Exp Date]]&lt;TODAY()+15),"Notify",Merged_Data[[#This Row],[Cert 2 Exp Date]]&lt;=TODAY(), "Expired",Merged_Data[[#This Row],[Cert 2 Exp Date]]= " ","No Data")</f>
        <v>Expired</v>
      </c>
      <c r="P311" s="45" t="str" cm="1">
        <f t="array" aca="1" ref="P311" ca="1">_xlfn.IFS(Merged_Data[[#This Row],[Cert 3 Exp Date]]&gt;TODAY()+10, "Current", AND(Merged_Data[[#This Row],[Cert 3 Exp Date]]&gt;TODAY(), Merged_Data[[#This Row],[Cert 3 Exp Date]]&lt;TODAY()+15),"Notify",Merged_Data[[#This Row],[Cert 3 Exp Date]]&lt;=TODAY(), "Expired",Merged_Data[[#This Row],[Cert 3 Exp Date]]= " ","No Data")</f>
        <v>Current</v>
      </c>
    </row>
    <row r="312" spans="1:16" x14ac:dyDescent="0.25">
      <c r="A312" s="13" t="s">
        <v>1388</v>
      </c>
      <c r="B312" s="13" t="s">
        <v>1389</v>
      </c>
      <c r="C312" s="13" t="s">
        <v>2745</v>
      </c>
      <c r="D312" s="13" t="s">
        <v>2425</v>
      </c>
      <c r="E312" s="13" t="s">
        <v>2445</v>
      </c>
      <c r="F312" s="13" t="s">
        <v>2427</v>
      </c>
      <c r="G312" s="13" t="s">
        <v>2428</v>
      </c>
      <c r="H312" s="18">
        <v>44715</v>
      </c>
      <c r="I312" s="20">
        <v>44731</v>
      </c>
      <c r="J312" s="21">
        <v>44785</v>
      </c>
      <c r="K312" s="22">
        <v>45007</v>
      </c>
      <c r="L312" s="14" t="str">
        <f ca="1">IF(Merged_Data[[#This Row],[Last Job Date]]+10 &lt;TODAY(), "AVAILABLE", "NOT AVAILABLE")</f>
        <v>NOT AVAILABLE</v>
      </c>
      <c r="M312" s="37" t="str">
        <f ca="1">IF(OR(Merged_Data[[#This Row],[Cert 2 Exp Date]]&lt;=TODAY()-$D$3, Merged_Data[[#This Row],[Cert 1 Ext Date]]&lt;=TODAY()-$D$3,Merged_Data[[#This Row],[Cert 3 Exp Date]]&lt;=TODAY()-$D$3), "COMPLIANT", "NOT COMPLIANT")</f>
        <v>NOT COMPLIANT</v>
      </c>
      <c r="N312" s="45" t="str" cm="1">
        <f t="array" aca="1" ref="N312" ca="1">_xlfn.IFS(Merged_Data[[#This Row],[Cert 1 Ext Date]]&gt;TODAY()+10, "Current", AND(Merged_Data[[#This Row],[Cert 1 Ext Date]]&gt;TODAY(), Merged_Data[[#This Row],[Cert 1 Ext Date]]&lt;TODAY()+15),"Notify",Merged_Data[[#This Row],[Cert 1 Ext Date]]&lt;=TODAY(), "Expired",Merged_Data[[#This Row],[Cert 1 Ext Date]]= " ","No Data")</f>
        <v>Notify</v>
      </c>
      <c r="O312" s="45" t="str" cm="1">
        <f t="array" aca="1" ref="O312" ca="1">_xlfn.IFS(Merged_Data[[#This Row],[Cert 2 Exp Date]]&gt;TODAY()+10, "Current", AND(Merged_Data[[#This Row],[Cert 2 Exp Date]]&gt;TODAY(), Merged_Data[[#This Row],[Cert 2 Exp Date]]&lt;TODAY()+15),"Notify",Merged_Data[[#This Row],[Cert 2 Exp Date]]&lt;=TODAY(), "Expired",Merged_Data[[#This Row],[Cert 2 Exp Date]]= " ","No Data")</f>
        <v>Current</v>
      </c>
      <c r="P312" s="45" t="str" cm="1">
        <f t="array" aca="1" ref="P312" ca="1">_xlfn.IFS(Merged_Data[[#This Row],[Cert 3 Exp Date]]&gt;TODAY()+10, "Current", AND(Merged_Data[[#This Row],[Cert 3 Exp Date]]&gt;TODAY(), Merged_Data[[#This Row],[Cert 3 Exp Date]]&lt;TODAY()+15),"Notify",Merged_Data[[#This Row],[Cert 3 Exp Date]]&lt;=TODAY(), "Expired",Merged_Data[[#This Row],[Cert 3 Exp Date]]= " ","No Data")</f>
        <v>Current</v>
      </c>
    </row>
    <row r="313" spans="1:16" x14ac:dyDescent="0.25">
      <c r="A313" s="13" t="s">
        <v>761</v>
      </c>
      <c r="B313" s="13" t="s">
        <v>2139</v>
      </c>
      <c r="C313" s="13" t="s">
        <v>2746</v>
      </c>
      <c r="D313" s="13" t="s">
        <v>2430</v>
      </c>
      <c r="E313" s="13" t="s">
        <v>2437</v>
      </c>
      <c r="F313" s="13" t="s">
        <v>2431</v>
      </c>
      <c r="G313" s="13" t="s">
        <v>2432</v>
      </c>
      <c r="H313" s="18">
        <v>44710</v>
      </c>
      <c r="I313" s="20">
        <v>44824</v>
      </c>
      <c r="J313" s="21">
        <v>44895</v>
      </c>
      <c r="K313" s="22">
        <v>45035</v>
      </c>
      <c r="L313" s="14" t="str">
        <f ca="1">IF(Merged_Data[[#This Row],[Last Job Date]]+10 &lt;TODAY(), "AVAILABLE", "NOT AVAILABLE")</f>
        <v>AVAILABLE</v>
      </c>
      <c r="M313" s="37" t="str">
        <f ca="1">IF(OR(Merged_Data[[#This Row],[Cert 2 Exp Date]]&lt;=TODAY()-$D$3, Merged_Data[[#This Row],[Cert 1 Ext Date]]&lt;=TODAY()-$D$3,Merged_Data[[#This Row],[Cert 3 Exp Date]]&lt;=TODAY()-$D$3), "COMPLIANT", "NOT COMPLIANT")</f>
        <v>NOT COMPLIANT</v>
      </c>
      <c r="N313" s="45" t="str" cm="1">
        <f t="array" aca="1" ref="N313" ca="1">_xlfn.IFS(Merged_Data[[#This Row],[Cert 1 Ext Date]]&gt;TODAY()+10, "Current", AND(Merged_Data[[#This Row],[Cert 1 Ext Date]]&gt;TODAY(), Merged_Data[[#This Row],[Cert 1 Ext Date]]&lt;TODAY()+15),"Notify",Merged_Data[[#This Row],[Cert 1 Ext Date]]&lt;=TODAY(), "Expired",Merged_Data[[#This Row],[Cert 1 Ext Date]]= " ","No Data")</f>
        <v>Current</v>
      </c>
      <c r="O313" s="45" t="str" cm="1">
        <f t="array" aca="1" ref="O313" ca="1">_xlfn.IFS(Merged_Data[[#This Row],[Cert 2 Exp Date]]&gt;TODAY()+10, "Current", AND(Merged_Data[[#This Row],[Cert 2 Exp Date]]&gt;TODAY(), Merged_Data[[#This Row],[Cert 2 Exp Date]]&lt;TODAY()+15),"Notify",Merged_Data[[#This Row],[Cert 2 Exp Date]]&lt;=TODAY(), "Expired",Merged_Data[[#This Row],[Cert 2 Exp Date]]= " ","No Data")</f>
        <v>Current</v>
      </c>
      <c r="P313" s="45" t="str" cm="1">
        <f t="array" aca="1" ref="P313" ca="1">_xlfn.IFS(Merged_Data[[#This Row],[Cert 3 Exp Date]]&gt;TODAY()+10, "Current", AND(Merged_Data[[#This Row],[Cert 3 Exp Date]]&gt;TODAY(), Merged_Data[[#This Row],[Cert 3 Exp Date]]&lt;TODAY()+15),"Notify",Merged_Data[[#This Row],[Cert 3 Exp Date]]&lt;=TODAY(), "Expired",Merged_Data[[#This Row],[Cert 3 Exp Date]]= " ","No Data")</f>
        <v>Current</v>
      </c>
    </row>
    <row r="314" spans="1:16" x14ac:dyDescent="0.25">
      <c r="A314" s="13" t="s">
        <v>761</v>
      </c>
      <c r="B314" s="13" t="s">
        <v>762</v>
      </c>
      <c r="C314" s="13" t="s">
        <v>2747</v>
      </c>
      <c r="D314" s="13" t="s">
        <v>2425</v>
      </c>
      <c r="E314" s="13" t="s">
        <v>2445</v>
      </c>
      <c r="F314" s="13" t="s">
        <v>2427</v>
      </c>
      <c r="G314" s="13" t="s">
        <v>2432</v>
      </c>
      <c r="H314" s="18">
        <v>44707</v>
      </c>
      <c r="I314" s="20">
        <v>44796</v>
      </c>
      <c r="J314" s="21"/>
      <c r="K314" s="22"/>
      <c r="L314" s="14" t="str">
        <f ca="1">IF(Merged_Data[[#This Row],[Last Job Date]]+10 &lt;TODAY(), "AVAILABLE", "NOT AVAILABLE")</f>
        <v>AVAILABLE</v>
      </c>
      <c r="M314" s="37" t="str">
        <f ca="1">IF(OR(Merged_Data[[#This Row],[Cert 2 Exp Date]]&lt;=TODAY()-$D$3, Merged_Data[[#This Row],[Cert 1 Ext Date]]&lt;=TODAY()-$D$3,Merged_Data[[#This Row],[Cert 3 Exp Date]]&lt;=TODAY()-$D$3), "COMPLIANT", "NOT COMPLIANT")</f>
        <v>COMPLIANT</v>
      </c>
      <c r="N314" s="45" t="str" cm="1">
        <f t="array" aca="1" ref="N314" ca="1">_xlfn.IFS(Merged_Data[[#This Row],[Cert 1 Ext Date]]&gt;TODAY()+10, "Current", AND(Merged_Data[[#This Row],[Cert 1 Ext Date]]&gt;TODAY(), Merged_Data[[#This Row],[Cert 1 Ext Date]]&lt;TODAY()+15),"Notify",Merged_Data[[#This Row],[Cert 1 Ext Date]]&lt;=TODAY(), "Expired",Merged_Data[[#This Row],[Cert 1 Ext Date]]= " ","No Data")</f>
        <v>Current</v>
      </c>
      <c r="O314" s="45" t="str" cm="1">
        <f t="array" aca="1" ref="O314" ca="1">_xlfn.IFS(Merged_Data[[#This Row],[Cert 2 Exp Date]]&gt;TODAY()+10, "Current", AND(Merged_Data[[#This Row],[Cert 2 Exp Date]]&gt;TODAY(), Merged_Data[[#This Row],[Cert 2 Exp Date]]&lt;TODAY()+15),"Notify",Merged_Data[[#This Row],[Cert 2 Exp Date]]&lt;=TODAY(), "Expired",Merged_Data[[#This Row],[Cert 2 Exp Date]]= " ","No Data")</f>
        <v>Expired</v>
      </c>
      <c r="P314" s="45" t="str" cm="1">
        <f t="array" aca="1" ref="P314" ca="1">_xlfn.IFS(Merged_Data[[#This Row],[Cert 3 Exp Date]]&gt;TODAY()+10, "Current", AND(Merged_Data[[#This Row],[Cert 3 Exp Date]]&gt;TODAY(), Merged_Data[[#This Row],[Cert 3 Exp Date]]&lt;TODAY()+15),"Notify",Merged_Data[[#This Row],[Cert 3 Exp Date]]&lt;=TODAY(), "Expired",Merged_Data[[#This Row],[Cert 3 Exp Date]]= " ","No Data")</f>
        <v>Expired</v>
      </c>
    </row>
    <row r="315" spans="1:16" x14ac:dyDescent="0.25">
      <c r="A315" s="13" t="s">
        <v>761</v>
      </c>
      <c r="B315" s="13" t="s">
        <v>1530</v>
      </c>
      <c r="C315" s="13" t="s">
        <v>2748</v>
      </c>
      <c r="D315" s="13" t="s">
        <v>2425</v>
      </c>
      <c r="E315" s="13" t="s">
        <v>2437</v>
      </c>
      <c r="F315" s="13" t="s">
        <v>2447</v>
      </c>
      <c r="G315" s="13" t="s">
        <v>2432</v>
      </c>
      <c r="H315" s="18">
        <v>44708</v>
      </c>
      <c r="I315" s="20">
        <v>44824</v>
      </c>
      <c r="J315" s="21">
        <v>44895</v>
      </c>
      <c r="K315" s="22">
        <v>45035</v>
      </c>
      <c r="L315" s="14" t="str">
        <f ca="1">IF(Merged_Data[[#This Row],[Last Job Date]]+10 &lt;TODAY(), "AVAILABLE", "NOT AVAILABLE")</f>
        <v>AVAILABLE</v>
      </c>
      <c r="M315" s="37" t="str">
        <f ca="1">IF(OR(Merged_Data[[#This Row],[Cert 2 Exp Date]]&lt;=TODAY()-$D$3, Merged_Data[[#This Row],[Cert 1 Ext Date]]&lt;=TODAY()-$D$3,Merged_Data[[#This Row],[Cert 3 Exp Date]]&lt;=TODAY()-$D$3), "COMPLIANT", "NOT COMPLIANT")</f>
        <v>NOT COMPLIANT</v>
      </c>
      <c r="N315" s="45" t="str" cm="1">
        <f t="array" aca="1" ref="N315" ca="1">_xlfn.IFS(Merged_Data[[#This Row],[Cert 1 Ext Date]]&gt;TODAY()+10, "Current", AND(Merged_Data[[#This Row],[Cert 1 Ext Date]]&gt;TODAY(), Merged_Data[[#This Row],[Cert 1 Ext Date]]&lt;TODAY()+15),"Notify",Merged_Data[[#This Row],[Cert 1 Ext Date]]&lt;=TODAY(), "Expired",Merged_Data[[#This Row],[Cert 1 Ext Date]]= " ","No Data")</f>
        <v>Current</v>
      </c>
      <c r="O315" s="45" t="str" cm="1">
        <f t="array" aca="1" ref="O315" ca="1">_xlfn.IFS(Merged_Data[[#This Row],[Cert 2 Exp Date]]&gt;TODAY()+10, "Current", AND(Merged_Data[[#This Row],[Cert 2 Exp Date]]&gt;TODAY(), Merged_Data[[#This Row],[Cert 2 Exp Date]]&lt;TODAY()+15),"Notify",Merged_Data[[#This Row],[Cert 2 Exp Date]]&lt;=TODAY(), "Expired",Merged_Data[[#This Row],[Cert 2 Exp Date]]= " ","No Data")</f>
        <v>Current</v>
      </c>
      <c r="P315" s="45" t="str" cm="1">
        <f t="array" aca="1" ref="P315" ca="1">_xlfn.IFS(Merged_Data[[#This Row],[Cert 3 Exp Date]]&gt;TODAY()+10, "Current", AND(Merged_Data[[#This Row],[Cert 3 Exp Date]]&gt;TODAY(), Merged_Data[[#This Row],[Cert 3 Exp Date]]&lt;TODAY()+15),"Notify",Merged_Data[[#This Row],[Cert 3 Exp Date]]&lt;=TODAY(), "Expired",Merged_Data[[#This Row],[Cert 3 Exp Date]]= " ","No Data")</f>
        <v>Current</v>
      </c>
    </row>
    <row r="316" spans="1:16" x14ac:dyDescent="0.25">
      <c r="A316" s="13" t="s">
        <v>1861</v>
      </c>
      <c r="B316" s="13" t="s">
        <v>1862</v>
      </c>
      <c r="C316" s="13" t="s">
        <v>2749</v>
      </c>
      <c r="D316" s="13" t="s">
        <v>2430</v>
      </c>
      <c r="E316" s="13" t="s">
        <v>2437</v>
      </c>
      <c r="F316" s="13" t="s">
        <v>2447</v>
      </c>
      <c r="G316" s="13" t="s">
        <v>2432</v>
      </c>
      <c r="H316" s="18">
        <v>44708</v>
      </c>
      <c r="I316" s="20">
        <v>45120</v>
      </c>
      <c r="J316" s="21">
        <v>44921</v>
      </c>
      <c r="K316" s="22">
        <v>44732</v>
      </c>
      <c r="L316" s="14" t="str">
        <f ca="1">IF(Merged_Data[[#This Row],[Last Job Date]]+10 &lt;TODAY(), "AVAILABLE", "NOT AVAILABLE")</f>
        <v>AVAILABLE</v>
      </c>
      <c r="M316" s="37" t="str">
        <f ca="1">IF(OR(Merged_Data[[#This Row],[Cert 2 Exp Date]]&lt;=TODAY()-$D$3, Merged_Data[[#This Row],[Cert 1 Ext Date]]&lt;=TODAY()-$D$3,Merged_Data[[#This Row],[Cert 3 Exp Date]]&lt;=TODAY()-$D$3), "COMPLIANT", "NOT COMPLIANT")</f>
        <v>NOT COMPLIANT</v>
      </c>
      <c r="N316" s="45" t="str" cm="1">
        <f t="array" aca="1" ref="N316" ca="1">_xlfn.IFS(Merged_Data[[#This Row],[Cert 1 Ext Date]]&gt;TODAY()+10, "Current", AND(Merged_Data[[#This Row],[Cert 1 Ext Date]]&gt;TODAY(), Merged_Data[[#This Row],[Cert 1 Ext Date]]&lt;TODAY()+15),"Notify",Merged_Data[[#This Row],[Cert 1 Ext Date]]&lt;=TODAY(), "Expired",Merged_Data[[#This Row],[Cert 1 Ext Date]]= " ","No Data")</f>
        <v>Current</v>
      </c>
      <c r="O316" s="45" t="str" cm="1">
        <f t="array" aca="1" ref="O316" ca="1">_xlfn.IFS(Merged_Data[[#This Row],[Cert 2 Exp Date]]&gt;TODAY()+10, "Current", AND(Merged_Data[[#This Row],[Cert 2 Exp Date]]&gt;TODAY(), Merged_Data[[#This Row],[Cert 2 Exp Date]]&lt;TODAY()+15),"Notify",Merged_Data[[#This Row],[Cert 2 Exp Date]]&lt;=TODAY(), "Expired",Merged_Data[[#This Row],[Cert 2 Exp Date]]= " ","No Data")</f>
        <v>Current</v>
      </c>
      <c r="P316" s="45" t="str" cm="1">
        <f t="array" aca="1" ref="P316" ca="1">_xlfn.IFS(Merged_Data[[#This Row],[Cert 3 Exp Date]]&gt;TODAY()+10, "Current", AND(Merged_Data[[#This Row],[Cert 3 Exp Date]]&gt;TODAY(), Merged_Data[[#This Row],[Cert 3 Exp Date]]&lt;TODAY()+15),"Notify",Merged_Data[[#This Row],[Cert 3 Exp Date]]&lt;=TODAY(), "Expired",Merged_Data[[#This Row],[Cert 3 Exp Date]]= " ","No Data")</f>
        <v>Notify</v>
      </c>
    </row>
    <row r="317" spans="1:16" x14ac:dyDescent="0.25">
      <c r="A317" s="13" t="s">
        <v>1165</v>
      </c>
      <c r="B317" s="13" t="s">
        <v>1166</v>
      </c>
      <c r="C317" s="13" t="s">
        <v>2750</v>
      </c>
      <c r="D317" s="13" t="s">
        <v>2425</v>
      </c>
      <c r="E317" s="13" t="s">
        <v>2445</v>
      </c>
      <c r="F317" s="13" t="s">
        <v>2427</v>
      </c>
      <c r="G317" s="13" t="s">
        <v>2432</v>
      </c>
      <c r="H317" s="18">
        <v>44713</v>
      </c>
      <c r="I317" s="20">
        <v>44728</v>
      </c>
      <c r="J317" s="21">
        <v>44754</v>
      </c>
      <c r="K317" s="22">
        <v>44631</v>
      </c>
      <c r="L317" s="14" t="str">
        <f ca="1">IF(Merged_Data[[#This Row],[Last Job Date]]+10 &lt;TODAY(), "AVAILABLE", "NOT AVAILABLE")</f>
        <v>NOT AVAILABLE</v>
      </c>
      <c r="M317" s="37" t="str">
        <f ca="1">IF(OR(Merged_Data[[#This Row],[Cert 2 Exp Date]]&lt;=TODAY()-$D$3, Merged_Data[[#This Row],[Cert 1 Ext Date]]&lt;=TODAY()-$D$3,Merged_Data[[#This Row],[Cert 3 Exp Date]]&lt;=TODAY()-$D$3), "COMPLIANT", "NOT COMPLIANT")</f>
        <v>COMPLIANT</v>
      </c>
      <c r="N317" s="45" t="str" cm="1">
        <f t="array" aca="1" ref="N317" ca="1">_xlfn.IFS(Merged_Data[[#This Row],[Cert 1 Ext Date]]&gt;TODAY()+10, "Current", AND(Merged_Data[[#This Row],[Cert 1 Ext Date]]&gt;TODAY(), Merged_Data[[#This Row],[Cert 1 Ext Date]]&lt;TODAY()+15),"Notify",Merged_Data[[#This Row],[Cert 1 Ext Date]]&lt;=TODAY(), "Expired",Merged_Data[[#This Row],[Cert 1 Ext Date]]= " ","No Data")</f>
        <v>Notify</v>
      </c>
      <c r="O317" s="45" t="str" cm="1">
        <f t="array" aca="1" ref="O317" ca="1">_xlfn.IFS(Merged_Data[[#This Row],[Cert 2 Exp Date]]&gt;TODAY()+10, "Current", AND(Merged_Data[[#This Row],[Cert 2 Exp Date]]&gt;TODAY(), Merged_Data[[#This Row],[Cert 2 Exp Date]]&lt;TODAY()+15),"Notify",Merged_Data[[#This Row],[Cert 2 Exp Date]]&lt;=TODAY(), "Expired",Merged_Data[[#This Row],[Cert 2 Exp Date]]= " ","No Data")</f>
        <v>Current</v>
      </c>
      <c r="P317" s="45" t="str" cm="1">
        <f t="array" aca="1" ref="P317" ca="1">_xlfn.IFS(Merged_Data[[#This Row],[Cert 3 Exp Date]]&gt;TODAY()+10, "Current", AND(Merged_Data[[#This Row],[Cert 3 Exp Date]]&gt;TODAY(), Merged_Data[[#This Row],[Cert 3 Exp Date]]&lt;TODAY()+15),"Notify",Merged_Data[[#This Row],[Cert 3 Exp Date]]&lt;=TODAY(), "Expired",Merged_Data[[#This Row],[Cert 3 Exp Date]]= " ","No Data")</f>
        <v>Expired</v>
      </c>
    </row>
    <row r="318" spans="1:16" x14ac:dyDescent="0.25">
      <c r="A318" s="13" t="s">
        <v>1628</v>
      </c>
      <c r="B318" s="13" t="s">
        <v>1629</v>
      </c>
      <c r="C318" s="13" t="s">
        <v>2751</v>
      </c>
      <c r="D318" s="13" t="s">
        <v>2425</v>
      </c>
      <c r="E318" s="13" t="s">
        <v>2441</v>
      </c>
      <c r="F318" s="13" t="s">
        <v>2427</v>
      </c>
      <c r="G318" s="13" t="s">
        <v>2432</v>
      </c>
      <c r="H318" s="18">
        <v>44706</v>
      </c>
      <c r="I318" s="20">
        <v>45157</v>
      </c>
      <c r="J318" s="21">
        <v>45094</v>
      </c>
      <c r="K318" s="22">
        <v>45363</v>
      </c>
      <c r="L318" s="14" t="str">
        <f ca="1">IF(Merged_Data[[#This Row],[Last Job Date]]+10 &lt;TODAY(), "AVAILABLE", "NOT AVAILABLE")</f>
        <v>AVAILABLE</v>
      </c>
      <c r="M318" s="37" t="str">
        <f ca="1">IF(OR(Merged_Data[[#This Row],[Cert 2 Exp Date]]&lt;=TODAY()-$D$3, Merged_Data[[#This Row],[Cert 1 Ext Date]]&lt;=TODAY()-$D$3,Merged_Data[[#This Row],[Cert 3 Exp Date]]&lt;=TODAY()-$D$3), "COMPLIANT", "NOT COMPLIANT")</f>
        <v>NOT COMPLIANT</v>
      </c>
      <c r="N318" s="45" t="str" cm="1">
        <f t="array" aca="1" ref="N318" ca="1">_xlfn.IFS(Merged_Data[[#This Row],[Cert 1 Ext Date]]&gt;TODAY()+10, "Current", AND(Merged_Data[[#This Row],[Cert 1 Ext Date]]&gt;TODAY(), Merged_Data[[#This Row],[Cert 1 Ext Date]]&lt;TODAY()+15),"Notify",Merged_Data[[#This Row],[Cert 1 Ext Date]]&lt;=TODAY(), "Expired",Merged_Data[[#This Row],[Cert 1 Ext Date]]= " ","No Data")</f>
        <v>Current</v>
      </c>
      <c r="O318" s="45" t="str" cm="1">
        <f t="array" aca="1" ref="O318" ca="1">_xlfn.IFS(Merged_Data[[#This Row],[Cert 2 Exp Date]]&gt;TODAY()+10, "Current", AND(Merged_Data[[#This Row],[Cert 2 Exp Date]]&gt;TODAY(), Merged_Data[[#This Row],[Cert 2 Exp Date]]&lt;TODAY()+15),"Notify",Merged_Data[[#This Row],[Cert 2 Exp Date]]&lt;=TODAY(), "Expired",Merged_Data[[#This Row],[Cert 2 Exp Date]]= " ","No Data")</f>
        <v>Current</v>
      </c>
      <c r="P318" s="45" t="str" cm="1">
        <f t="array" aca="1" ref="P318" ca="1">_xlfn.IFS(Merged_Data[[#This Row],[Cert 3 Exp Date]]&gt;TODAY()+10, "Current", AND(Merged_Data[[#This Row],[Cert 3 Exp Date]]&gt;TODAY(), Merged_Data[[#This Row],[Cert 3 Exp Date]]&lt;TODAY()+15),"Notify",Merged_Data[[#This Row],[Cert 3 Exp Date]]&lt;=TODAY(), "Expired",Merged_Data[[#This Row],[Cert 3 Exp Date]]= " ","No Data")</f>
        <v>Current</v>
      </c>
    </row>
    <row r="319" spans="1:16" x14ac:dyDescent="0.25">
      <c r="A319" s="13" t="s">
        <v>2135</v>
      </c>
      <c r="B319" s="13" t="s">
        <v>2136</v>
      </c>
      <c r="C319" s="13" t="s">
        <v>2752</v>
      </c>
      <c r="D319" s="13" t="s">
        <v>2430</v>
      </c>
      <c r="E319" s="13" t="s">
        <v>2426</v>
      </c>
      <c r="F319" s="13" t="s">
        <v>2442</v>
      </c>
      <c r="G319" s="13" t="s">
        <v>2432</v>
      </c>
      <c r="H319" s="18">
        <v>44708</v>
      </c>
      <c r="I319" s="20">
        <v>44691</v>
      </c>
      <c r="J319" s="21">
        <v>44757</v>
      </c>
      <c r="K319" s="22">
        <v>45339</v>
      </c>
      <c r="L319" s="14" t="str">
        <f ca="1">IF(Merged_Data[[#This Row],[Last Job Date]]+10 &lt;TODAY(), "AVAILABLE", "NOT AVAILABLE")</f>
        <v>AVAILABLE</v>
      </c>
      <c r="M319" s="37" t="str">
        <f ca="1">IF(OR(Merged_Data[[#This Row],[Cert 2 Exp Date]]&lt;=TODAY()-$D$3, Merged_Data[[#This Row],[Cert 1 Ext Date]]&lt;=TODAY()-$D$3,Merged_Data[[#This Row],[Cert 3 Exp Date]]&lt;=TODAY()-$D$3), "COMPLIANT", "NOT COMPLIANT")</f>
        <v>COMPLIANT</v>
      </c>
      <c r="N319" s="45" t="str" cm="1">
        <f t="array" aca="1" ref="N319" ca="1">_xlfn.IFS(Merged_Data[[#This Row],[Cert 1 Ext Date]]&gt;TODAY()+10, "Current", AND(Merged_Data[[#This Row],[Cert 1 Ext Date]]&gt;TODAY(), Merged_Data[[#This Row],[Cert 1 Ext Date]]&lt;TODAY()+15),"Notify",Merged_Data[[#This Row],[Cert 1 Ext Date]]&lt;=TODAY(), "Expired",Merged_Data[[#This Row],[Cert 1 Ext Date]]= " ","No Data")</f>
        <v>Expired</v>
      </c>
      <c r="O319" s="45" t="str" cm="1">
        <f t="array" aca="1" ref="O319" ca="1">_xlfn.IFS(Merged_Data[[#This Row],[Cert 2 Exp Date]]&gt;TODAY()+10, "Current", AND(Merged_Data[[#This Row],[Cert 2 Exp Date]]&gt;TODAY(), Merged_Data[[#This Row],[Cert 2 Exp Date]]&lt;TODAY()+15),"Notify",Merged_Data[[#This Row],[Cert 2 Exp Date]]&lt;=TODAY(), "Expired",Merged_Data[[#This Row],[Cert 2 Exp Date]]= " ","No Data")</f>
        <v>Current</v>
      </c>
      <c r="P319" s="45" t="str" cm="1">
        <f t="array" aca="1" ref="P319" ca="1">_xlfn.IFS(Merged_Data[[#This Row],[Cert 3 Exp Date]]&gt;TODAY()+10, "Current", AND(Merged_Data[[#This Row],[Cert 3 Exp Date]]&gt;TODAY(), Merged_Data[[#This Row],[Cert 3 Exp Date]]&lt;TODAY()+15),"Notify",Merged_Data[[#This Row],[Cert 3 Exp Date]]&lt;=TODAY(), "Expired",Merged_Data[[#This Row],[Cert 3 Exp Date]]= " ","No Data")</f>
        <v>Current</v>
      </c>
    </row>
    <row r="320" spans="1:16" x14ac:dyDescent="0.25">
      <c r="A320" s="13" t="s">
        <v>379</v>
      </c>
      <c r="B320" s="13" t="s">
        <v>380</v>
      </c>
      <c r="C320" s="13" t="s">
        <v>2753</v>
      </c>
      <c r="D320" s="13" t="s">
        <v>2425</v>
      </c>
      <c r="E320" s="13" t="s">
        <v>2445</v>
      </c>
      <c r="F320" s="13" t="s">
        <v>2447</v>
      </c>
      <c r="G320" s="13" t="s">
        <v>2432</v>
      </c>
      <c r="H320" s="18">
        <v>44712</v>
      </c>
      <c r="I320" s="20"/>
      <c r="J320" s="21">
        <v>45048</v>
      </c>
      <c r="K320" s="22">
        <v>44792</v>
      </c>
      <c r="L320" s="14" t="str">
        <f ca="1">IF(Merged_Data[[#This Row],[Last Job Date]]+10 &lt;TODAY(), "AVAILABLE", "NOT AVAILABLE")</f>
        <v>AVAILABLE</v>
      </c>
      <c r="M320" s="37" t="str">
        <f ca="1">IF(OR(Merged_Data[[#This Row],[Cert 2 Exp Date]]&lt;=TODAY()-$D$3, Merged_Data[[#This Row],[Cert 1 Ext Date]]&lt;=TODAY()-$D$3,Merged_Data[[#This Row],[Cert 3 Exp Date]]&lt;=TODAY()-$D$3), "COMPLIANT", "NOT COMPLIANT")</f>
        <v>COMPLIANT</v>
      </c>
      <c r="N320" s="45" t="str" cm="1">
        <f t="array" aca="1" ref="N320" ca="1">_xlfn.IFS(Merged_Data[[#This Row],[Cert 1 Ext Date]]&gt;TODAY()+10, "Current", AND(Merged_Data[[#This Row],[Cert 1 Ext Date]]&gt;TODAY(), Merged_Data[[#This Row],[Cert 1 Ext Date]]&lt;TODAY()+15),"Notify",Merged_Data[[#This Row],[Cert 1 Ext Date]]&lt;=TODAY(), "Expired",Merged_Data[[#This Row],[Cert 1 Ext Date]]= " ","No Data")</f>
        <v>Expired</v>
      </c>
      <c r="O320" s="45" t="str" cm="1">
        <f t="array" aca="1" ref="O320" ca="1">_xlfn.IFS(Merged_Data[[#This Row],[Cert 2 Exp Date]]&gt;TODAY()+10, "Current", AND(Merged_Data[[#This Row],[Cert 2 Exp Date]]&gt;TODAY(), Merged_Data[[#This Row],[Cert 2 Exp Date]]&lt;TODAY()+15),"Notify",Merged_Data[[#This Row],[Cert 2 Exp Date]]&lt;=TODAY(), "Expired",Merged_Data[[#This Row],[Cert 2 Exp Date]]= " ","No Data")</f>
        <v>Current</v>
      </c>
      <c r="P320" s="45" t="str" cm="1">
        <f t="array" aca="1" ref="P320" ca="1">_xlfn.IFS(Merged_Data[[#This Row],[Cert 3 Exp Date]]&gt;TODAY()+10, "Current", AND(Merged_Data[[#This Row],[Cert 3 Exp Date]]&gt;TODAY(), Merged_Data[[#This Row],[Cert 3 Exp Date]]&lt;TODAY()+15),"Notify",Merged_Data[[#This Row],[Cert 3 Exp Date]]&lt;=TODAY(), "Expired",Merged_Data[[#This Row],[Cert 3 Exp Date]]= " ","No Data")</f>
        <v>Current</v>
      </c>
    </row>
    <row r="321" spans="1:16" x14ac:dyDescent="0.25">
      <c r="A321" s="13" t="s">
        <v>1005</v>
      </c>
      <c r="B321" s="13" t="s">
        <v>1006</v>
      </c>
      <c r="C321" s="13" t="s">
        <v>2754</v>
      </c>
      <c r="D321" s="13" t="s">
        <v>2430</v>
      </c>
      <c r="E321" s="13" t="s">
        <v>2439</v>
      </c>
      <c r="F321" s="13" t="s">
        <v>2447</v>
      </c>
      <c r="G321" s="13" t="s">
        <v>2432</v>
      </c>
      <c r="H321" s="18">
        <v>44706</v>
      </c>
      <c r="I321" s="20">
        <v>45151</v>
      </c>
      <c r="J321" s="21">
        <v>45028</v>
      </c>
      <c r="K321" s="22">
        <v>45307</v>
      </c>
      <c r="L321" s="14" t="str">
        <f ca="1">IF(Merged_Data[[#This Row],[Last Job Date]]+10 &lt;TODAY(), "AVAILABLE", "NOT AVAILABLE")</f>
        <v>AVAILABLE</v>
      </c>
      <c r="M321" s="37" t="str">
        <f ca="1">IF(OR(Merged_Data[[#This Row],[Cert 2 Exp Date]]&lt;=TODAY()-$D$3, Merged_Data[[#This Row],[Cert 1 Ext Date]]&lt;=TODAY()-$D$3,Merged_Data[[#This Row],[Cert 3 Exp Date]]&lt;=TODAY()-$D$3), "COMPLIANT", "NOT COMPLIANT")</f>
        <v>NOT COMPLIANT</v>
      </c>
      <c r="N321" s="45" t="str" cm="1">
        <f t="array" aca="1" ref="N321" ca="1">_xlfn.IFS(Merged_Data[[#This Row],[Cert 1 Ext Date]]&gt;TODAY()+10, "Current", AND(Merged_Data[[#This Row],[Cert 1 Ext Date]]&gt;TODAY(), Merged_Data[[#This Row],[Cert 1 Ext Date]]&lt;TODAY()+15),"Notify",Merged_Data[[#This Row],[Cert 1 Ext Date]]&lt;=TODAY(), "Expired",Merged_Data[[#This Row],[Cert 1 Ext Date]]= " ","No Data")</f>
        <v>Current</v>
      </c>
      <c r="O321" s="45" t="str" cm="1">
        <f t="array" aca="1" ref="O321" ca="1">_xlfn.IFS(Merged_Data[[#This Row],[Cert 2 Exp Date]]&gt;TODAY()+10, "Current", AND(Merged_Data[[#This Row],[Cert 2 Exp Date]]&gt;TODAY(), Merged_Data[[#This Row],[Cert 2 Exp Date]]&lt;TODAY()+15),"Notify",Merged_Data[[#This Row],[Cert 2 Exp Date]]&lt;=TODAY(), "Expired",Merged_Data[[#This Row],[Cert 2 Exp Date]]= " ","No Data")</f>
        <v>Current</v>
      </c>
      <c r="P321" s="45" t="str" cm="1">
        <f t="array" aca="1" ref="P321" ca="1">_xlfn.IFS(Merged_Data[[#This Row],[Cert 3 Exp Date]]&gt;TODAY()+10, "Current", AND(Merged_Data[[#This Row],[Cert 3 Exp Date]]&gt;TODAY(), Merged_Data[[#This Row],[Cert 3 Exp Date]]&lt;TODAY()+15),"Notify",Merged_Data[[#This Row],[Cert 3 Exp Date]]&lt;=TODAY(), "Expired",Merged_Data[[#This Row],[Cert 3 Exp Date]]= " ","No Data")</f>
        <v>Current</v>
      </c>
    </row>
    <row r="322" spans="1:16" x14ac:dyDescent="0.25">
      <c r="A322" s="13" t="s">
        <v>982</v>
      </c>
      <c r="B322" s="13" t="s">
        <v>983</v>
      </c>
      <c r="C322" s="13" t="s">
        <v>2755</v>
      </c>
      <c r="D322" s="13" t="s">
        <v>2430</v>
      </c>
      <c r="E322" s="13" t="s">
        <v>2426</v>
      </c>
      <c r="F322" s="13" t="s">
        <v>2427</v>
      </c>
      <c r="G322" s="13" t="s">
        <v>2428</v>
      </c>
      <c r="H322" s="18">
        <v>44715</v>
      </c>
      <c r="I322" s="20">
        <v>44781</v>
      </c>
      <c r="J322" s="21">
        <v>44719</v>
      </c>
      <c r="K322" s="22">
        <v>44919</v>
      </c>
      <c r="L322" s="14" t="str">
        <f ca="1">IF(Merged_Data[[#This Row],[Last Job Date]]+10 &lt;TODAY(), "AVAILABLE", "NOT AVAILABLE")</f>
        <v>NOT AVAILABLE</v>
      </c>
      <c r="M322" s="37" t="str">
        <f ca="1">IF(OR(Merged_Data[[#This Row],[Cert 2 Exp Date]]&lt;=TODAY()-$D$3, Merged_Data[[#This Row],[Cert 1 Ext Date]]&lt;=TODAY()-$D$3,Merged_Data[[#This Row],[Cert 3 Exp Date]]&lt;=TODAY()-$D$3), "COMPLIANT", "NOT COMPLIANT")</f>
        <v>NOT COMPLIANT</v>
      </c>
      <c r="N322" s="45" t="str" cm="1">
        <f t="array" aca="1" ref="N322" ca="1">_xlfn.IFS(Merged_Data[[#This Row],[Cert 1 Ext Date]]&gt;TODAY()+10, "Current", AND(Merged_Data[[#This Row],[Cert 1 Ext Date]]&gt;TODAY(), Merged_Data[[#This Row],[Cert 1 Ext Date]]&lt;TODAY()+15),"Notify",Merged_Data[[#This Row],[Cert 1 Ext Date]]&lt;=TODAY(), "Expired",Merged_Data[[#This Row],[Cert 1 Ext Date]]= " ","No Data")</f>
        <v>Current</v>
      </c>
      <c r="O322" s="45" t="str" cm="1">
        <f t="array" aca="1" ref="O322" ca="1">_xlfn.IFS(Merged_Data[[#This Row],[Cert 2 Exp Date]]&gt;TODAY()+10, "Current", AND(Merged_Data[[#This Row],[Cert 2 Exp Date]]&gt;TODAY(), Merged_Data[[#This Row],[Cert 2 Exp Date]]&lt;TODAY()+15),"Notify",Merged_Data[[#This Row],[Cert 2 Exp Date]]&lt;=TODAY(), "Expired",Merged_Data[[#This Row],[Cert 2 Exp Date]]= " ","No Data")</f>
        <v>Expired</v>
      </c>
      <c r="P322" s="45" t="str" cm="1">
        <f t="array" aca="1" ref="P322" ca="1">_xlfn.IFS(Merged_Data[[#This Row],[Cert 3 Exp Date]]&gt;TODAY()+10, "Current", AND(Merged_Data[[#This Row],[Cert 3 Exp Date]]&gt;TODAY(), Merged_Data[[#This Row],[Cert 3 Exp Date]]&lt;TODAY()+15),"Notify",Merged_Data[[#This Row],[Cert 3 Exp Date]]&lt;=TODAY(), "Expired",Merged_Data[[#This Row],[Cert 3 Exp Date]]= " ","No Data")</f>
        <v>Current</v>
      </c>
    </row>
    <row r="323" spans="1:16" x14ac:dyDescent="0.25">
      <c r="A323" s="13" t="s">
        <v>2085</v>
      </c>
      <c r="B323" s="13" t="s">
        <v>2086</v>
      </c>
      <c r="C323" s="13" t="s">
        <v>2756</v>
      </c>
      <c r="D323" s="13" t="s">
        <v>2425</v>
      </c>
      <c r="E323" s="13" t="s">
        <v>2450</v>
      </c>
      <c r="F323" s="13" t="s">
        <v>2447</v>
      </c>
      <c r="G323" s="13" t="s">
        <v>2428</v>
      </c>
      <c r="H323" s="18">
        <v>44705</v>
      </c>
      <c r="I323" s="20">
        <v>45088</v>
      </c>
      <c r="J323" s="21">
        <v>44743</v>
      </c>
      <c r="K323" s="22">
        <v>44734</v>
      </c>
      <c r="L323" s="14" t="str">
        <f ca="1">IF(Merged_Data[[#This Row],[Last Job Date]]+10 &lt;TODAY(), "AVAILABLE", "NOT AVAILABLE")</f>
        <v>AVAILABLE</v>
      </c>
      <c r="M323" s="37" t="str">
        <f ca="1">IF(OR(Merged_Data[[#This Row],[Cert 2 Exp Date]]&lt;=TODAY()-$D$3, Merged_Data[[#This Row],[Cert 1 Ext Date]]&lt;=TODAY()-$D$3,Merged_Data[[#This Row],[Cert 3 Exp Date]]&lt;=TODAY()-$D$3), "COMPLIANT", "NOT COMPLIANT")</f>
        <v>NOT COMPLIANT</v>
      </c>
      <c r="N323" s="45" t="str" cm="1">
        <f t="array" aca="1" ref="N323" ca="1">_xlfn.IFS(Merged_Data[[#This Row],[Cert 1 Ext Date]]&gt;TODAY()+10, "Current", AND(Merged_Data[[#This Row],[Cert 1 Ext Date]]&gt;TODAY(), Merged_Data[[#This Row],[Cert 1 Ext Date]]&lt;TODAY()+15),"Notify",Merged_Data[[#This Row],[Cert 1 Ext Date]]&lt;=TODAY(), "Expired",Merged_Data[[#This Row],[Cert 1 Ext Date]]= " ","No Data")</f>
        <v>Current</v>
      </c>
      <c r="O323" s="45" t="str" cm="1">
        <f t="array" aca="1" ref="O323" ca="1">_xlfn.IFS(Merged_Data[[#This Row],[Cert 2 Exp Date]]&gt;TODAY()+10, "Current", AND(Merged_Data[[#This Row],[Cert 2 Exp Date]]&gt;TODAY(), Merged_Data[[#This Row],[Cert 2 Exp Date]]&lt;TODAY()+15),"Notify",Merged_Data[[#This Row],[Cert 2 Exp Date]]&lt;=TODAY(), "Expired",Merged_Data[[#This Row],[Cert 2 Exp Date]]= " ","No Data")</f>
        <v>Current</v>
      </c>
      <c r="P323" s="45" t="str" cm="1">
        <f t="array" aca="1" ref="P323" ca="1">_xlfn.IFS(Merged_Data[[#This Row],[Cert 3 Exp Date]]&gt;TODAY()+10, "Current", AND(Merged_Data[[#This Row],[Cert 3 Exp Date]]&gt;TODAY(), Merged_Data[[#This Row],[Cert 3 Exp Date]]&lt;TODAY()+15),"Notify",Merged_Data[[#This Row],[Cert 3 Exp Date]]&lt;=TODAY(), "Expired",Merged_Data[[#This Row],[Cert 3 Exp Date]]= " ","No Data")</f>
        <v>Current</v>
      </c>
    </row>
    <row r="324" spans="1:16" x14ac:dyDescent="0.25">
      <c r="A324" s="13" t="s">
        <v>1764</v>
      </c>
      <c r="B324" s="13" t="s">
        <v>1765</v>
      </c>
      <c r="C324" s="13" t="s">
        <v>2757</v>
      </c>
      <c r="D324" s="13" t="s">
        <v>2425</v>
      </c>
      <c r="E324" s="13" t="s">
        <v>2450</v>
      </c>
      <c r="F324" s="13" t="s">
        <v>2427</v>
      </c>
      <c r="G324" s="13" t="s">
        <v>2428</v>
      </c>
      <c r="H324" s="18">
        <v>44710</v>
      </c>
      <c r="I324" s="20">
        <v>44868</v>
      </c>
      <c r="J324" s="21">
        <v>45214</v>
      </c>
      <c r="K324" s="22">
        <v>44917</v>
      </c>
      <c r="L324" s="14" t="str">
        <f ca="1">IF(Merged_Data[[#This Row],[Last Job Date]]+10 &lt;TODAY(), "AVAILABLE", "NOT AVAILABLE")</f>
        <v>AVAILABLE</v>
      </c>
      <c r="M324" s="37" t="str">
        <f ca="1">IF(OR(Merged_Data[[#This Row],[Cert 2 Exp Date]]&lt;=TODAY()-$D$3, Merged_Data[[#This Row],[Cert 1 Ext Date]]&lt;=TODAY()-$D$3,Merged_Data[[#This Row],[Cert 3 Exp Date]]&lt;=TODAY()-$D$3), "COMPLIANT", "NOT COMPLIANT")</f>
        <v>NOT COMPLIANT</v>
      </c>
      <c r="N324" s="45" t="str" cm="1">
        <f t="array" aca="1" ref="N324" ca="1">_xlfn.IFS(Merged_Data[[#This Row],[Cert 1 Ext Date]]&gt;TODAY()+10, "Current", AND(Merged_Data[[#This Row],[Cert 1 Ext Date]]&gt;TODAY(), Merged_Data[[#This Row],[Cert 1 Ext Date]]&lt;TODAY()+15),"Notify",Merged_Data[[#This Row],[Cert 1 Ext Date]]&lt;=TODAY(), "Expired",Merged_Data[[#This Row],[Cert 1 Ext Date]]= " ","No Data")</f>
        <v>Current</v>
      </c>
      <c r="O324" s="45" t="str" cm="1">
        <f t="array" aca="1" ref="O324" ca="1">_xlfn.IFS(Merged_Data[[#This Row],[Cert 2 Exp Date]]&gt;TODAY()+10, "Current", AND(Merged_Data[[#This Row],[Cert 2 Exp Date]]&gt;TODAY(), Merged_Data[[#This Row],[Cert 2 Exp Date]]&lt;TODAY()+15),"Notify",Merged_Data[[#This Row],[Cert 2 Exp Date]]&lt;=TODAY(), "Expired",Merged_Data[[#This Row],[Cert 2 Exp Date]]= " ","No Data")</f>
        <v>Current</v>
      </c>
      <c r="P324" s="45" t="str" cm="1">
        <f t="array" aca="1" ref="P324" ca="1">_xlfn.IFS(Merged_Data[[#This Row],[Cert 3 Exp Date]]&gt;TODAY()+10, "Current", AND(Merged_Data[[#This Row],[Cert 3 Exp Date]]&gt;TODAY(), Merged_Data[[#This Row],[Cert 3 Exp Date]]&lt;TODAY()+15),"Notify",Merged_Data[[#This Row],[Cert 3 Exp Date]]&lt;=TODAY(), "Expired",Merged_Data[[#This Row],[Cert 3 Exp Date]]= " ","No Data")</f>
        <v>Current</v>
      </c>
    </row>
    <row r="325" spans="1:16" x14ac:dyDescent="0.25">
      <c r="A325" s="13" t="s">
        <v>1814</v>
      </c>
      <c r="B325" s="13" t="s">
        <v>1815</v>
      </c>
      <c r="C325" s="13" t="s">
        <v>2758</v>
      </c>
      <c r="D325" s="13" t="s">
        <v>2430</v>
      </c>
      <c r="E325" s="13" t="s">
        <v>2441</v>
      </c>
      <c r="F325" s="13" t="s">
        <v>2435</v>
      </c>
      <c r="G325" s="13" t="s">
        <v>2432</v>
      </c>
      <c r="H325" s="18">
        <v>44714</v>
      </c>
      <c r="I325" s="20">
        <v>44968</v>
      </c>
      <c r="J325" s="21">
        <v>44822</v>
      </c>
      <c r="K325" s="22">
        <v>45315</v>
      </c>
      <c r="L325" s="14" t="str">
        <f ca="1">IF(Merged_Data[[#This Row],[Last Job Date]]+10 &lt;TODAY(), "AVAILABLE", "NOT AVAILABLE")</f>
        <v>NOT AVAILABLE</v>
      </c>
      <c r="M325" s="37" t="str">
        <f ca="1">IF(OR(Merged_Data[[#This Row],[Cert 2 Exp Date]]&lt;=TODAY()-$D$3, Merged_Data[[#This Row],[Cert 1 Ext Date]]&lt;=TODAY()-$D$3,Merged_Data[[#This Row],[Cert 3 Exp Date]]&lt;=TODAY()-$D$3), "COMPLIANT", "NOT COMPLIANT")</f>
        <v>NOT COMPLIANT</v>
      </c>
      <c r="N325" s="45" t="str" cm="1">
        <f t="array" aca="1" ref="N325" ca="1">_xlfn.IFS(Merged_Data[[#This Row],[Cert 1 Ext Date]]&gt;TODAY()+10, "Current", AND(Merged_Data[[#This Row],[Cert 1 Ext Date]]&gt;TODAY(), Merged_Data[[#This Row],[Cert 1 Ext Date]]&lt;TODAY()+15),"Notify",Merged_Data[[#This Row],[Cert 1 Ext Date]]&lt;=TODAY(), "Expired",Merged_Data[[#This Row],[Cert 1 Ext Date]]= " ","No Data")</f>
        <v>Current</v>
      </c>
      <c r="O325" s="45" t="str" cm="1">
        <f t="array" aca="1" ref="O325" ca="1">_xlfn.IFS(Merged_Data[[#This Row],[Cert 2 Exp Date]]&gt;TODAY()+10, "Current", AND(Merged_Data[[#This Row],[Cert 2 Exp Date]]&gt;TODAY(), Merged_Data[[#This Row],[Cert 2 Exp Date]]&lt;TODAY()+15),"Notify",Merged_Data[[#This Row],[Cert 2 Exp Date]]&lt;=TODAY(), "Expired",Merged_Data[[#This Row],[Cert 2 Exp Date]]= " ","No Data")</f>
        <v>Current</v>
      </c>
      <c r="P325" s="45" t="str" cm="1">
        <f t="array" aca="1" ref="P325" ca="1">_xlfn.IFS(Merged_Data[[#This Row],[Cert 3 Exp Date]]&gt;TODAY()+10, "Current", AND(Merged_Data[[#This Row],[Cert 3 Exp Date]]&gt;TODAY(), Merged_Data[[#This Row],[Cert 3 Exp Date]]&lt;TODAY()+15),"Notify",Merged_Data[[#This Row],[Cert 3 Exp Date]]&lt;=TODAY(), "Expired",Merged_Data[[#This Row],[Cert 3 Exp Date]]= " ","No Data")</f>
        <v>Current</v>
      </c>
    </row>
    <row r="326" spans="1:16" x14ac:dyDescent="0.25">
      <c r="A326" s="13" t="s">
        <v>2157</v>
      </c>
      <c r="B326" s="13" t="s">
        <v>2158</v>
      </c>
      <c r="C326" s="13" t="s">
        <v>2759</v>
      </c>
      <c r="D326" s="13" t="s">
        <v>2425</v>
      </c>
      <c r="E326" s="13" t="s">
        <v>2439</v>
      </c>
      <c r="F326" s="13" t="s">
        <v>2427</v>
      </c>
      <c r="G326" s="13" t="s">
        <v>2428</v>
      </c>
      <c r="H326" s="18">
        <v>44707</v>
      </c>
      <c r="I326" s="20"/>
      <c r="J326" s="21">
        <v>44650</v>
      </c>
      <c r="K326" s="22">
        <v>45378</v>
      </c>
      <c r="L326" s="14" t="str">
        <f ca="1">IF(Merged_Data[[#This Row],[Last Job Date]]+10 &lt;TODAY(), "AVAILABLE", "NOT AVAILABLE")</f>
        <v>AVAILABLE</v>
      </c>
      <c r="M326" s="37" t="str">
        <f ca="1">IF(OR(Merged_Data[[#This Row],[Cert 2 Exp Date]]&lt;=TODAY()-$D$3, Merged_Data[[#This Row],[Cert 1 Ext Date]]&lt;=TODAY()-$D$3,Merged_Data[[#This Row],[Cert 3 Exp Date]]&lt;=TODAY()-$D$3), "COMPLIANT", "NOT COMPLIANT")</f>
        <v>COMPLIANT</v>
      </c>
      <c r="N326" s="45" t="str" cm="1">
        <f t="array" aca="1" ref="N326" ca="1">_xlfn.IFS(Merged_Data[[#This Row],[Cert 1 Ext Date]]&gt;TODAY()+10, "Current", AND(Merged_Data[[#This Row],[Cert 1 Ext Date]]&gt;TODAY(), Merged_Data[[#This Row],[Cert 1 Ext Date]]&lt;TODAY()+15),"Notify",Merged_Data[[#This Row],[Cert 1 Ext Date]]&lt;=TODAY(), "Expired",Merged_Data[[#This Row],[Cert 1 Ext Date]]= " ","No Data")</f>
        <v>Expired</v>
      </c>
      <c r="O326" s="45" t="str" cm="1">
        <f t="array" aca="1" ref="O326" ca="1">_xlfn.IFS(Merged_Data[[#This Row],[Cert 2 Exp Date]]&gt;TODAY()+10, "Current", AND(Merged_Data[[#This Row],[Cert 2 Exp Date]]&gt;TODAY(), Merged_Data[[#This Row],[Cert 2 Exp Date]]&lt;TODAY()+15),"Notify",Merged_Data[[#This Row],[Cert 2 Exp Date]]&lt;=TODAY(), "Expired",Merged_Data[[#This Row],[Cert 2 Exp Date]]= " ","No Data")</f>
        <v>Expired</v>
      </c>
      <c r="P326" s="45" t="str" cm="1">
        <f t="array" aca="1" ref="P326" ca="1">_xlfn.IFS(Merged_Data[[#This Row],[Cert 3 Exp Date]]&gt;TODAY()+10, "Current", AND(Merged_Data[[#This Row],[Cert 3 Exp Date]]&gt;TODAY(), Merged_Data[[#This Row],[Cert 3 Exp Date]]&lt;TODAY()+15),"Notify",Merged_Data[[#This Row],[Cert 3 Exp Date]]&lt;=TODAY(), "Expired",Merged_Data[[#This Row],[Cert 3 Exp Date]]= " ","No Data")</f>
        <v>Current</v>
      </c>
    </row>
    <row r="327" spans="1:16" x14ac:dyDescent="0.25">
      <c r="A327" s="13" t="s">
        <v>892</v>
      </c>
      <c r="B327" s="13" t="s">
        <v>893</v>
      </c>
      <c r="C327" s="13" t="s">
        <v>2760</v>
      </c>
      <c r="D327" s="13" t="s">
        <v>2430</v>
      </c>
      <c r="E327" s="13" t="s">
        <v>2450</v>
      </c>
      <c r="F327" s="13" t="s">
        <v>2447</v>
      </c>
      <c r="G327" s="13" t="s">
        <v>2428</v>
      </c>
      <c r="H327" s="18">
        <v>44704</v>
      </c>
      <c r="I327" s="20">
        <v>45022</v>
      </c>
      <c r="J327" s="21"/>
      <c r="K327" s="22"/>
      <c r="L327" s="14" t="str">
        <f ca="1">IF(Merged_Data[[#This Row],[Last Job Date]]+10 &lt;TODAY(), "AVAILABLE", "NOT AVAILABLE")</f>
        <v>AVAILABLE</v>
      </c>
      <c r="M327" s="37" t="str">
        <f ca="1">IF(OR(Merged_Data[[#This Row],[Cert 2 Exp Date]]&lt;=TODAY()-$D$3, Merged_Data[[#This Row],[Cert 1 Ext Date]]&lt;=TODAY()-$D$3,Merged_Data[[#This Row],[Cert 3 Exp Date]]&lt;=TODAY()-$D$3), "COMPLIANT", "NOT COMPLIANT")</f>
        <v>COMPLIANT</v>
      </c>
      <c r="N327" s="45" t="str" cm="1">
        <f t="array" aca="1" ref="N327" ca="1">_xlfn.IFS(Merged_Data[[#This Row],[Cert 1 Ext Date]]&gt;TODAY()+10, "Current", AND(Merged_Data[[#This Row],[Cert 1 Ext Date]]&gt;TODAY(), Merged_Data[[#This Row],[Cert 1 Ext Date]]&lt;TODAY()+15),"Notify",Merged_Data[[#This Row],[Cert 1 Ext Date]]&lt;=TODAY(), "Expired",Merged_Data[[#This Row],[Cert 1 Ext Date]]= " ","No Data")</f>
        <v>Current</v>
      </c>
      <c r="O327" s="45" t="str" cm="1">
        <f t="array" aca="1" ref="O327" ca="1">_xlfn.IFS(Merged_Data[[#This Row],[Cert 2 Exp Date]]&gt;TODAY()+10, "Current", AND(Merged_Data[[#This Row],[Cert 2 Exp Date]]&gt;TODAY(), Merged_Data[[#This Row],[Cert 2 Exp Date]]&lt;TODAY()+15),"Notify",Merged_Data[[#This Row],[Cert 2 Exp Date]]&lt;=TODAY(), "Expired",Merged_Data[[#This Row],[Cert 2 Exp Date]]= " ","No Data")</f>
        <v>Expired</v>
      </c>
      <c r="P327" s="45" t="str" cm="1">
        <f t="array" aca="1" ref="P327" ca="1">_xlfn.IFS(Merged_Data[[#This Row],[Cert 3 Exp Date]]&gt;TODAY()+10, "Current", AND(Merged_Data[[#This Row],[Cert 3 Exp Date]]&gt;TODAY(), Merged_Data[[#This Row],[Cert 3 Exp Date]]&lt;TODAY()+15),"Notify",Merged_Data[[#This Row],[Cert 3 Exp Date]]&lt;=TODAY(), "Expired",Merged_Data[[#This Row],[Cert 3 Exp Date]]= " ","No Data")</f>
        <v>Expired</v>
      </c>
    </row>
    <row r="328" spans="1:16" x14ac:dyDescent="0.25">
      <c r="A328" s="13" t="s">
        <v>665</v>
      </c>
      <c r="B328" s="13" t="s">
        <v>666</v>
      </c>
      <c r="C328" s="13" t="s">
        <v>2761</v>
      </c>
      <c r="D328" s="13" t="s">
        <v>2430</v>
      </c>
      <c r="E328" s="13" t="s">
        <v>2450</v>
      </c>
      <c r="F328" s="13" t="s">
        <v>2442</v>
      </c>
      <c r="G328" s="13" t="s">
        <v>2428</v>
      </c>
      <c r="H328" s="18">
        <v>44713</v>
      </c>
      <c r="I328" s="20">
        <v>44801</v>
      </c>
      <c r="J328" s="21">
        <v>45116</v>
      </c>
      <c r="K328" s="22">
        <v>44728</v>
      </c>
      <c r="L328" s="14" t="str">
        <f ca="1">IF(Merged_Data[[#This Row],[Last Job Date]]+10 &lt;TODAY(), "AVAILABLE", "NOT AVAILABLE")</f>
        <v>NOT AVAILABLE</v>
      </c>
      <c r="M328" s="37" t="str">
        <f ca="1">IF(OR(Merged_Data[[#This Row],[Cert 2 Exp Date]]&lt;=TODAY()-$D$3, Merged_Data[[#This Row],[Cert 1 Ext Date]]&lt;=TODAY()-$D$3,Merged_Data[[#This Row],[Cert 3 Exp Date]]&lt;=TODAY()-$D$3), "COMPLIANT", "NOT COMPLIANT")</f>
        <v>NOT COMPLIANT</v>
      </c>
      <c r="N328" s="45" t="str" cm="1">
        <f t="array" aca="1" ref="N328" ca="1">_xlfn.IFS(Merged_Data[[#This Row],[Cert 1 Ext Date]]&gt;TODAY()+10, "Current", AND(Merged_Data[[#This Row],[Cert 1 Ext Date]]&gt;TODAY(), Merged_Data[[#This Row],[Cert 1 Ext Date]]&lt;TODAY()+15),"Notify",Merged_Data[[#This Row],[Cert 1 Ext Date]]&lt;=TODAY(), "Expired",Merged_Data[[#This Row],[Cert 1 Ext Date]]= " ","No Data")</f>
        <v>Current</v>
      </c>
      <c r="O328" s="45" t="str" cm="1">
        <f t="array" aca="1" ref="O328" ca="1">_xlfn.IFS(Merged_Data[[#This Row],[Cert 2 Exp Date]]&gt;TODAY()+10, "Current", AND(Merged_Data[[#This Row],[Cert 2 Exp Date]]&gt;TODAY(), Merged_Data[[#This Row],[Cert 2 Exp Date]]&lt;TODAY()+15),"Notify",Merged_Data[[#This Row],[Cert 2 Exp Date]]&lt;=TODAY(), "Expired",Merged_Data[[#This Row],[Cert 2 Exp Date]]= " ","No Data")</f>
        <v>Current</v>
      </c>
      <c r="P328" s="45" t="str" cm="1">
        <f t="array" aca="1" ref="P328" ca="1">_xlfn.IFS(Merged_Data[[#This Row],[Cert 3 Exp Date]]&gt;TODAY()+10, "Current", AND(Merged_Data[[#This Row],[Cert 3 Exp Date]]&gt;TODAY(), Merged_Data[[#This Row],[Cert 3 Exp Date]]&lt;TODAY()+15),"Notify",Merged_Data[[#This Row],[Cert 3 Exp Date]]&lt;=TODAY(), "Expired",Merged_Data[[#This Row],[Cert 3 Exp Date]]= " ","No Data")</f>
        <v>Notify</v>
      </c>
    </row>
    <row r="329" spans="1:16" x14ac:dyDescent="0.25">
      <c r="A329" s="13" t="s">
        <v>1001</v>
      </c>
      <c r="B329" s="13" t="s">
        <v>1002</v>
      </c>
      <c r="C329" s="13" t="s">
        <v>2762</v>
      </c>
      <c r="D329" s="13" t="s">
        <v>2430</v>
      </c>
      <c r="E329" s="13" t="s">
        <v>2437</v>
      </c>
      <c r="F329" s="13" t="s">
        <v>2447</v>
      </c>
      <c r="G329" s="13" t="s">
        <v>2432</v>
      </c>
      <c r="H329" s="18">
        <v>44710</v>
      </c>
      <c r="I329" s="20"/>
      <c r="J329" s="21">
        <v>44722</v>
      </c>
      <c r="K329" s="22">
        <v>44993</v>
      </c>
      <c r="L329" s="14" t="str">
        <f ca="1">IF(Merged_Data[[#This Row],[Last Job Date]]+10 &lt;TODAY(), "AVAILABLE", "NOT AVAILABLE")</f>
        <v>AVAILABLE</v>
      </c>
      <c r="M329" s="37" t="str">
        <f ca="1">IF(OR(Merged_Data[[#This Row],[Cert 2 Exp Date]]&lt;=TODAY()-$D$3, Merged_Data[[#This Row],[Cert 1 Ext Date]]&lt;=TODAY()-$D$3,Merged_Data[[#This Row],[Cert 3 Exp Date]]&lt;=TODAY()-$D$3), "COMPLIANT", "NOT COMPLIANT")</f>
        <v>COMPLIANT</v>
      </c>
      <c r="N329" s="45" t="str" cm="1">
        <f t="array" aca="1" ref="N329" ca="1">_xlfn.IFS(Merged_Data[[#This Row],[Cert 1 Ext Date]]&gt;TODAY()+10, "Current", AND(Merged_Data[[#This Row],[Cert 1 Ext Date]]&gt;TODAY(), Merged_Data[[#This Row],[Cert 1 Ext Date]]&lt;TODAY()+15),"Notify",Merged_Data[[#This Row],[Cert 1 Ext Date]]&lt;=TODAY(), "Expired",Merged_Data[[#This Row],[Cert 1 Ext Date]]= " ","No Data")</f>
        <v>Expired</v>
      </c>
      <c r="O329" s="45" t="str" cm="1">
        <f t="array" aca="1" ref="O329" ca="1">_xlfn.IFS(Merged_Data[[#This Row],[Cert 2 Exp Date]]&gt;TODAY()+10, "Current", AND(Merged_Data[[#This Row],[Cert 2 Exp Date]]&gt;TODAY(), Merged_Data[[#This Row],[Cert 2 Exp Date]]&lt;TODAY()+15),"Notify",Merged_Data[[#This Row],[Cert 2 Exp Date]]&lt;=TODAY(), "Expired",Merged_Data[[#This Row],[Cert 2 Exp Date]]= " ","No Data")</f>
        <v>Expired</v>
      </c>
      <c r="P329" s="45" t="str" cm="1">
        <f t="array" aca="1" ref="P329" ca="1">_xlfn.IFS(Merged_Data[[#This Row],[Cert 3 Exp Date]]&gt;TODAY()+10, "Current", AND(Merged_Data[[#This Row],[Cert 3 Exp Date]]&gt;TODAY(), Merged_Data[[#This Row],[Cert 3 Exp Date]]&lt;TODAY()+15),"Notify",Merged_Data[[#This Row],[Cert 3 Exp Date]]&lt;=TODAY(), "Expired",Merged_Data[[#This Row],[Cert 3 Exp Date]]= " ","No Data")</f>
        <v>Current</v>
      </c>
    </row>
    <row r="330" spans="1:16" x14ac:dyDescent="0.25">
      <c r="A330" s="13" t="s">
        <v>1001</v>
      </c>
      <c r="B330" s="13" t="s">
        <v>1201</v>
      </c>
      <c r="C330" s="13" t="s">
        <v>2763</v>
      </c>
      <c r="D330" s="13" t="s">
        <v>2430</v>
      </c>
      <c r="E330" s="13" t="s">
        <v>2426</v>
      </c>
      <c r="F330" s="13" t="s">
        <v>2427</v>
      </c>
      <c r="G330" s="13" t="s">
        <v>2428</v>
      </c>
      <c r="H330" s="18">
        <v>44713</v>
      </c>
      <c r="I330" s="20">
        <v>45140</v>
      </c>
      <c r="J330" s="21">
        <v>44671</v>
      </c>
      <c r="K330" s="22">
        <v>44773</v>
      </c>
      <c r="L330" s="14" t="str">
        <f ca="1">IF(Merged_Data[[#This Row],[Last Job Date]]+10 &lt;TODAY(), "AVAILABLE", "NOT AVAILABLE")</f>
        <v>NOT AVAILABLE</v>
      </c>
      <c r="M330" s="37" t="str">
        <f ca="1">IF(OR(Merged_Data[[#This Row],[Cert 2 Exp Date]]&lt;=TODAY()-$D$3, Merged_Data[[#This Row],[Cert 1 Ext Date]]&lt;=TODAY()-$D$3,Merged_Data[[#This Row],[Cert 3 Exp Date]]&lt;=TODAY()-$D$3), "COMPLIANT", "NOT COMPLIANT")</f>
        <v>COMPLIANT</v>
      </c>
      <c r="N330" s="45" t="str" cm="1">
        <f t="array" aca="1" ref="N330" ca="1">_xlfn.IFS(Merged_Data[[#This Row],[Cert 1 Ext Date]]&gt;TODAY()+10, "Current", AND(Merged_Data[[#This Row],[Cert 1 Ext Date]]&gt;TODAY(), Merged_Data[[#This Row],[Cert 1 Ext Date]]&lt;TODAY()+15),"Notify",Merged_Data[[#This Row],[Cert 1 Ext Date]]&lt;=TODAY(), "Expired",Merged_Data[[#This Row],[Cert 1 Ext Date]]= " ","No Data")</f>
        <v>Current</v>
      </c>
      <c r="O330" s="45" t="str" cm="1">
        <f t="array" aca="1" ref="O330" ca="1">_xlfn.IFS(Merged_Data[[#This Row],[Cert 2 Exp Date]]&gt;TODAY()+10, "Current", AND(Merged_Data[[#This Row],[Cert 2 Exp Date]]&gt;TODAY(), Merged_Data[[#This Row],[Cert 2 Exp Date]]&lt;TODAY()+15),"Notify",Merged_Data[[#This Row],[Cert 2 Exp Date]]&lt;=TODAY(), "Expired",Merged_Data[[#This Row],[Cert 2 Exp Date]]= " ","No Data")</f>
        <v>Expired</v>
      </c>
      <c r="P330" s="45" t="str" cm="1">
        <f t="array" aca="1" ref="P330" ca="1">_xlfn.IFS(Merged_Data[[#This Row],[Cert 3 Exp Date]]&gt;TODAY()+10, "Current", AND(Merged_Data[[#This Row],[Cert 3 Exp Date]]&gt;TODAY(), Merged_Data[[#This Row],[Cert 3 Exp Date]]&lt;TODAY()+15),"Notify",Merged_Data[[#This Row],[Cert 3 Exp Date]]&lt;=TODAY(), "Expired",Merged_Data[[#This Row],[Cert 3 Exp Date]]= " ","No Data")</f>
        <v>Current</v>
      </c>
    </row>
    <row r="331" spans="1:16" x14ac:dyDescent="0.25">
      <c r="A331" s="13" t="s">
        <v>8</v>
      </c>
      <c r="B331" s="13" t="s">
        <v>9</v>
      </c>
      <c r="C331" s="13" t="s">
        <v>2764</v>
      </c>
      <c r="D331" s="13" t="s">
        <v>2425</v>
      </c>
      <c r="E331" s="13" t="s">
        <v>2439</v>
      </c>
      <c r="F331" s="13" t="s">
        <v>2431</v>
      </c>
      <c r="G331" s="13" t="s">
        <v>2428</v>
      </c>
      <c r="H331" s="18">
        <v>44704</v>
      </c>
      <c r="I331" s="20">
        <v>45101</v>
      </c>
      <c r="J331" s="21">
        <v>44838</v>
      </c>
      <c r="K331" s="22">
        <v>45334</v>
      </c>
      <c r="L331" s="14" t="str">
        <f ca="1">IF(Merged_Data[[#This Row],[Last Job Date]]+10 &lt;TODAY(), "AVAILABLE", "NOT AVAILABLE")</f>
        <v>AVAILABLE</v>
      </c>
      <c r="M331" s="37" t="str">
        <f ca="1">IF(OR(Merged_Data[[#This Row],[Cert 2 Exp Date]]&lt;=TODAY()-$D$3, Merged_Data[[#This Row],[Cert 1 Ext Date]]&lt;=TODAY()-$D$3,Merged_Data[[#This Row],[Cert 3 Exp Date]]&lt;=TODAY()-$D$3), "COMPLIANT", "NOT COMPLIANT")</f>
        <v>NOT COMPLIANT</v>
      </c>
      <c r="N331" s="45" t="str" cm="1">
        <f t="array" aca="1" ref="N331" ca="1">_xlfn.IFS(Merged_Data[[#This Row],[Cert 1 Ext Date]]&gt;TODAY()+10, "Current", AND(Merged_Data[[#This Row],[Cert 1 Ext Date]]&gt;TODAY(), Merged_Data[[#This Row],[Cert 1 Ext Date]]&lt;TODAY()+15),"Notify",Merged_Data[[#This Row],[Cert 1 Ext Date]]&lt;=TODAY(), "Expired",Merged_Data[[#This Row],[Cert 1 Ext Date]]= " ","No Data")</f>
        <v>Current</v>
      </c>
      <c r="O331" s="45" t="str" cm="1">
        <f t="array" aca="1" ref="O331" ca="1">_xlfn.IFS(Merged_Data[[#This Row],[Cert 2 Exp Date]]&gt;TODAY()+10, "Current", AND(Merged_Data[[#This Row],[Cert 2 Exp Date]]&gt;TODAY(), Merged_Data[[#This Row],[Cert 2 Exp Date]]&lt;TODAY()+15),"Notify",Merged_Data[[#This Row],[Cert 2 Exp Date]]&lt;=TODAY(), "Expired",Merged_Data[[#This Row],[Cert 2 Exp Date]]= " ","No Data")</f>
        <v>Current</v>
      </c>
      <c r="P331" s="45" t="str" cm="1">
        <f t="array" aca="1" ref="P331" ca="1">_xlfn.IFS(Merged_Data[[#This Row],[Cert 3 Exp Date]]&gt;TODAY()+10, "Current", AND(Merged_Data[[#This Row],[Cert 3 Exp Date]]&gt;TODAY(), Merged_Data[[#This Row],[Cert 3 Exp Date]]&lt;TODAY()+15),"Notify",Merged_Data[[#This Row],[Cert 3 Exp Date]]&lt;=TODAY(), "Expired",Merged_Data[[#This Row],[Cert 3 Exp Date]]= " ","No Data")</f>
        <v>Current</v>
      </c>
    </row>
    <row r="332" spans="1:16" x14ac:dyDescent="0.25">
      <c r="A332" s="13" t="s">
        <v>1704</v>
      </c>
      <c r="B332" s="13" t="s">
        <v>1705</v>
      </c>
      <c r="C332" s="13" t="s">
        <v>2765</v>
      </c>
      <c r="D332" s="13" t="s">
        <v>2430</v>
      </c>
      <c r="E332" s="13" t="s">
        <v>2437</v>
      </c>
      <c r="F332" s="13" t="s">
        <v>2431</v>
      </c>
      <c r="G332" s="13" t="s">
        <v>2432</v>
      </c>
      <c r="H332" s="18">
        <v>44713</v>
      </c>
      <c r="I332" s="20">
        <v>44722</v>
      </c>
      <c r="J332" s="21">
        <v>45129</v>
      </c>
      <c r="K332" s="22">
        <v>45106</v>
      </c>
      <c r="L332" s="14" t="str">
        <f ca="1">IF(Merged_Data[[#This Row],[Last Job Date]]+10 &lt;TODAY(), "AVAILABLE", "NOT AVAILABLE")</f>
        <v>NOT AVAILABLE</v>
      </c>
      <c r="M332" s="37" t="str">
        <f ca="1">IF(OR(Merged_Data[[#This Row],[Cert 2 Exp Date]]&lt;=TODAY()-$D$3, Merged_Data[[#This Row],[Cert 1 Ext Date]]&lt;=TODAY()-$D$3,Merged_Data[[#This Row],[Cert 3 Exp Date]]&lt;=TODAY()-$D$3), "COMPLIANT", "NOT COMPLIANT")</f>
        <v>NOT COMPLIANT</v>
      </c>
      <c r="N332" s="45" t="str" cm="1">
        <f t="array" aca="1" ref="N332" ca="1">_xlfn.IFS(Merged_Data[[#This Row],[Cert 1 Ext Date]]&gt;TODAY()+10, "Current", AND(Merged_Data[[#This Row],[Cert 1 Ext Date]]&gt;TODAY(), Merged_Data[[#This Row],[Cert 1 Ext Date]]&lt;TODAY()+15),"Notify",Merged_Data[[#This Row],[Cert 1 Ext Date]]&lt;=TODAY(), "Expired",Merged_Data[[#This Row],[Cert 1 Ext Date]]= " ","No Data")</f>
        <v>Expired</v>
      </c>
      <c r="O332" s="45" t="str" cm="1">
        <f t="array" aca="1" ref="O332" ca="1">_xlfn.IFS(Merged_Data[[#This Row],[Cert 2 Exp Date]]&gt;TODAY()+10, "Current", AND(Merged_Data[[#This Row],[Cert 2 Exp Date]]&gt;TODAY(), Merged_Data[[#This Row],[Cert 2 Exp Date]]&lt;TODAY()+15),"Notify",Merged_Data[[#This Row],[Cert 2 Exp Date]]&lt;=TODAY(), "Expired",Merged_Data[[#This Row],[Cert 2 Exp Date]]= " ","No Data")</f>
        <v>Current</v>
      </c>
      <c r="P332" s="45" t="str" cm="1">
        <f t="array" aca="1" ref="P332" ca="1">_xlfn.IFS(Merged_Data[[#This Row],[Cert 3 Exp Date]]&gt;TODAY()+10, "Current", AND(Merged_Data[[#This Row],[Cert 3 Exp Date]]&gt;TODAY(), Merged_Data[[#This Row],[Cert 3 Exp Date]]&lt;TODAY()+15),"Notify",Merged_Data[[#This Row],[Cert 3 Exp Date]]&lt;=TODAY(), "Expired",Merged_Data[[#This Row],[Cert 3 Exp Date]]= " ","No Data")</f>
        <v>Current</v>
      </c>
    </row>
    <row r="333" spans="1:16" x14ac:dyDescent="0.25">
      <c r="A333" s="13" t="s">
        <v>2114</v>
      </c>
      <c r="B333" s="13" t="s">
        <v>2115</v>
      </c>
      <c r="C333" s="13" t="s">
        <v>2766</v>
      </c>
      <c r="D333" s="13" t="s">
        <v>2425</v>
      </c>
      <c r="E333" s="13" t="s">
        <v>2445</v>
      </c>
      <c r="F333" s="13" t="s">
        <v>2447</v>
      </c>
      <c r="G333" s="13" t="s">
        <v>2428</v>
      </c>
      <c r="H333" s="18">
        <v>44707</v>
      </c>
      <c r="I333" s="20">
        <v>44763</v>
      </c>
      <c r="J333" s="21">
        <v>44782</v>
      </c>
      <c r="K333" s="22">
        <v>44553</v>
      </c>
      <c r="L333" s="14" t="str">
        <f ca="1">IF(Merged_Data[[#This Row],[Last Job Date]]+10 &lt;TODAY(), "AVAILABLE", "NOT AVAILABLE")</f>
        <v>AVAILABLE</v>
      </c>
      <c r="M333" s="37" t="str">
        <f ca="1">IF(OR(Merged_Data[[#This Row],[Cert 2 Exp Date]]&lt;=TODAY()-$D$3, Merged_Data[[#This Row],[Cert 1 Ext Date]]&lt;=TODAY()-$D$3,Merged_Data[[#This Row],[Cert 3 Exp Date]]&lt;=TODAY()-$D$3), "COMPLIANT", "NOT COMPLIANT")</f>
        <v>COMPLIANT</v>
      </c>
      <c r="N333" s="45" t="str" cm="1">
        <f t="array" aca="1" ref="N333" ca="1">_xlfn.IFS(Merged_Data[[#This Row],[Cert 1 Ext Date]]&gt;TODAY()+10, "Current", AND(Merged_Data[[#This Row],[Cert 1 Ext Date]]&gt;TODAY(), Merged_Data[[#This Row],[Cert 1 Ext Date]]&lt;TODAY()+15),"Notify",Merged_Data[[#This Row],[Cert 1 Ext Date]]&lt;=TODAY(), "Expired",Merged_Data[[#This Row],[Cert 1 Ext Date]]= " ","No Data")</f>
        <v>Current</v>
      </c>
      <c r="O333" s="45" t="str" cm="1">
        <f t="array" aca="1" ref="O333" ca="1">_xlfn.IFS(Merged_Data[[#This Row],[Cert 2 Exp Date]]&gt;TODAY()+10, "Current", AND(Merged_Data[[#This Row],[Cert 2 Exp Date]]&gt;TODAY(), Merged_Data[[#This Row],[Cert 2 Exp Date]]&lt;TODAY()+15),"Notify",Merged_Data[[#This Row],[Cert 2 Exp Date]]&lt;=TODAY(), "Expired",Merged_Data[[#This Row],[Cert 2 Exp Date]]= " ","No Data")</f>
        <v>Current</v>
      </c>
      <c r="P333" s="45" t="str" cm="1">
        <f t="array" aca="1" ref="P333" ca="1">_xlfn.IFS(Merged_Data[[#This Row],[Cert 3 Exp Date]]&gt;TODAY()+10, "Current", AND(Merged_Data[[#This Row],[Cert 3 Exp Date]]&gt;TODAY(), Merged_Data[[#This Row],[Cert 3 Exp Date]]&lt;TODAY()+15),"Notify",Merged_Data[[#This Row],[Cert 3 Exp Date]]&lt;=TODAY(), "Expired",Merged_Data[[#This Row],[Cert 3 Exp Date]]= " ","No Data")</f>
        <v>Expired</v>
      </c>
    </row>
    <row r="334" spans="1:16" x14ac:dyDescent="0.25">
      <c r="A334" s="13" t="s">
        <v>1867</v>
      </c>
      <c r="B334" s="13" t="s">
        <v>1868</v>
      </c>
      <c r="C334" s="13" t="s">
        <v>2767</v>
      </c>
      <c r="D334" s="13" t="s">
        <v>2430</v>
      </c>
      <c r="E334" s="13" t="s">
        <v>2437</v>
      </c>
      <c r="F334" s="13" t="s">
        <v>2427</v>
      </c>
      <c r="G334" s="13" t="s">
        <v>2432</v>
      </c>
      <c r="H334" s="18">
        <v>44707</v>
      </c>
      <c r="I334" s="20">
        <v>45058</v>
      </c>
      <c r="J334" s="21">
        <v>44869</v>
      </c>
      <c r="K334" s="22">
        <v>45428</v>
      </c>
      <c r="L334" s="14" t="str">
        <f ca="1">IF(Merged_Data[[#This Row],[Last Job Date]]+10 &lt;TODAY(), "AVAILABLE", "NOT AVAILABLE")</f>
        <v>AVAILABLE</v>
      </c>
      <c r="M334" s="37" t="str">
        <f ca="1">IF(OR(Merged_Data[[#This Row],[Cert 2 Exp Date]]&lt;=TODAY()-$D$3, Merged_Data[[#This Row],[Cert 1 Ext Date]]&lt;=TODAY()-$D$3,Merged_Data[[#This Row],[Cert 3 Exp Date]]&lt;=TODAY()-$D$3), "COMPLIANT", "NOT COMPLIANT")</f>
        <v>NOT COMPLIANT</v>
      </c>
      <c r="N334" s="45" t="str" cm="1">
        <f t="array" aca="1" ref="N334" ca="1">_xlfn.IFS(Merged_Data[[#This Row],[Cert 1 Ext Date]]&gt;TODAY()+10, "Current", AND(Merged_Data[[#This Row],[Cert 1 Ext Date]]&gt;TODAY(), Merged_Data[[#This Row],[Cert 1 Ext Date]]&lt;TODAY()+15),"Notify",Merged_Data[[#This Row],[Cert 1 Ext Date]]&lt;=TODAY(), "Expired",Merged_Data[[#This Row],[Cert 1 Ext Date]]= " ","No Data")</f>
        <v>Current</v>
      </c>
      <c r="O334" s="45" t="str" cm="1">
        <f t="array" aca="1" ref="O334" ca="1">_xlfn.IFS(Merged_Data[[#This Row],[Cert 2 Exp Date]]&gt;TODAY()+10, "Current", AND(Merged_Data[[#This Row],[Cert 2 Exp Date]]&gt;TODAY(), Merged_Data[[#This Row],[Cert 2 Exp Date]]&lt;TODAY()+15),"Notify",Merged_Data[[#This Row],[Cert 2 Exp Date]]&lt;=TODAY(), "Expired",Merged_Data[[#This Row],[Cert 2 Exp Date]]= " ","No Data")</f>
        <v>Current</v>
      </c>
      <c r="P334" s="45" t="str" cm="1">
        <f t="array" aca="1" ref="P334" ca="1">_xlfn.IFS(Merged_Data[[#This Row],[Cert 3 Exp Date]]&gt;TODAY()+10, "Current", AND(Merged_Data[[#This Row],[Cert 3 Exp Date]]&gt;TODAY(), Merged_Data[[#This Row],[Cert 3 Exp Date]]&lt;TODAY()+15),"Notify",Merged_Data[[#This Row],[Cert 3 Exp Date]]&lt;=TODAY(), "Expired",Merged_Data[[#This Row],[Cert 3 Exp Date]]= " ","No Data")</f>
        <v>Current</v>
      </c>
    </row>
    <row r="335" spans="1:16" x14ac:dyDescent="0.25">
      <c r="A335" s="13" t="s">
        <v>149</v>
      </c>
      <c r="B335" s="13" t="s">
        <v>150</v>
      </c>
      <c r="C335" s="13" t="s">
        <v>2768</v>
      </c>
      <c r="D335" s="13" t="s">
        <v>2430</v>
      </c>
      <c r="E335" s="13" t="s">
        <v>2445</v>
      </c>
      <c r="F335" s="13" t="s">
        <v>2431</v>
      </c>
      <c r="G335" s="13" t="s">
        <v>2428</v>
      </c>
      <c r="H335" s="18">
        <v>44713</v>
      </c>
      <c r="I335" s="20">
        <v>44891</v>
      </c>
      <c r="J335" s="21">
        <v>44947</v>
      </c>
      <c r="K335" s="22">
        <v>45243</v>
      </c>
      <c r="L335" s="14" t="str">
        <f ca="1">IF(Merged_Data[[#This Row],[Last Job Date]]+10 &lt;TODAY(), "AVAILABLE", "NOT AVAILABLE")</f>
        <v>NOT AVAILABLE</v>
      </c>
      <c r="M335" s="37" t="str">
        <f ca="1">IF(OR(Merged_Data[[#This Row],[Cert 2 Exp Date]]&lt;=TODAY()-$D$3, Merged_Data[[#This Row],[Cert 1 Ext Date]]&lt;=TODAY()-$D$3,Merged_Data[[#This Row],[Cert 3 Exp Date]]&lt;=TODAY()-$D$3), "COMPLIANT", "NOT COMPLIANT")</f>
        <v>NOT COMPLIANT</v>
      </c>
      <c r="N335" s="45" t="str" cm="1">
        <f t="array" aca="1" ref="N335" ca="1">_xlfn.IFS(Merged_Data[[#This Row],[Cert 1 Ext Date]]&gt;TODAY()+10, "Current", AND(Merged_Data[[#This Row],[Cert 1 Ext Date]]&gt;TODAY(), Merged_Data[[#This Row],[Cert 1 Ext Date]]&lt;TODAY()+15),"Notify",Merged_Data[[#This Row],[Cert 1 Ext Date]]&lt;=TODAY(), "Expired",Merged_Data[[#This Row],[Cert 1 Ext Date]]= " ","No Data")</f>
        <v>Current</v>
      </c>
      <c r="O335" s="45" t="str" cm="1">
        <f t="array" aca="1" ref="O335" ca="1">_xlfn.IFS(Merged_Data[[#This Row],[Cert 2 Exp Date]]&gt;TODAY()+10, "Current", AND(Merged_Data[[#This Row],[Cert 2 Exp Date]]&gt;TODAY(), Merged_Data[[#This Row],[Cert 2 Exp Date]]&lt;TODAY()+15),"Notify",Merged_Data[[#This Row],[Cert 2 Exp Date]]&lt;=TODAY(), "Expired",Merged_Data[[#This Row],[Cert 2 Exp Date]]= " ","No Data")</f>
        <v>Current</v>
      </c>
      <c r="P335" s="45" t="str" cm="1">
        <f t="array" aca="1" ref="P335" ca="1">_xlfn.IFS(Merged_Data[[#This Row],[Cert 3 Exp Date]]&gt;TODAY()+10, "Current", AND(Merged_Data[[#This Row],[Cert 3 Exp Date]]&gt;TODAY(), Merged_Data[[#This Row],[Cert 3 Exp Date]]&lt;TODAY()+15),"Notify",Merged_Data[[#This Row],[Cert 3 Exp Date]]&lt;=TODAY(), "Expired",Merged_Data[[#This Row],[Cert 3 Exp Date]]= " ","No Data")</f>
        <v>Current</v>
      </c>
    </row>
    <row r="336" spans="1:16" x14ac:dyDescent="0.25">
      <c r="A336" s="13" t="s">
        <v>1259</v>
      </c>
      <c r="B336" s="13" t="s">
        <v>1260</v>
      </c>
      <c r="C336" s="13" t="s">
        <v>2769</v>
      </c>
      <c r="D336" s="13" t="s">
        <v>2425</v>
      </c>
      <c r="E336" s="13" t="s">
        <v>2441</v>
      </c>
      <c r="F336" s="13" t="s">
        <v>2427</v>
      </c>
      <c r="G336" s="13" t="s">
        <v>2428</v>
      </c>
      <c r="H336" s="18">
        <v>44707</v>
      </c>
      <c r="I336" s="20">
        <v>44871</v>
      </c>
      <c r="J336" s="21">
        <v>45077</v>
      </c>
      <c r="K336" s="22">
        <v>44930</v>
      </c>
      <c r="L336" s="14" t="str">
        <f ca="1">IF(Merged_Data[[#This Row],[Last Job Date]]+10 &lt;TODAY(), "AVAILABLE", "NOT AVAILABLE")</f>
        <v>AVAILABLE</v>
      </c>
      <c r="M336" s="37" t="str">
        <f ca="1">IF(OR(Merged_Data[[#This Row],[Cert 2 Exp Date]]&lt;=TODAY()-$D$3, Merged_Data[[#This Row],[Cert 1 Ext Date]]&lt;=TODAY()-$D$3,Merged_Data[[#This Row],[Cert 3 Exp Date]]&lt;=TODAY()-$D$3), "COMPLIANT", "NOT COMPLIANT")</f>
        <v>NOT COMPLIANT</v>
      </c>
      <c r="N336" s="45" t="str" cm="1">
        <f t="array" aca="1" ref="N336" ca="1">_xlfn.IFS(Merged_Data[[#This Row],[Cert 1 Ext Date]]&gt;TODAY()+10, "Current", AND(Merged_Data[[#This Row],[Cert 1 Ext Date]]&gt;TODAY(), Merged_Data[[#This Row],[Cert 1 Ext Date]]&lt;TODAY()+15),"Notify",Merged_Data[[#This Row],[Cert 1 Ext Date]]&lt;=TODAY(), "Expired",Merged_Data[[#This Row],[Cert 1 Ext Date]]= " ","No Data")</f>
        <v>Current</v>
      </c>
      <c r="O336" s="45" t="str" cm="1">
        <f t="array" aca="1" ref="O336" ca="1">_xlfn.IFS(Merged_Data[[#This Row],[Cert 2 Exp Date]]&gt;TODAY()+10, "Current", AND(Merged_Data[[#This Row],[Cert 2 Exp Date]]&gt;TODAY(), Merged_Data[[#This Row],[Cert 2 Exp Date]]&lt;TODAY()+15),"Notify",Merged_Data[[#This Row],[Cert 2 Exp Date]]&lt;=TODAY(), "Expired",Merged_Data[[#This Row],[Cert 2 Exp Date]]= " ","No Data")</f>
        <v>Current</v>
      </c>
      <c r="P336" s="45" t="str" cm="1">
        <f t="array" aca="1" ref="P336" ca="1">_xlfn.IFS(Merged_Data[[#This Row],[Cert 3 Exp Date]]&gt;TODAY()+10, "Current", AND(Merged_Data[[#This Row],[Cert 3 Exp Date]]&gt;TODAY(), Merged_Data[[#This Row],[Cert 3 Exp Date]]&lt;TODAY()+15),"Notify",Merged_Data[[#This Row],[Cert 3 Exp Date]]&lt;=TODAY(), "Expired",Merged_Data[[#This Row],[Cert 3 Exp Date]]= " ","No Data")</f>
        <v>Current</v>
      </c>
    </row>
    <row r="337" spans="1:16" x14ac:dyDescent="0.25">
      <c r="A337" s="13" t="s">
        <v>1949</v>
      </c>
      <c r="B337" s="13" t="s">
        <v>1950</v>
      </c>
      <c r="C337" s="13" t="s">
        <v>2770</v>
      </c>
      <c r="D337" s="13" t="s">
        <v>2425</v>
      </c>
      <c r="E337" s="13" t="s">
        <v>2426</v>
      </c>
      <c r="F337" s="13" t="s">
        <v>2427</v>
      </c>
      <c r="G337" s="13" t="s">
        <v>2432</v>
      </c>
      <c r="H337" s="18">
        <v>44706</v>
      </c>
      <c r="I337" s="20">
        <v>44760</v>
      </c>
      <c r="J337" s="21">
        <v>44829</v>
      </c>
      <c r="K337" s="22">
        <v>45257</v>
      </c>
      <c r="L337" s="14" t="str">
        <f ca="1">IF(Merged_Data[[#This Row],[Last Job Date]]+10 &lt;TODAY(), "AVAILABLE", "NOT AVAILABLE")</f>
        <v>AVAILABLE</v>
      </c>
      <c r="M337" s="37" t="str">
        <f ca="1">IF(OR(Merged_Data[[#This Row],[Cert 2 Exp Date]]&lt;=TODAY()-$D$3, Merged_Data[[#This Row],[Cert 1 Ext Date]]&lt;=TODAY()-$D$3,Merged_Data[[#This Row],[Cert 3 Exp Date]]&lt;=TODAY()-$D$3), "COMPLIANT", "NOT COMPLIANT")</f>
        <v>NOT COMPLIANT</v>
      </c>
      <c r="N337" s="45" t="str" cm="1">
        <f t="array" aca="1" ref="N337" ca="1">_xlfn.IFS(Merged_Data[[#This Row],[Cert 1 Ext Date]]&gt;TODAY()+10, "Current", AND(Merged_Data[[#This Row],[Cert 1 Ext Date]]&gt;TODAY(), Merged_Data[[#This Row],[Cert 1 Ext Date]]&lt;TODAY()+15),"Notify",Merged_Data[[#This Row],[Cert 1 Ext Date]]&lt;=TODAY(), "Expired",Merged_Data[[#This Row],[Cert 1 Ext Date]]= " ","No Data")</f>
        <v>Current</v>
      </c>
      <c r="O337" s="45" t="str" cm="1">
        <f t="array" aca="1" ref="O337" ca="1">_xlfn.IFS(Merged_Data[[#This Row],[Cert 2 Exp Date]]&gt;TODAY()+10, "Current", AND(Merged_Data[[#This Row],[Cert 2 Exp Date]]&gt;TODAY(), Merged_Data[[#This Row],[Cert 2 Exp Date]]&lt;TODAY()+15),"Notify",Merged_Data[[#This Row],[Cert 2 Exp Date]]&lt;=TODAY(), "Expired",Merged_Data[[#This Row],[Cert 2 Exp Date]]= " ","No Data")</f>
        <v>Current</v>
      </c>
      <c r="P337" s="45" t="str" cm="1">
        <f t="array" aca="1" ref="P337" ca="1">_xlfn.IFS(Merged_Data[[#This Row],[Cert 3 Exp Date]]&gt;TODAY()+10, "Current", AND(Merged_Data[[#This Row],[Cert 3 Exp Date]]&gt;TODAY(), Merged_Data[[#This Row],[Cert 3 Exp Date]]&lt;TODAY()+15),"Notify",Merged_Data[[#This Row],[Cert 3 Exp Date]]&lt;=TODAY(), "Expired",Merged_Data[[#This Row],[Cert 3 Exp Date]]= " ","No Data")</f>
        <v>Current</v>
      </c>
    </row>
    <row r="338" spans="1:16" x14ac:dyDescent="0.25">
      <c r="A338" s="13" t="s">
        <v>525</v>
      </c>
      <c r="B338" s="13" t="s">
        <v>526</v>
      </c>
      <c r="C338" s="13" t="s">
        <v>2771</v>
      </c>
      <c r="D338" s="13" t="s">
        <v>2430</v>
      </c>
      <c r="E338" s="13" t="s">
        <v>2437</v>
      </c>
      <c r="F338" s="13" t="s">
        <v>2427</v>
      </c>
      <c r="G338" s="13" t="s">
        <v>2432</v>
      </c>
      <c r="H338" s="18">
        <v>44715</v>
      </c>
      <c r="I338" s="20">
        <v>44738</v>
      </c>
      <c r="J338" s="21">
        <v>45013</v>
      </c>
      <c r="K338" s="22">
        <v>44694</v>
      </c>
      <c r="L338" s="14" t="str">
        <f ca="1">IF(Merged_Data[[#This Row],[Last Job Date]]+10 &lt;TODAY(), "AVAILABLE", "NOT AVAILABLE")</f>
        <v>NOT AVAILABLE</v>
      </c>
      <c r="M338" s="37" t="str">
        <f ca="1">IF(OR(Merged_Data[[#This Row],[Cert 2 Exp Date]]&lt;=TODAY()-$D$3, Merged_Data[[#This Row],[Cert 1 Ext Date]]&lt;=TODAY()-$D$3,Merged_Data[[#This Row],[Cert 3 Exp Date]]&lt;=TODAY()-$D$3), "COMPLIANT", "NOT COMPLIANT")</f>
        <v>COMPLIANT</v>
      </c>
      <c r="N338" s="45" t="str" cm="1">
        <f t="array" aca="1" ref="N338" ca="1">_xlfn.IFS(Merged_Data[[#This Row],[Cert 1 Ext Date]]&gt;TODAY()+10, "Current", AND(Merged_Data[[#This Row],[Cert 1 Ext Date]]&gt;TODAY(), Merged_Data[[#This Row],[Cert 1 Ext Date]]&lt;TODAY()+15),"Notify",Merged_Data[[#This Row],[Cert 1 Ext Date]]&lt;=TODAY(), "Expired",Merged_Data[[#This Row],[Cert 1 Ext Date]]= " ","No Data")</f>
        <v>Current</v>
      </c>
      <c r="O338" s="45" t="str" cm="1">
        <f t="array" aca="1" ref="O338" ca="1">_xlfn.IFS(Merged_Data[[#This Row],[Cert 2 Exp Date]]&gt;TODAY()+10, "Current", AND(Merged_Data[[#This Row],[Cert 2 Exp Date]]&gt;TODAY(), Merged_Data[[#This Row],[Cert 2 Exp Date]]&lt;TODAY()+15),"Notify",Merged_Data[[#This Row],[Cert 2 Exp Date]]&lt;=TODAY(), "Expired",Merged_Data[[#This Row],[Cert 2 Exp Date]]= " ","No Data")</f>
        <v>Current</v>
      </c>
      <c r="P338" s="45" t="str" cm="1">
        <f t="array" aca="1" ref="P338" ca="1">_xlfn.IFS(Merged_Data[[#This Row],[Cert 3 Exp Date]]&gt;TODAY()+10, "Current", AND(Merged_Data[[#This Row],[Cert 3 Exp Date]]&gt;TODAY(), Merged_Data[[#This Row],[Cert 3 Exp Date]]&lt;TODAY()+15),"Notify",Merged_Data[[#This Row],[Cert 3 Exp Date]]&lt;=TODAY(), "Expired",Merged_Data[[#This Row],[Cert 3 Exp Date]]= " ","No Data")</f>
        <v>Expired</v>
      </c>
    </row>
    <row r="339" spans="1:16" x14ac:dyDescent="0.25">
      <c r="A339" s="13" t="s">
        <v>1491</v>
      </c>
      <c r="B339" s="13" t="s">
        <v>1492</v>
      </c>
      <c r="C339" s="13" t="s">
        <v>2772</v>
      </c>
      <c r="D339" s="13" t="s">
        <v>2430</v>
      </c>
      <c r="E339" s="13" t="s">
        <v>2441</v>
      </c>
      <c r="F339" s="13" t="s">
        <v>2431</v>
      </c>
      <c r="G339" s="13" t="s">
        <v>2428</v>
      </c>
      <c r="H339" s="18">
        <v>44711</v>
      </c>
      <c r="I339" s="20">
        <v>44736</v>
      </c>
      <c r="J339" s="21">
        <v>44637</v>
      </c>
      <c r="K339" s="22">
        <v>44918</v>
      </c>
      <c r="L339" s="14" t="str">
        <f ca="1">IF(Merged_Data[[#This Row],[Last Job Date]]+10 &lt;TODAY(), "AVAILABLE", "NOT AVAILABLE")</f>
        <v>AVAILABLE</v>
      </c>
      <c r="M339" s="37" t="str">
        <f ca="1">IF(OR(Merged_Data[[#This Row],[Cert 2 Exp Date]]&lt;=TODAY()-$D$3, Merged_Data[[#This Row],[Cert 1 Ext Date]]&lt;=TODAY()-$D$3,Merged_Data[[#This Row],[Cert 3 Exp Date]]&lt;=TODAY()-$D$3), "COMPLIANT", "NOT COMPLIANT")</f>
        <v>COMPLIANT</v>
      </c>
      <c r="N339" s="45" t="str" cm="1">
        <f t="array" aca="1" ref="N339" ca="1">_xlfn.IFS(Merged_Data[[#This Row],[Cert 1 Ext Date]]&gt;TODAY()+10, "Current", AND(Merged_Data[[#This Row],[Cert 1 Ext Date]]&gt;TODAY(), Merged_Data[[#This Row],[Cert 1 Ext Date]]&lt;TODAY()+15),"Notify",Merged_Data[[#This Row],[Cert 1 Ext Date]]&lt;=TODAY(), "Expired",Merged_Data[[#This Row],[Cert 1 Ext Date]]= " ","No Data")</f>
        <v>Current</v>
      </c>
      <c r="O339" s="45" t="str" cm="1">
        <f t="array" aca="1" ref="O339" ca="1">_xlfn.IFS(Merged_Data[[#This Row],[Cert 2 Exp Date]]&gt;TODAY()+10, "Current", AND(Merged_Data[[#This Row],[Cert 2 Exp Date]]&gt;TODAY(), Merged_Data[[#This Row],[Cert 2 Exp Date]]&lt;TODAY()+15),"Notify",Merged_Data[[#This Row],[Cert 2 Exp Date]]&lt;=TODAY(), "Expired",Merged_Data[[#This Row],[Cert 2 Exp Date]]= " ","No Data")</f>
        <v>Expired</v>
      </c>
      <c r="P339" s="45" t="str" cm="1">
        <f t="array" aca="1" ref="P339" ca="1">_xlfn.IFS(Merged_Data[[#This Row],[Cert 3 Exp Date]]&gt;TODAY()+10, "Current", AND(Merged_Data[[#This Row],[Cert 3 Exp Date]]&gt;TODAY(), Merged_Data[[#This Row],[Cert 3 Exp Date]]&lt;TODAY()+15),"Notify",Merged_Data[[#This Row],[Cert 3 Exp Date]]&lt;=TODAY(), "Expired",Merged_Data[[#This Row],[Cert 3 Exp Date]]= " ","No Data")</f>
        <v>Current</v>
      </c>
    </row>
    <row r="340" spans="1:16" x14ac:dyDescent="0.25">
      <c r="A340" s="13" t="s">
        <v>622</v>
      </c>
      <c r="B340" s="13" t="s">
        <v>623</v>
      </c>
      <c r="C340" s="13" t="s">
        <v>2773</v>
      </c>
      <c r="D340" s="13" t="s">
        <v>2425</v>
      </c>
      <c r="E340" s="13" t="s">
        <v>2439</v>
      </c>
      <c r="F340" s="13" t="s">
        <v>2447</v>
      </c>
      <c r="G340" s="13" t="s">
        <v>2432</v>
      </c>
      <c r="H340" s="18">
        <v>44715</v>
      </c>
      <c r="I340" s="20"/>
      <c r="J340" s="21">
        <v>44745</v>
      </c>
      <c r="K340" s="22">
        <v>44754</v>
      </c>
      <c r="L340" s="14" t="str">
        <f ca="1">IF(Merged_Data[[#This Row],[Last Job Date]]+10 &lt;TODAY(), "AVAILABLE", "NOT AVAILABLE")</f>
        <v>NOT AVAILABLE</v>
      </c>
      <c r="M340" s="37" t="str">
        <f ca="1">IF(OR(Merged_Data[[#This Row],[Cert 2 Exp Date]]&lt;=TODAY()-$D$3, Merged_Data[[#This Row],[Cert 1 Ext Date]]&lt;=TODAY()-$D$3,Merged_Data[[#This Row],[Cert 3 Exp Date]]&lt;=TODAY()-$D$3), "COMPLIANT", "NOT COMPLIANT")</f>
        <v>COMPLIANT</v>
      </c>
      <c r="N340" s="45" t="str" cm="1">
        <f t="array" aca="1" ref="N340" ca="1">_xlfn.IFS(Merged_Data[[#This Row],[Cert 1 Ext Date]]&gt;TODAY()+10, "Current", AND(Merged_Data[[#This Row],[Cert 1 Ext Date]]&gt;TODAY(), Merged_Data[[#This Row],[Cert 1 Ext Date]]&lt;TODAY()+15),"Notify",Merged_Data[[#This Row],[Cert 1 Ext Date]]&lt;=TODAY(), "Expired",Merged_Data[[#This Row],[Cert 1 Ext Date]]= " ","No Data")</f>
        <v>Expired</v>
      </c>
      <c r="O340" s="45" t="str" cm="1">
        <f t="array" aca="1" ref="O340" ca="1">_xlfn.IFS(Merged_Data[[#This Row],[Cert 2 Exp Date]]&gt;TODAY()+10, "Current", AND(Merged_Data[[#This Row],[Cert 2 Exp Date]]&gt;TODAY(), Merged_Data[[#This Row],[Cert 2 Exp Date]]&lt;TODAY()+15),"Notify",Merged_Data[[#This Row],[Cert 2 Exp Date]]&lt;=TODAY(), "Expired",Merged_Data[[#This Row],[Cert 2 Exp Date]]= " ","No Data")</f>
        <v>Current</v>
      </c>
      <c r="P340" s="45" t="str" cm="1">
        <f t="array" aca="1" ref="P340" ca="1">_xlfn.IFS(Merged_Data[[#This Row],[Cert 3 Exp Date]]&gt;TODAY()+10, "Current", AND(Merged_Data[[#This Row],[Cert 3 Exp Date]]&gt;TODAY(), Merged_Data[[#This Row],[Cert 3 Exp Date]]&lt;TODAY()+15),"Notify",Merged_Data[[#This Row],[Cert 3 Exp Date]]&lt;=TODAY(), "Expired",Merged_Data[[#This Row],[Cert 3 Exp Date]]= " ","No Data")</f>
        <v>Current</v>
      </c>
    </row>
    <row r="341" spans="1:16" x14ac:dyDescent="0.25">
      <c r="A341" s="13" t="s">
        <v>727</v>
      </c>
      <c r="B341" s="13" t="s">
        <v>728</v>
      </c>
      <c r="C341" s="13" t="s">
        <v>2774</v>
      </c>
      <c r="D341" s="13" t="s">
        <v>2430</v>
      </c>
      <c r="E341" s="13" t="s">
        <v>2439</v>
      </c>
      <c r="F341" s="13" t="s">
        <v>2447</v>
      </c>
      <c r="G341" s="13" t="s">
        <v>2428</v>
      </c>
      <c r="H341" s="18">
        <v>44716</v>
      </c>
      <c r="I341" s="20">
        <v>44815</v>
      </c>
      <c r="J341" s="21">
        <v>44705</v>
      </c>
      <c r="K341" s="22">
        <v>45280</v>
      </c>
      <c r="L341" s="14" t="str">
        <f ca="1">IF(Merged_Data[[#This Row],[Last Job Date]]+10 &lt;TODAY(), "AVAILABLE", "NOT AVAILABLE")</f>
        <v>NOT AVAILABLE</v>
      </c>
      <c r="M341" s="37" t="str">
        <f ca="1">IF(OR(Merged_Data[[#This Row],[Cert 2 Exp Date]]&lt;=TODAY()-$D$3, Merged_Data[[#This Row],[Cert 1 Ext Date]]&lt;=TODAY()-$D$3,Merged_Data[[#This Row],[Cert 3 Exp Date]]&lt;=TODAY()-$D$3), "COMPLIANT", "NOT COMPLIANT")</f>
        <v>COMPLIANT</v>
      </c>
      <c r="N341" s="45" t="str" cm="1">
        <f t="array" aca="1" ref="N341" ca="1">_xlfn.IFS(Merged_Data[[#This Row],[Cert 1 Ext Date]]&gt;TODAY()+10, "Current", AND(Merged_Data[[#This Row],[Cert 1 Ext Date]]&gt;TODAY(), Merged_Data[[#This Row],[Cert 1 Ext Date]]&lt;TODAY()+15),"Notify",Merged_Data[[#This Row],[Cert 1 Ext Date]]&lt;=TODAY(), "Expired",Merged_Data[[#This Row],[Cert 1 Ext Date]]= " ","No Data")</f>
        <v>Current</v>
      </c>
      <c r="O341" s="45" t="str" cm="1">
        <f t="array" aca="1" ref="O341" ca="1">_xlfn.IFS(Merged_Data[[#This Row],[Cert 2 Exp Date]]&gt;TODAY()+10, "Current", AND(Merged_Data[[#This Row],[Cert 2 Exp Date]]&gt;TODAY(), Merged_Data[[#This Row],[Cert 2 Exp Date]]&lt;TODAY()+15),"Notify",Merged_Data[[#This Row],[Cert 2 Exp Date]]&lt;=TODAY(), "Expired",Merged_Data[[#This Row],[Cert 2 Exp Date]]= " ","No Data")</f>
        <v>Expired</v>
      </c>
      <c r="P341" s="45" t="str" cm="1">
        <f t="array" aca="1" ref="P341" ca="1">_xlfn.IFS(Merged_Data[[#This Row],[Cert 3 Exp Date]]&gt;TODAY()+10, "Current", AND(Merged_Data[[#This Row],[Cert 3 Exp Date]]&gt;TODAY(), Merged_Data[[#This Row],[Cert 3 Exp Date]]&lt;TODAY()+15),"Notify",Merged_Data[[#This Row],[Cert 3 Exp Date]]&lt;=TODAY(), "Expired",Merged_Data[[#This Row],[Cert 3 Exp Date]]= " ","No Data")</f>
        <v>Current</v>
      </c>
    </row>
    <row r="342" spans="1:16" x14ac:dyDescent="0.25">
      <c r="A342" s="13" t="s">
        <v>1110</v>
      </c>
      <c r="B342" s="13" t="s">
        <v>1111</v>
      </c>
      <c r="C342" s="13" t="s">
        <v>2775</v>
      </c>
      <c r="D342" s="13" t="s">
        <v>2425</v>
      </c>
      <c r="E342" s="13" t="s">
        <v>2437</v>
      </c>
      <c r="F342" s="13" t="s">
        <v>2431</v>
      </c>
      <c r="G342" s="13" t="s">
        <v>2432</v>
      </c>
      <c r="H342" s="18">
        <v>44712</v>
      </c>
      <c r="I342" s="20">
        <v>44748</v>
      </c>
      <c r="J342" s="21">
        <v>44885</v>
      </c>
      <c r="K342" s="22">
        <v>44629</v>
      </c>
      <c r="L342" s="14" t="str">
        <f ca="1">IF(Merged_Data[[#This Row],[Last Job Date]]+10 &lt;TODAY(), "AVAILABLE", "NOT AVAILABLE")</f>
        <v>AVAILABLE</v>
      </c>
      <c r="M342" s="37" t="str">
        <f ca="1">IF(OR(Merged_Data[[#This Row],[Cert 2 Exp Date]]&lt;=TODAY()-$D$3, Merged_Data[[#This Row],[Cert 1 Ext Date]]&lt;=TODAY()-$D$3,Merged_Data[[#This Row],[Cert 3 Exp Date]]&lt;=TODAY()-$D$3), "COMPLIANT", "NOT COMPLIANT")</f>
        <v>COMPLIANT</v>
      </c>
      <c r="N342" s="45" t="str" cm="1">
        <f t="array" aca="1" ref="N342" ca="1">_xlfn.IFS(Merged_Data[[#This Row],[Cert 1 Ext Date]]&gt;TODAY()+10, "Current", AND(Merged_Data[[#This Row],[Cert 1 Ext Date]]&gt;TODAY(), Merged_Data[[#This Row],[Cert 1 Ext Date]]&lt;TODAY()+15),"Notify",Merged_Data[[#This Row],[Cert 1 Ext Date]]&lt;=TODAY(), "Expired",Merged_Data[[#This Row],[Cert 1 Ext Date]]= " ","No Data")</f>
        <v>Current</v>
      </c>
      <c r="O342" s="45" t="str" cm="1">
        <f t="array" aca="1" ref="O342" ca="1">_xlfn.IFS(Merged_Data[[#This Row],[Cert 2 Exp Date]]&gt;TODAY()+10, "Current", AND(Merged_Data[[#This Row],[Cert 2 Exp Date]]&gt;TODAY(), Merged_Data[[#This Row],[Cert 2 Exp Date]]&lt;TODAY()+15),"Notify",Merged_Data[[#This Row],[Cert 2 Exp Date]]&lt;=TODAY(), "Expired",Merged_Data[[#This Row],[Cert 2 Exp Date]]= " ","No Data")</f>
        <v>Current</v>
      </c>
      <c r="P342" s="45" t="str" cm="1">
        <f t="array" aca="1" ref="P342" ca="1">_xlfn.IFS(Merged_Data[[#This Row],[Cert 3 Exp Date]]&gt;TODAY()+10, "Current", AND(Merged_Data[[#This Row],[Cert 3 Exp Date]]&gt;TODAY(), Merged_Data[[#This Row],[Cert 3 Exp Date]]&lt;TODAY()+15),"Notify",Merged_Data[[#This Row],[Cert 3 Exp Date]]&lt;=TODAY(), "Expired",Merged_Data[[#This Row],[Cert 3 Exp Date]]= " ","No Data")</f>
        <v>Expired</v>
      </c>
    </row>
    <row r="343" spans="1:16" x14ac:dyDescent="0.25">
      <c r="A343" s="13" t="s">
        <v>2038</v>
      </c>
      <c r="B343" s="13" t="s">
        <v>2039</v>
      </c>
      <c r="C343" s="13" t="s">
        <v>2776</v>
      </c>
      <c r="D343" s="13" t="s">
        <v>2430</v>
      </c>
      <c r="E343" s="13" t="s">
        <v>2450</v>
      </c>
      <c r="F343" s="13" t="s">
        <v>2431</v>
      </c>
      <c r="G343" s="13" t="s">
        <v>2432</v>
      </c>
      <c r="H343" s="18">
        <v>44714</v>
      </c>
      <c r="I343" s="20">
        <v>44930</v>
      </c>
      <c r="J343" s="21">
        <v>44975</v>
      </c>
      <c r="K343" s="22">
        <v>44857</v>
      </c>
      <c r="L343" s="14" t="str">
        <f ca="1">IF(Merged_Data[[#This Row],[Last Job Date]]+10 &lt;TODAY(), "AVAILABLE", "NOT AVAILABLE")</f>
        <v>NOT AVAILABLE</v>
      </c>
      <c r="M343" s="37" t="str">
        <f ca="1">IF(OR(Merged_Data[[#This Row],[Cert 2 Exp Date]]&lt;=TODAY()-$D$3, Merged_Data[[#This Row],[Cert 1 Ext Date]]&lt;=TODAY()-$D$3,Merged_Data[[#This Row],[Cert 3 Exp Date]]&lt;=TODAY()-$D$3), "COMPLIANT", "NOT COMPLIANT")</f>
        <v>NOT COMPLIANT</v>
      </c>
      <c r="N343" s="45" t="str" cm="1">
        <f t="array" aca="1" ref="N343" ca="1">_xlfn.IFS(Merged_Data[[#This Row],[Cert 1 Ext Date]]&gt;TODAY()+10, "Current", AND(Merged_Data[[#This Row],[Cert 1 Ext Date]]&gt;TODAY(), Merged_Data[[#This Row],[Cert 1 Ext Date]]&lt;TODAY()+15),"Notify",Merged_Data[[#This Row],[Cert 1 Ext Date]]&lt;=TODAY(), "Expired",Merged_Data[[#This Row],[Cert 1 Ext Date]]= " ","No Data")</f>
        <v>Current</v>
      </c>
      <c r="O343" s="45" t="str" cm="1">
        <f t="array" aca="1" ref="O343" ca="1">_xlfn.IFS(Merged_Data[[#This Row],[Cert 2 Exp Date]]&gt;TODAY()+10, "Current", AND(Merged_Data[[#This Row],[Cert 2 Exp Date]]&gt;TODAY(), Merged_Data[[#This Row],[Cert 2 Exp Date]]&lt;TODAY()+15),"Notify",Merged_Data[[#This Row],[Cert 2 Exp Date]]&lt;=TODAY(), "Expired",Merged_Data[[#This Row],[Cert 2 Exp Date]]= " ","No Data")</f>
        <v>Current</v>
      </c>
      <c r="P343" s="45" t="str" cm="1">
        <f t="array" aca="1" ref="P343" ca="1">_xlfn.IFS(Merged_Data[[#This Row],[Cert 3 Exp Date]]&gt;TODAY()+10, "Current", AND(Merged_Data[[#This Row],[Cert 3 Exp Date]]&gt;TODAY(), Merged_Data[[#This Row],[Cert 3 Exp Date]]&lt;TODAY()+15),"Notify",Merged_Data[[#This Row],[Cert 3 Exp Date]]&lt;=TODAY(), "Expired",Merged_Data[[#This Row],[Cert 3 Exp Date]]= " ","No Data")</f>
        <v>Current</v>
      </c>
    </row>
    <row r="344" spans="1:16" x14ac:dyDescent="0.25">
      <c r="A344" s="13" t="s">
        <v>818</v>
      </c>
      <c r="B344" s="13" t="s">
        <v>819</v>
      </c>
      <c r="C344" s="13" t="s">
        <v>2777</v>
      </c>
      <c r="D344" s="13" t="s">
        <v>2430</v>
      </c>
      <c r="E344" s="13" t="s">
        <v>2426</v>
      </c>
      <c r="F344" s="13" t="s">
        <v>2435</v>
      </c>
      <c r="G344" s="13" t="s">
        <v>2432</v>
      </c>
      <c r="H344" s="18">
        <v>44705</v>
      </c>
      <c r="I344" s="20">
        <v>45119</v>
      </c>
      <c r="J344" s="21">
        <v>44716</v>
      </c>
      <c r="K344" s="22">
        <v>45285</v>
      </c>
      <c r="L344" s="14" t="str">
        <f ca="1">IF(Merged_Data[[#This Row],[Last Job Date]]+10 &lt;TODAY(), "AVAILABLE", "NOT AVAILABLE")</f>
        <v>AVAILABLE</v>
      </c>
      <c r="M344" s="37" t="str">
        <f ca="1">IF(OR(Merged_Data[[#This Row],[Cert 2 Exp Date]]&lt;=TODAY()-$D$3, Merged_Data[[#This Row],[Cert 1 Ext Date]]&lt;=TODAY()-$D$3,Merged_Data[[#This Row],[Cert 3 Exp Date]]&lt;=TODAY()-$D$3), "COMPLIANT", "NOT COMPLIANT")</f>
        <v>COMPLIANT</v>
      </c>
      <c r="N344" s="45" t="str" cm="1">
        <f t="array" aca="1" ref="N344" ca="1">_xlfn.IFS(Merged_Data[[#This Row],[Cert 1 Ext Date]]&gt;TODAY()+10, "Current", AND(Merged_Data[[#This Row],[Cert 1 Ext Date]]&gt;TODAY(), Merged_Data[[#This Row],[Cert 1 Ext Date]]&lt;TODAY()+15),"Notify",Merged_Data[[#This Row],[Cert 1 Ext Date]]&lt;=TODAY(), "Expired",Merged_Data[[#This Row],[Cert 1 Ext Date]]= " ","No Data")</f>
        <v>Current</v>
      </c>
      <c r="O344" s="45" t="str" cm="1">
        <f t="array" aca="1" ref="O344" ca="1">_xlfn.IFS(Merged_Data[[#This Row],[Cert 2 Exp Date]]&gt;TODAY()+10, "Current", AND(Merged_Data[[#This Row],[Cert 2 Exp Date]]&gt;TODAY(), Merged_Data[[#This Row],[Cert 2 Exp Date]]&lt;TODAY()+15),"Notify",Merged_Data[[#This Row],[Cert 2 Exp Date]]&lt;=TODAY(), "Expired",Merged_Data[[#This Row],[Cert 2 Exp Date]]= " ","No Data")</f>
        <v>Expired</v>
      </c>
      <c r="P344" s="45" t="str" cm="1">
        <f t="array" aca="1" ref="P344" ca="1">_xlfn.IFS(Merged_Data[[#This Row],[Cert 3 Exp Date]]&gt;TODAY()+10, "Current", AND(Merged_Data[[#This Row],[Cert 3 Exp Date]]&gt;TODAY(), Merged_Data[[#This Row],[Cert 3 Exp Date]]&lt;TODAY()+15),"Notify",Merged_Data[[#This Row],[Cert 3 Exp Date]]&lt;=TODAY(), "Expired",Merged_Data[[#This Row],[Cert 3 Exp Date]]= " ","No Data")</f>
        <v>Current</v>
      </c>
    </row>
    <row r="345" spans="1:16" x14ac:dyDescent="0.25">
      <c r="A345" s="13" t="s">
        <v>486</v>
      </c>
      <c r="B345" s="13" t="s">
        <v>487</v>
      </c>
      <c r="C345" s="13" t="s">
        <v>2778</v>
      </c>
      <c r="D345" s="13" t="s">
        <v>2430</v>
      </c>
      <c r="E345" s="13" t="s">
        <v>2450</v>
      </c>
      <c r="F345" s="13" t="s">
        <v>2447</v>
      </c>
      <c r="G345" s="13" t="s">
        <v>2432</v>
      </c>
      <c r="H345" s="18">
        <v>44707</v>
      </c>
      <c r="I345" s="20">
        <v>45193</v>
      </c>
      <c r="J345" s="21">
        <v>45072</v>
      </c>
      <c r="K345" s="22">
        <v>45448</v>
      </c>
      <c r="L345" s="14" t="str">
        <f ca="1">IF(Merged_Data[[#This Row],[Last Job Date]]+10 &lt;TODAY(), "AVAILABLE", "NOT AVAILABLE")</f>
        <v>AVAILABLE</v>
      </c>
      <c r="M345" s="37" t="str">
        <f ca="1">IF(OR(Merged_Data[[#This Row],[Cert 2 Exp Date]]&lt;=TODAY()-$D$3, Merged_Data[[#This Row],[Cert 1 Ext Date]]&lt;=TODAY()-$D$3,Merged_Data[[#This Row],[Cert 3 Exp Date]]&lt;=TODAY()-$D$3), "COMPLIANT", "NOT COMPLIANT")</f>
        <v>NOT COMPLIANT</v>
      </c>
      <c r="N345" s="45" t="str" cm="1">
        <f t="array" aca="1" ref="N345" ca="1">_xlfn.IFS(Merged_Data[[#This Row],[Cert 1 Ext Date]]&gt;TODAY()+10, "Current", AND(Merged_Data[[#This Row],[Cert 1 Ext Date]]&gt;TODAY(), Merged_Data[[#This Row],[Cert 1 Ext Date]]&lt;TODAY()+15),"Notify",Merged_Data[[#This Row],[Cert 1 Ext Date]]&lt;=TODAY(), "Expired",Merged_Data[[#This Row],[Cert 1 Ext Date]]= " ","No Data")</f>
        <v>Current</v>
      </c>
      <c r="O345" s="45" t="str" cm="1">
        <f t="array" aca="1" ref="O345" ca="1">_xlfn.IFS(Merged_Data[[#This Row],[Cert 2 Exp Date]]&gt;TODAY()+10, "Current", AND(Merged_Data[[#This Row],[Cert 2 Exp Date]]&gt;TODAY(), Merged_Data[[#This Row],[Cert 2 Exp Date]]&lt;TODAY()+15),"Notify",Merged_Data[[#This Row],[Cert 2 Exp Date]]&lt;=TODAY(), "Expired",Merged_Data[[#This Row],[Cert 2 Exp Date]]= " ","No Data")</f>
        <v>Current</v>
      </c>
      <c r="P345" s="45" t="str" cm="1">
        <f t="array" aca="1" ref="P345" ca="1">_xlfn.IFS(Merged_Data[[#This Row],[Cert 3 Exp Date]]&gt;TODAY()+10, "Current", AND(Merged_Data[[#This Row],[Cert 3 Exp Date]]&gt;TODAY(), Merged_Data[[#This Row],[Cert 3 Exp Date]]&lt;TODAY()+15),"Notify",Merged_Data[[#This Row],[Cert 3 Exp Date]]&lt;=TODAY(), "Expired",Merged_Data[[#This Row],[Cert 3 Exp Date]]= " ","No Data")</f>
        <v>Current</v>
      </c>
    </row>
    <row r="346" spans="1:16" x14ac:dyDescent="0.25">
      <c r="A346" s="13" t="s">
        <v>2029</v>
      </c>
      <c r="B346" s="13" t="s">
        <v>2030</v>
      </c>
      <c r="C346" s="13" t="s">
        <v>2779</v>
      </c>
      <c r="D346" s="13" t="s">
        <v>2430</v>
      </c>
      <c r="E346" s="13" t="s">
        <v>2437</v>
      </c>
      <c r="F346" s="13" t="s">
        <v>2447</v>
      </c>
      <c r="G346" s="13" t="s">
        <v>2428</v>
      </c>
      <c r="H346" s="18">
        <v>44714</v>
      </c>
      <c r="I346" s="20">
        <v>44691</v>
      </c>
      <c r="J346" s="21">
        <v>44778</v>
      </c>
      <c r="K346" s="22">
        <v>44867</v>
      </c>
      <c r="L346" s="14" t="str">
        <f ca="1">IF(Merged_Data[[#This Row],[Last Job Date]]+10 &lt;TODAY(), "AVAILABLE", "NOT AVAILABLE")</f>
        <v>NOT AVAILABLE</v>
      </c>
      <c r="M346" s="37" t="str">
        <f ca="1">IF(OR(Merged_Data[[#This Row],[Cert 2 Exp Date]]&lt;=TODAY()-$D$3, Merged_Data[[#This Row],[Cert 1 Ext Date]]&lt;=TODAY()-$D$3,Merged_Data[[#This Row],[Cert 3 Exp Date]]&lt;=TODAY()-$D$3), "COMPLIANT", "NOT COMPLIANT")</f>
        <v>COMPLIANT</v>
      </c>
      <c r="N346" s="45" t="str" cm="1">
        <f t="array" aca="1" ref="N346" ca="1">_xlfn.IFS(Merged_Data[[#This Row],[Cert 1 Ext Date]]&gt;TODAY()+10, "Current", AND(Merged_Data[[#This Row],[Cert 1 Ext Date]]&gt;TODAY(), Merged_Data[[#This Row],[Cert 1 Ext Date]]&lt;TODAY()+15),"Notify",Merged_Data[[#This Row],[Cert 1 Ext Date]]&lt;=TODAY(), "Expired",Merged_Data[[#This Row],[Cert 1 Ext Date]]= " ","No Data")</f>
        <v>Expired</v>
      </c>
      <c r="O346" s="45" t="str" cm="1">
        <f t="array" aca="1" ref="O346" ca="1">_xlfn.IFS(Merged_Data[[#This Row],[Cert 2 Exp Date]]&gt;TODAY()+10, "Current", AND(Merged_Data[[#This Row],[Cert 2 Exp Date]]&gt;TODAY(), Merged_Data[[#This Row],[Cert 2 Exp Date]]&lt;TODAY()+15),"Notify",Merged_Data[[#This Row],[Cert 2 Exp Date]]&lt;=TODAY(), "Expired",Merged_Data[[#This Row],[Cert 2 Exp Date]]= " ","No Data")</f>
        <v>Current</v>
      </c>
      <c r="P346" s="45" t="str" cm="1">
        <f t="array" aca="1" ref="P346" ca="1">_xlfn.IFS(Merged_Data[[#This Row],[Cert 3 Exp Date]]&gt;TODAY()+10, "Current", AND(Merged_Data[[#This Row],[Cert 3 Exp Date]]&gt;TODAY(), Merged_Data[[#This Row],[Cert 3 Exp Date]]&lt;TODAY()+15),"Notify",Merged_Data[[#This Row],[Cert 3 Exp Date]]&lt;=TODAY(), "Expired",Merged_Data[[#This Row],[Cert 3 Exp Date]]= " ","No Data")</f>
        <v>Current</v>
      </c>
    </row>
    <row r="347" spans="1:16" x14ac:dyDescent="0.25">
      <c r="A347" s="13" t="s">
        <v>859</v>
      </c>
      <c r="B347" s="13" t="s">
        <v>860</v>
      </c>
      <c r="C347" s="13" t="s">
        <v>2780</v>
      </c>
      <c r="D347" s="13" t="s">
        <v>2430</v>
      </c>
      <c r="E347" s="13" t="s">
        <v>2450</v>
      </c>
      <c r="F347" s="13" t="s">
        <v>2431</v>
      </c>
      <c r="G347" s="13" t="s">
        <v>2428</v>
      </c>
      <c r="H347" s="18">
        <v>44706</v>
      </c>
      <c r="I347" s="20">
        <v>44770</v>
      </c>
      <c r="J347" s="21">
        <v>44655</v>
      </c>
      <c r="K347" s="22">
        <v>45114</v>
      </c>
      <c r="L347" s="14" t="str">
        <f ca="1">IF(Merged_Data[[#This Row],[Last Job Date]]+10 &lt;TODAY(), "AVAILABLE", "NOT AVAILABLE")</f>
        <v>AVAILABLE</v>
      </c>
      <c r="M347" s="37" t="str">
        <f ca="1">IF(OR(Merged_Data[[#This Row],[Cert 2 Exp Date]]&lt;=TODAY()-$D$3, Merged_Data[[#This Row],[Cert 1 Ext Date]]&lt;=TODAY()-$D$3,Merged_Data[[#This Row],[Cert 3 Exp Date]]&lt;=TODAY()-$D$3), "COMPLIANT", "NOT COMPLIANT")</f>
        <v>COMPLIANT</v>
      </c>
      <c r="N347" s="45" t="str" cm="1">
        <f t="array" aca="1" ref="N347" ca="1">_xlfn.IFS(Merged_Data[[#This Row],[Cert 1 Ext Date]]&gt;TODAY()+10, "Current", AND(Merged_Data[[#This Row],[Cert 1 Ext Date]]&gt;TODAY(), Merged_Data[[#This Row],[Cert 1 Ext Date]]&lt;TODAY()+15),"Notify",Merged_Data[[#This Row],[Cert 1 Ext Date]]&lt;=TODAY(), "Expired",Merged_Data[[#This Row],[Cert 1 Ext Date]]= " ","No Data")</f>
        <v>Current</v>
      </c>
      <c r="O347" s="45" t="str" cm="1">
        <f t="array" aca="1" ref="O347" ca="1">_xlfn.IFS(Merged_Data[[#This Row],[Cert 2 Exp Date]]&gt;TODAY()+10, "Current", AND(Merged_Data[[#This Row],[Cert 2 Exp Date]]&gt;TODAY(), Merged_Data[[#This Row],[Cert 2 Exp Date]]&lt;TODAY()+15),"Notify",Merged_Data[[#This Row],[Cert 2 Exp Date]]&lt;=TODAY(), "Expired",Merged_Data[[#This Row],[Cert 2 Exp Date]]= " ","No Data")</f>
        <v>Expired</v>
      </c>
      <c r="P347" s="45" t="str" cm="1">
        <f t="array" aca="1" ref="P347" ca="1">_xlfn.IFS(Merged_Data[[#This Row],[Cert 3 Exp Date]]&gt;TODAY()+10, "Current", AND(Merged_Data[[#This Row],[Cert 3 Exp Date]]&gt;TODAY(), Merged_Data[[#This Row],[Cert 3 Exp Date]]&lt;TODAY()+15),"Notify",Merged_Data[[#This Row],[Cert 3 Exp Date]]&lt;=TODAY(), "Expired",Merged_Data[[#This Row],[Cert 3 Exp Date]]= " ","No Data")</f>
        <v>Current</v>
      </c>
    </row>
    <row r="348" spans="1:16" x14ac:dyDescent="0.25">
      <c r="A348" s="13" t="s">
        <v>99</v>
      </c>
      <c r="B348" s="13" t="s">
        <v>100</v>
      </c>
      <c r="C348" s="13" t="s">
        <v>2781</v>
      </c>
      <c r="D348" s="13" t="s">
        <v>2425</v>
      </c>
      <c r="E348" s="13" t="s">
        <v>2441</v>
      </c>
      <c r="F348" s="13" t="s">
        <v>2427</v>
      </c>
      <c r="G348" s="13" t="s">
        <v>2432</v>
      </c>
      <c r="H348" s="18">
        <v>44715</v>
      </c>
      <c r="I348" s="20"/>
      <c r="J348" s="21">
        <v>45100</v>
      </c>
      <c r="K348" s="22">
        <v>45082</v>
      </c>
      <c r="L348" s="14" t="str">
        <f ca="1">IF(Merged_Data[[#This Row],[Last Job Date]]+10 &lt;TODAY(), "AVAILABLE", "NOT AVAILABLE")</f>
        <v>NOT AVAILABLE</v>
      </c>
      <c r="M348" s="37" t="str">
        <f ca="1">IF(OR(Merged_Data[[#This Row],[Cert 2 Exp Date]]&lt;=TODAY()-$D$3, Merged_Data[[#This Row],[Cert 1 Ext Date]]&lt;=TODAY()-$D$3,Merged_Data[[#This Row],[Cert 3 Exp Date]]&lt;=TODAY()-$D$3), "COMPLIANT", "NOT COMPLIANT")</f>
        <v>COMPLIANT</v>
      </c>
      <c r="N348" s="45" t="str" cm="1">
        <f t="array" aca="1" ref="N348" ca="1">_xlfn.IFS(Merged_Data[[#This Row],[Cert 1 Ext Date]]&gt;TODAY()+10, "Current", AND(Merged_Data[[#This Row],[Cert 1 Ext Date]]&gt;TODAY(), Merged_Data[[#This Row],[Cert 1 Ext Date]]&lt;TODAY()+15),"Notify",Merged_Data[[#This Row],[Cert 1 Ext Date]]&lt;=TODAY(), "Expired",Merged_Data[[#This Row],[Cert 1 Ext Date]]= " ","No Data")</f>
        <v>Expired</v>
      </c>
      <c r="O348" s="45" t="str" cm="1">
        <f t="array" aca="1" ref="O348" ca="1">_xlfn.IFS(Merged_Data[[#This Row],[Cert 2 Exp Date]]&gt;TODAY()+10, "Current", AND(Merged_Data[[#This Row],[Cert 2 Exp Date]]&gt;TODAY(), Merged_Data[[#This Row],[Cert 2 Exp Date]]&lt;TODAY()+15),"Notify",Merged_Data[[#This Row],[Cert 2 Exp Date]]&lt;=TODAY(), "Expired",Merged_Data[[#This Row],[Cert 2 Exp Date]]= " ","No Data")</f>
        <v>Current</v>
      </c>
      <c r="P348" s="45" t="str" cm="1">
        <f t="array" aca="1" ref="P348" ca="1">_xlfn.IFS(Merged_Data[[#This Row],[Cert 3 Exp Date]]&gt;TODAY()+10, "Current", AND(Merged_Data[[#This Row],[Cert 3 Exp Date]]&gt;TODAY(), Merged_Data[[#This Row],[Cert 3 Exp Date]]&lt;TODAY()+15),"Notify",Merged_Data[[#This Row],[Cert 3 Exp Date]]&lt;=TODAY(), "Expired",Merged_Data[[#This Row],[Cert 3 Exp Date]]= " ","No Data")</f>
        <v>Current</v>
      </c>
    </row>
    <row r="349" spans="1:16" x14ac:dyDescent="0.25">
      <c r="A349" s="13" t="s">
        <v>1180</v>
      </c>
      <c r="B349" s="13" t="s">
        <v>1181</v>
      </c>
      <c r="C349" s="13" t="s">
        <v>2782</v>
      </c>
      <c r="D349" s="13" t="s">
        <v>2430</v>
      </c>
      <c r="E349" s="13" t="s">
        <v>2426</v>
      </c>
      <c r="F349" s="13" t="s">
        <v>2431</v>
      </c>
      <c r="G349" s="13" t="s">
        <v>2432</v>
      </c>
      <c r="H349" s="18">
        <v>44714</v>
      </c>
      <c r="I349" s="20">
        <v>45031</v>
      </c>
      <c r="J349" s="21"/>
      <c r="K349" s="22"/>
      <c r="L349" s="14" t="str">
        <f ca="1">IF(Merged_Data[[#This Row],[Last Job Date]]+10 &lt;TODAY(), "AVAILABLE", "NOT AVAILABLE")</f>
        <v>NOT AVAILABLE</v>
      </c>
      <c r="M349" s="37" t="str">
        <f ca="1">IF(OR(Merged_Data[[#This Row],[Cert 2 Exp Date]]&lt;=TODAY()-$D$3, Merged_Data[[#This Row],[Cert 1 Ext Date]]&lt;=TODAY()-$D$3,Merged_Data[[#This Row],[Cert 3 Exp Date]]&lt;=TODAY()-$D$3), "COMPLIANT", "NOT COMPLIANT")</f>
        <v>COMPLIANT</v>
      </c>
      <c r="N349" s="45" t="str" cm="1">
        <f t="array" aca="1" ref="N349" ca="1">_xlfn.IFS(Merged_Data[[#This Row],[Cert 1 Ext Date]]&gt;TODAY()+10, "Current", AND(Merged_Data[[#This Row],[Cert 1 Ext Date]]&gt;TODAY(), Merged_Data[[#This Row],[Cert 1 Ext Date]]&lt;TODAY()+15),"Notify",Merged_Data[[#This Row],[Cert 1 Ext Date]]&lt;=TODAY(), "Expired",Merged_Data[[#This Row],[Cert 1 Ext Date]]= " ","No Data")</f>
        <v>Current</v>
      </c>
      <c r="O349" s="45" t="str" cm="1">
        <f t="array" aca="1" ref="O349" ca="1">_xlfn.IFS(Merged_Data[[#This Row],[Cert 2 Exp Date]]&gt;TODAY()+10, "Current", AND(Merged_Data[[#This Row],[Cert 2 Exp Date]]&gt;TODAY(), Merged_Data[[#This Row],[Cert 2 Exp Date]]&lt;TODAY()+15),"Notify",Merged_Data[[#This Row],[Cert 2 Exp Date]]&lt;=TODAY(), "Expired",Merged_Data[[#This Row],[Cert 2 Exp Date]]= " ","No Data")</f>
        <v>Expired</v>
      </c>
      <c r="P349" s="45" t="str" cm="1">
        <f t="array" aca="1" ref="P349" ca="1">_xlfn.IFS(Merged_Data[[#This Row],[Cert 3 Exp Date]]&gt;TODAY()+10, "Current", AND(Merged_Data[[#This Row],[Cert 3 Exp Date]]&gt;TODAY(), Merged_Data[[#This Row],[Cert 3 Exp Date]]&lt;TODAY()+15),"Notify",Merged_Data[[#This Row],[Cert 3 Exp Date]]&lt;=TODAY(), "Expired",Merged_Data[[#This Row],[Cert 3 Exp Date]]= " ","No Data")</f>
        <v>Expired</v>
      </c>
    </row>
    <row r="350" spans="1:16" x14ac:dyDescent="0.25">
      <c r="A350" s="13" t="s">
        <v>2061</v>
      </c>
      <c r="B350" s="13" t="s">
        <v>2062</v>
      </c>
      <c r="C350" s="13" t="s">
        <v>2783</v>
      </c>
      <c r="D350" s="13" t="s">
        <v>2425</v>
      </c>
      <c r="E350" s="13" t="s">
        <v>2441</v>
      </c>
      <c r="F350" s="13" t="s">
        <v>2442</v>
      </c>
      <c r="G350" s="13" t="s">
        <v>2432</v>
      </c>
      <c r="H350" s="18">
        <v>44704</v>
      </c>
      <c r="I350" s="20">
        <v>45173</v>
      </c>
      <c r="J350" s="21">
        <v>44643</v>
      </c>
      <c r="K350" s="22">
        <v>45275</v>
      </c>
      <c r="L350" s="14" t="str">
        <f ca="1">IF(Merged_Data[[#This Row],[Last Job Date]]+10 &lt;TODAY(), "AVAILABLE", "NOT AVAILABLE")</f>
        <v>AVAILABLE</v>
      </c>
      <c r="M350" s="37" t="str">
        <f ca="1">IF(OR(Merged_Data[[#This Row],[Cert 2 Exp Date]]&lt;=TODAY()-$D$3, Merged_Data[[#This Row],[Cert 1 Ext Date]]&lt;=TODAY()-$D$3,Merged_Data[[#This Row],[Cert 3 Exp Date]]&lt;=TODAY()-$D$3), "COMPLIANT", "NOT COMPLIANT")</f>
        <v>COMPLIANT</v>
      </c>
      <c r="N350" s="45" t="str" cm="1">
        <f t="array" aca="1" ref="N350" ca="1">_xlfn.IFS(Merged_Data[[#This Row],[Cert 1 Ext Date]]&gt;TODAY()+10, "Current", AND(Merged_Data[[#This Row],[Cert 1 Ext Date]]&gt;TODAY(), Merged_Data[[#This Row],[Cert 1 Ext Date]]&lt;TODAY()+15),"Notify",Merged_Data[[#This Row],[Cert 1 Ext Date]]&lt;=TODAY(), "Expired",Merged_Data[[#This Row],[Cert 1 Ext Date]]= " ","No Data")</f>
        <v>Current</v>
      </c>
      <c r="O350" s="45" t="str" cm="1">
        <f t="array" aca="1" ref="O350" ca="1">_xlfn.IFS(Merged_Data[[#This Row],[Cert 2 Exp Date]]&gt;TODAY()+10, "Current", AND(Merged_Data[[#This Row],[Cert 2 Exp Date]]&gt;TODAY(), Merged_Data[[#This Row],[Cert 2 Exp Date]]&lt;TODAY()+15),"Notify",Merged_Data[[#This Row],[Cert 2 Exp Date]]&lt;=TODAY(), "Expired",Merged_Data[[#This Row],[Cert 2 Exp Date]]= " ","No Data")</f>
        <v>Expired</v>
      </c>
      <c r="P350" s="45" t="str" cm="1">
        <f t="array" aca="1" ref="P350" ca="1">_xlfn.IFS(Merged_Data[[#This Row],[Cert 3 Exp Date]]&gt;TODAY()+10, "Current", AND(Merged_Data[[#This Row],[Cert 3 Exp Date]]&gt;TODAY(), Merged_Data[[#This Row],[Cert 3 Exp Date]]&lt;TODAY()+15),"Notify",Merged_Data[[#This Row],[Cert 3 Exp Date]]&lt;=TODAY(), "Expired",Merged_Data[[#This Row],[Cert 3 Exp Date]]= " ","No Data")</f>
        <v>Current</v>
      </c>
    </row>
    <row r="351" spans="1:16" x14ac:dyDescent="0.25">
      <c r="A351" s="13" t="s">
        <v>1885</v>
      </c>
      <c r="B351" s="13" t="s">
        <v>1886</v>
      </c>
      <c r="C351" s="13" t="s">
        <v>2784</v>
      </c>
      <c r="D351" s="13" t="s">
        <v>2425</v>
      </c>
      <c r="E351" s="13" t="s">
        <v>2426</v>
      </c>
      <c r="F351" s="13" t="s">
        <v>2447</v>
      </c>
      <c r="G351" s="13" t="s">
        <v>2432</v>
      </c>
      <c r="H351" s="18">
        <v>44709</v>
      </c>
      <c r="I351" s="20">
        <v>44695</v>
      </c>
      <c r="J351" s="21">
        <v>44735</v>
      </c>
      <c r="K351" s="22">
        <v>44780</v>
      </c>
      <c r="L351" s="14" t="str">
        <f ca="1">IF(Merged_Data[[#This Row],[Last Job Date]]+10 &lt;TODAY(), "AVAILABLE", "NOT AVAILABLE")</f>
        <v>AVAILABLE</v>
      </c>
      <c r="M351" s="37" t="str">
        <f ca="1">IF(OR(Merged_Data[[#This Row],[Cert 2 Exp Date]]&lt;=TODAY()-$D$3, Merged_Data[[#This Row],[Cert 1 Ext Date]]&lt;=TODAY()-$D$3,Merged_Data[[#This Row],[Cert 3 Exp Date]]&lt;=TODAY()-$D$3), "COMPLIANT", "NOT COMPLIANT")</f>
        <v>COMPLIANT</v>
      </c>
      <c r="N351" s="45" t="str" cm="1">
        <f t="array" aca="1" ref="N351" ca="1">_xlfn.IFS(Merged_Data[[#This Row],[Cert 1 Ext Date]]&gt;TODAY()+10, "Current", AND(Merged_Data[[#This Row],[Cert 1 Ext Date]]&gt;TODAY(), Merged_Data[[#This Row],[Cert 1 Ext Date]]&lt;TODAY()+15),"Notify",Merged_Data[[#This Row],[Cert 1 Ext Date]]&lt;=TODAY(), "Expired",Merged_Data[[#This Row],[Cert 1 Ext Date]]= " ","No Data")</f>
        <v>Expired</v>
      </c>
      <c r="O351" s="45" t="str" cm="1">
        <f t="array" aca="1" ref="O351" ca="1">_xlfn.IFS(Merged_Data[[#This Row],[Cert 2 Exp Date]]&gt;TODAY()+10, "Current", AND(Merged_Data[[#This Row],[Cert 2 Exp Date]]&gt;TODAY(), Merged_Data[[#This Row],[Cert 2 Exp Date]]&lt;TODAY()+15),"Notify",Merged_Data[[#This Row],[Cert 2 Exp Date]]&lt;=TODAY(), "Expired",Merged_Data[[#This Row],[Cert 2 Exp Date]]= " ","No Data")</f>
        <v>Current</v>
      </c>
      <c r="P351" s="45" t="str" cm="1">
        <f t="array" aca="1" ref="P351" ca="1">_xlfn.IFS(Merged_Data[[#This Row],[Cert 3 Exp Date]]&gt;TODAY()+10, "Current", AND(Merged_Data[[#This Row],[Cert 3 Exp Date]]&gt;TODAY(), Merged_Data[[#This Row],[Cert 3 Exp Date]]&lt;TODAY()+15),"Notify",Merged_Data[[#This Row],[Cert 3 Exp Date]]&lt;=TODAY(), "Expired",Merged_Data[[#This Row],[Cert 3 Exp Date]]= " ","No Data")</f>
        <v>Current</v>
      </c>
    </row>
    <row r="352" spans="1:16" x14ac:dyDescent="0.25">
      <c r="A352" s="13" t="s">
        <v>1781</v>
      </c>
      <c r="B352" s="13" t="s">
        <v>1782</v>
      </c>
      <c r="C352" s="13" t="s">
        <v>2785</v>
      </c>
      <c r="D352" s="13" t="s">
        <v>2425</v>
      </c>
      <c r="E352" s="13" t="s">
        <v>2450</v>
      </c>
      <c r="F352" s="13" t="s">
        <v>2431</v>
      </c>
      <c r="G352" s="13" t="s">
        <v>2432</v>
      </c>
      <c r="H352" s="18">
        <v>44711</v>
      </c>
      <c r="I352" s="20">
        <v>44893</v>
      </c>
      <c r="J352" s="21">
        <v>44897</v>
      </c>
      <c r="K352" s="22">
        <v>44553</v>
      </c>
      <c r="L352" s="14" t="str">
        <f ca="1">IF(Merged_Data[[#This Row],[Last Job Date]]+10 &lt;TODAY(), "AVAILABLE", "NOT AVAILABLE")</f>
        <v>AVAILABLE</v>
      </c>
      <c r="M352" s="37" t="str">
        <f ca="1">IF(OR(Merged_Data[[#This Row],[Cert 2 Exp Date]]&lt;=TODAY()-$D$3, Merged_Data[[#This Row],[Cert 1 Ext Date]]&lt;=TODAY()-$D$3,Merged_Data[[#This Row],[Cert 3 Exp Date]]&lt;=TODAY()-$D$3), "COMPLIANT", "NOT COMPLIANT")</f>
        <v>COMPLIANT</v>
      </c>
      <c r="N352" s="45" t="str" cm="1">
        <f t="array" aca="1" ref="N352" ca="1">_xlfn.IFS(Merged_Data[[#This Row],[Cert 1 Ext Date]]&gt;TODAY()+10, "Current", AND(Merged_Data[[#This Row],[Cert 1 Ext Date]]&gt;TODAY(), Merged_Data[[#This Row],[Cert 1 Ext Date]]&lt;TODAY()+15),"Notify",Merged_Data[[#This Row],[Cert 1 Ext Date]]&lt;=TODAY(), "Expired",Merged_Data[[#This Row],[Cert 1 Ext Date]]= " ","No Data")</f>
        <v>Current</v>
      </c>
      <c r="O352" s="45" t="str" cm="1">
        <f t="array" aca="1" ref="O352" ca="1">_xlfn.IFS(Merged_Data[[#This Row],[Cert 2 Exp Date]]&gt;TODAY()+10, "Current", AND(Merged_Data[[#This Row],[Cert 2 Exp Date]]&gt;TODAY(), Merged_Data[[#This Row],[Cert 2 Exp Date]]&lt;TODAY()+15),"Notify",Merged_Data[[#This Row],[Cert 2 Exp Date]]&lt;=TODAY(), "Expired",Merged_Data[[#This Row],[Cert 2 Exp Date]]= " ","No Data")</f>
        <v>Current</v>
      </c>
      <c r="P352" s="45" t="str" cm="1">
        <f t="array" aca="1" ref="P352" ca="1">_xlfn.IFS(Merged_Data[[#This Row],[Cert 3 Exp Date]]&gt;TODAY()+10, "Current", AND(Merged_Data[[#This Row],[Cert 3 Exp Date]]&gt;TODAY(), Merged_Data[[#This Row],[Cert 3 Exp Date]]&lt;TODAY()+15),"Notify",Merged_Data[[#This Row],[Cert 3 Exp Date]]&lt;=TODAY(), "Expired",Merged_Data[[#This Row],[Cert 3 Exp Date]]= " ","No Data")</f>
        <v>Expired</v>
      </c>
    </row>
    <row r="353" spans="1:16" x14ac:dyDescent="0.25">
      <c r="A353" s="13" t="s">
        <v>1025</v>
      </c>
      <c r="B353" s="13" t="s">
        <v>1026</v>
      </c>
      <c r="C353" s="13" t="s">
        <v>2786</v>
      </c>
      <c r="D353" s="13" t="s">
        <v>2430</v>
      </c>
      <c r="E353" s="13" t="s">
        <v>2450</v>
      </c>
      <c r="F353" s="13" t="s">
        <v>2447</v>
      </c>
      <c r="G353" s="13" t="s">
        <v>2428</v>
      </c>
      <c r="H353" s="18">
        <v>44714</v>
      </c>
      <c r="I353" s="20">
        <v>44947</v>
      </c>
      <c r="J353" s="21">
        <v>45039</v>
      </c>
      <c r="K353" s="22">
        <v>45036</v>
      </c>
      <c r="L353" s="14" t="str">
        <f ca="1">IF(Merged_Data[[#This Row],[Last Job Date]]+10 &lt;TODAY(), "AVAILABLE", "NOT AVAILABLE")</f>
        <v>NOT AVAILABLE</v>
      </c>
      <c r="M353" s="37" t="str">
        <f ca="1">IF(OR(Merged_Data[[#This Row],[Cert 2 Exp Date]]&lt;=TODAY()-$D$3, Merged_Data[[#This Row],[Cert 1 Ext Date]]&lt;=TODAY()-$D$3,Merged_Data[[#This Row],[Cert 3 Exp Date]]&lt;=TODAY()-$D$3), "COMPLIANT", "NOT COMPLIANT")</f>
        <v>NOT COMPLIANT</v>
      </c>
      <c r="N353" s="45" t="str" cm="1">
        <f t="array" aca="1" ref="N353" ca="1">_xlfn.IFS(Merged_Data[[#This Row],[Cert 1 Ext Date]]&gt;TODAY()+10, "Current", AND(Merged_Data[[#This Row],[Cert 1 Ext Date]]&gt;TODAY(), Merged_Data[[#This Row],[Cert 1 Ext Date]]&lt;TODAY()+15),"Notify",Merged_Data[[#This Row],[Cert 1 Ext Date]]&lt;=TODAY(), "Expired",Merged_Data[[#This Row],[Cert 1 Ext Date]]= " ","No Data")</f>
        <v>Current</v>
      </c>
      <c r="O353" s="45" t="str" cm="1">
        <f t="array" aca="1" ref="O353" ca="1">_xlfn.IFS(Merged_Data[[#This Row],[Cert 2 Exp Date]]&gt;TODAY()+10, "Current", AND(Merged_Data[[#This Row],[Cert 2 Exp Date]]&gt;TODAY(), Merged_Data[[#This Row],[Cert 2 Exp Date]]&lt;TODAY()+15),"Notify",Merged_Data[[#This Row],[Cert 2 Exp Date]]&lt;=TODAY(), "Expired",Merged_Data[[#This Row],[Cert 2 Exp Date]]= " ","No Data")</f>
        <v>Current</v>
      </c>
      <c r="P353" s="45" t="str" cm="1">
        <f t="array" aca="1" ref="P353" ca="1">_xlfn.IFS(Merged_Data[[#This Row],[Cert 3 Exp Date]]&gt;TODAY()+10, "Current", AND(Merged_Data[[#This Row],[Cert 3 Exp Date]]&gt;TODAY(), Merged_Data[[#This Row],[Cert 3 Exp Date]]&lt;TODAY()+15),"Notify",Merged_Data[[#This Row],[Cert 3 Exp Date]]&lt;=TODAY(), "Expired",Merged_Data[[#This Row],[Cert 3 Exp Date]]= " ","No Data")</f>
        <v>Current</v>
      </c>
    </row>
    <row r="354" spans="1:16" x14ac:dyDescent="0.25">
      <c r="A354" s="13" t="s">
        <v>47</v>
      </c>
      <c r="B354" s="13" t="s">
        <v>48</v>
      </c>
      <c r="C354" s="13" t="s">
        <v>2787</v>
      </c>
      <c r="D354" s="13" t="s">
        <v>2430</v>
      </c>
      <c r="E354" s="13" t="s">
        <v>2450</v>
      </c>
      <c r="F354" s="13" t="s">
        <v>2442</v>
      </c>
      <c r="G354" s="13" t="s">
        <v>2432</v>
      </c>
      <c r="H354" s="18">
        <v>44716</v>
      </c>
      <c r="I354" s="20">
        <v>45084</v>
      </c>
      <c r="J354" s="21">
        <v>44916</v>
      </c>
      <c r="K354" s="22">
        <v>44785</v>
      </c>
      <c r="L354" s="14" t="str">
        <f ca="1">IF(Merged_Data[[#This Row],[Last Job Date]]+10 &lt;TODAY(), "AVAILABLE", "NOT AVAILABLE")</f>
        <v>NOT AVAILABLE</v>
      </c>
      <c r="M354" s="37" t="str">
        <f ca="1">IF(OR(Merged_Data[[#This Row],[Cert 2 Exp Date]]&lt;=TODAY()-$D$3, Merged_Data[[#This Row],[Cert 1 Ext Date]]&lt;=TODAY()-$D$3,Merged_Data[[#This Row],[Cert 3 Exp Date]]&lt;=TODAY()-$D$3), "COMPLIANT", "NOT COMPLIANT")</f>
        <v>NOT COMPLIANT</v>
      </c>
      <c r="N354" s="45" t="str" cm="1">
        <f t="array" aca="1" ref="N354" ca="1">_xlfn.IFS(Merged_Data[[#This Row],[Cert 1 Ext Date]]&gt;TODAY()+10, "Current", AND(Merged_Data[[#This Row],[Cert 1 Ext Date]]&gt;TODAY(), Merged_Data[[#This Row],[Cert 1 Ext Date]]&lt;TODAY()+15),"Notify",Merged_Data[[#This Row],[Cert 1 Ext Date]]&lt;=TODAY(), "Expired",Merged_Data[[#This Row],[Cert 1 Ext Date]]= " ","No Data")</f>
        <v>Current</v>
      </c>
      <c r="O354" s="45" t="str" cm="1">
        <f t="array" aca="1" ref="O354" ca="1">_xlfn.IFS(Merged_Data[[#This Row],[Cert 2 Exp Date]]&gt;TODAY()+10, "Current", AND(Merged_Data[[#This Row],[Cert 2 Exp Date]]&gt;TODAY(), Merged_Data[[#This Row],[Cert 2 Exp Date]]&lt;TODAY()+15),"Notify",Merged_Data[[#This Row],[Cert 2 Exp Date]]&lt;=TODAY(), "Expired",Merged_Data[[#This Row],[Cert 2 Exp Date]]= " ","No Data")</f>
        <v>Current</v>
      </c>
      <c r="P354" s="45" t="str" cm="1">
        <f t="array" aca="1" ref="P354" ca="1">_xlfn.IFS(Merged_Data[[#This Row],[Cert 3 Exp Date]]&gt;TODAY()+10, "Current", AND(Merged_Data[[#This Row],[Cert 3 Exp Date]]&gt;TODAY(), Merged_Data[[#This Row],[Cert 3 Exp Date]]&lt;TODAY()+15),"Notify",Merged_Data[[#This Row],[Cert 3 Exp Date]]&lt;=TODAY(), "Expired",Merged_Data[[#This Row],[Cert 3 Exp Date]]= " ","No Data")</f>
        <v>Current</v>
      </c>
    </row>
    <row r="355" spans="1:16" x14ac:dyDescent="0.25">
      <c r="A355" s="13" t="s">
        <v>1495</v>
      </c>
      <c r="B355" s="13" t="s">
        <v>1496</v>
      </c>
      <c r="C355" s="13" t="s">
        <v>2788</v>
      </c>
      <c r="D355" s="13" t="s">
        <v>2430</v>
      </c>
      <c r="E355" s="13" t="s">
        <v>2437</v>
      </c>
      <c r="F355" s="13" t="s">
        <v>2447</v>
      </c>
      <c r="G355" s="13" t="s">
        <v>2432</v>
      </c>
      <c r="H355" s="18">
        <v>44705</v>
      </c>
      <c r="I355" s="20">
        <v>44718</v>
      </c>
      <c r="J355" s="21">
        <v>44681</v>
      </c>
      <c r="K355" s="22">
        <v>44923</v>
      </c>
      <c r="L355" s="14" t="str">
        <f ca="1">IF(Merged_Data[[#This Row],[Last Job Date]]+10 &lt;TODAY(), "AVAILABLE", "NOT AVAILABLE")</f>
        <v>AVAILABLE</v>
      </c>
      <c r="M355" s="37" t="str">
        <f ca="1">IF(OR(Merged_Data[[#This Row],[Cert 2 Exp Date]]&lt;=TODAY()-$D$3, Merged_Data[[#This Row],[Cert 1 Ext Date]]&lt;=TODAY()-$D$3,Merged_Data[[#This Row],[Cert 3 Exp Date]]&lt;=TODAY()-$D$3), "COMPLIANT", "NOT COMPLIANT")</f>
        <v>COMPLIANT</v>
      </c>
      <c r="N355" s="45" t="str" cm="1">
        <f t="array" aca="1" ref="N355" ca="1">_xlfn.IFS(Merged_Data[[#This Row],[Cert 1 Ext Date]]&gt;TODAY()+10, "Current", AND(Merged_Data[[#This Row],[Cert 1 Ext Date]]&gt;TODAY(), Merged_Data[[#This Row],[Cert 1 Ext Date]]&lt;TODAY()+15),"Notify",Merged_Data[[#This Row],[Cert 1 Ext Date]]&lt;=TODAY(), "Expired",Merged_Data[[#This Row],[Cert 1 Ext Date]]= " ","No Data")</f>
        <v>Expired</v>
      </c>
      <c r="O355" s="45" t="str" cm="1">
        <f t="array" aca="1" ref="O355" ca="1">_xlfn.IFS(Merged_Data[[#This Row],[Cert 2 Exp Date]]&gt;TODAY()+10, "Current", AND(Merged_Data[[#This Row],[Cert 2 Exp Date]]&gt;TODAY(), Merged_Data[[#This Row],[Cert 2 Exp Date]]&lt;TODAY()+15),"Notify",Merged_Data[[#This Row],[Cert 2 Exp Date]]&lt;=TODAY(), "Expired",Merged_Data[[#This Row],[Cert 2 Exp Date]]= " ","No Data")</f>
        <v>Expired</v>
      </c>
      <c r="P355" s="45" t="str" cm="1">
        <f t="array" aca="1" ref="P355" ca="1">_xlfn.IFS(Merged_Data[[#This Row],[Cert 3 Exp Date]]&gt;TODAY()+10, "Current", AND(Merged_Data[[#This Row],[Cert 3 Exp Date]]&gt;TODAY(), Merged_Data[[#This Row],[Cert 3 Exp Date]]&lt;TODAY()+15),"Notify",Merged_Data[[#This Row],[Cert 3 Exp Date]]&lt;=TODAY(), "Expired",Merged_Data[[#This Row],[Cert 3 Exp Date]]= " ","No Data")</f>
        <v>Current</v>
      </c>
    </row>
    <row r="356" spans="1:16" x14ac:dyDescent="0.25">
      <c r="A356" s="13" t="s">
        <v>835</v>
      </c>
      <c r="B356" s="13" t="s">
        <v>836</v>
      </c>
      <c r="C356" s="13" t="s">
        <v>2789</v>
      </c>
      <c r="D356" s="13" t="s">
        <v>2425</v>
      </c>
      <c r="E356" s="13" t="s">
        <v>2441</v>
      </c>
      <c r="F356" s="13" t="s">
        <v>2431</v>
      </c>
      <c r="G356" s="13" t="s">
        <v>2432</v>
      </c>
      <c r="H356" s="18">
        <v>44707</v>
      </c>
      <c r="I356" s="20">
        <v>44737</v>
      </c>
      <c r="J356" s="21">
        <v>45006</v>
      </c>
      <c r="K356" s="22">
        <v>44678</v>
      </c>
      <c r="L356" s="14" t="str">
        <f ca="1">IF(Merged_Data[[#This Row],[Last Job Date]]+10 &lt;TODAY(), "AVAILABLE", "NOT AVAILABLE")</f>
        <v>AVAILABLE</v>
      </c>
      <c r="M356" s="37" t="str">
        <f ca="1">IF(OR(Merged_Data[[#This Row],[Cert 2 Exp Date]]&lt;=TODAY()-$D$3, Merged_Data[[#This Row],[Cert 1 Ext Date]]&lt;=TODAY()-$D$3,Merged_Data[[#This Row],[Cert 3 Exp Date]]&lt;=TODAY()-$D$3), "COMPLIANT", "NOT COMPLIANT")</f>
        <v>COMPLIANT</v>
      </c>
      <c r="N356" s="45" t="str" cm="1">
        <f t="array" aca="1" ref="N356" ca="1">_xlfn.IFS(Merged_Data[[#This Row],[Cert 1 Ext Date]]&gt;TODAY()+10, "Current", AND(Merged_Data[[#This Row],[Cert 1 Ext Date]]&gt;TODAY(), Merged_Data[[#This Row],[Cert 1 Ext Date]]&lt;TODAY()+15),"Notify",Merged_Data[[#This Row],[Cert 1 Ext Date]]&lt;=TODAY(), "Expired",Merged_Data[[#This Row],[Cert 1 Ext Date]]= " ","No Data")</f>
        <v>Current</v>
      </c>
      <c r="O356" s="45" t="str" cm="1">
        <f t="array" aca="1" ref="O356" ca="1">_xlfn.IFS(Merged_Data[[#This Row],[Cert 2 Exp Date]]&gt;TODAY()+10, "Current", AND(Merged_Data[[#This Row],[Cert 2 Exp Date]]&gt;TODAY(), Merged_Data[[#This Row],[Cert 2 Exp Date]]&lt;TODAY()+15),"Notify",Merged_Data[[#This Row],[Cert 2 Exp Date]]&lt;=TODAY(), "Expired",Merged_Data[[#This Row],[Cert 2 Exp Date]]= " ","No Data")</f>
        <v>Current</v>
      </c>
      <c r="P356" s="45" t="str" cm="1">
        <f t="array" aca="1" ref="P356" ca="1">_xlfn.IFS(Merged_Data[[#This Row],[Cert 3 Exp Date]]&gt;TODAY()+10, "Current", AND(Merged_Data[[#This Row],[Cert 3 Exp Date]]&gt;TODAY(), Merged_Data[[#This Row],[Cert 3 Exp Date]]&lt;TODAY()+15),"Notify",Merged_Data[[#This Row],[Cert 3 Exp Date]]&lt;=TODAY(), "Expired",Merged_Data[[#This Row],[Cert 3 Exp Date]]= " ","No Data")</f>
        <v>Expired</v>
      </c>
    </row>
    <row r="357" spans="1:16" x14ac:dyDescent="0.25">
      <c r="A357" s="13" t="s">
        <v>1865</v>
      </c>
      <c r="B357" s="13" t="s">
        <v>1866</v>
      </c>
      <c r="C357" s="13" t="s">
        <v>2790</v>
      </c>
      <c r="D357" s="13" t="s">
        <v>2425</v>
      </c>
      <c r="E357" s="13" t="s">
        <v>2437</v>
      </c>
      <c r="F357" s="13" t="s">
        <v>2447</v>
      </c>
      <c r="G357" s="13" t="s">
        <v>2432</v>
      </c>
      <c r="H357" s="18">
        <v>44714</v>
      </c>
      <c r="I357" s="20">
        <v>44830</v>
      </c>
      <c r="J357" s="21">
        <v>45018</v>
      </c>
      <c r="K357" s="22">
        <v>45170</v>
      </c>
      <c r="L357" s="14" t="str">
        <f ca="1">IF(Merged_Data[[#This Row],[Last Job Date]]+10 &lt;TODAY(), "AVAILABLE", "NOT AVAILABLE")</f>
        <v>NOT AVAILABLE</v>
      </c>
      <c r="M357" s="37" t="str">
        <f ca="1">IF(OR(Merged_Data[[#This Row],[Cert 2 Exp Date]]&lt;=TODAY()-$D$3, Merged_Data[[#This Row],[Cert 1 Ext Date]]&lt;=TODAY()-$D$3,Merged_Data[[#This Row],[Cert 3 Exp Date]]&lt;=TODAY()-$D$3), "COMPLIANT", "NOT COMPLIANT")</f>
        <v>NOT COMPLIANT</v>
      </c>
      <c r="N357" s="45" t="str" cm="1">
        <f t="array" aca="1" ref="N357" ca="1">_xlfn.IFS(Merged_Data[[#This Row],[Cert 1 Ext Date]]&gt;TODAY()+10, "Current", AND(Merged_Data[[#This Row],[Cert 1 Ext Date]]&gt;TODAY(), Merged_Data[[#This Row],[Cert 1 Ext Date]]&lt;TODAY()+15),"Notify",Merged_Data[[#This Row],[Cert 1 Ext Date]]&lt;=TODAY(), "Expired",Merged_Data[[#This Row],[Cert 1 Ext Date]]= " ","No Data")</f>
        <v>Current</v>
      </c>
      <c r="O357" s="45" t="str" cm="1">
        <f t="array" aca="1" ref="O357" ca="1">_xlfn.IFS(Merged_Data[[#This Row],[Cert 2 Exp Date]]&gt;TODAY()+10, "Current", AND(Merged_Data[[#This Row],[Cert 2 Exp Date]]&gt;TODAY(), Merged_Data[[#This Row],[Cert 2 Exp Date]]&lt;TODAY()+15),"Notify",Merged_Data[[#This Row],[Cert 2 Exp Date]]&lt;=TODAY(), "Expired",Merged_Data[[#This Row],[Cert 2 Exp Date]]= " ","No Data")</f>
        <v>Current</v>
      </c>
      <c r="P357" s="45" t="str" cm="1">
        <f t="array" aca="1" ref="P357" ca="1">_xlfn.IFS(Merged_Data[[#This Row],[Cert 3 Exp Date]]&gt;TODAY()+10, "Current", AND(Merged_Data[[#This Row],[Cert 3 Exp Date]]&gt;TODAY(), Merged_Data[[#This Row],[Cert 3 Exp Date]]&lt;TODAY()+15),"Notify",Merged_Data[[#This Row],[Cert 3 Exp Date]]&lt;=TODAY(), "Expired",Merged_Data[[#This Row],[Cert 3 Exp Date]]= " ","No Data")</f>
        <v>Current</v>
      </c>
    </row>
    <row r="358" spans="1:16" x14ac:dyDescent="0.25">
      <c r="A358" s="13" t="s">
        <v>2362</v>
      </c>
      <c r="B358" s="13" t="s">
        <v>2363</v>
      </c>
      <c r="C358" s="13" t="s">
        <v>2791</v>
      </c>
      <c r="D358" s="13" t="s">
        <v>2430</v>
      </c>
      <c r="E358" s="13" t="s">
        <v>2437</v>
      </c>
      <c r="F358" s="13" t="s">
        <v>2435</v>
      </c>
      <c r="G358" s="13" t="s">
        <v>2432</v>
      </c>
      <c r="H358" s="18">
        <v>44707</v>
      </c>
      <c r="I358" s="20">
        <v>44762</v>
      </c>
      <c r="J358" s="21">
        <v>45189</v>
      </c>
      <c r="K358" s="22">
        <v>45219</v>
      </c>
      <c r="L358" s="14" t="str">
        <f ca="1">IF(Merged_Data[[#This Row],[Last Job Date]]+10 &lt;TODAY(), "AVAILABLE", "NOT AVAILABLE")</f>
        <v>AVAILABLE</v>
      </c>
      <c r="M358" s="37" t="str">
        <f ca="1">IF(OR(Merged_Data[[#This Row],[Cert 2 Exp Date]]&lt;=TODAY()-$D$3, Merged_Data[[#This Row],[Cert 1 Ext Date]]&lt;=TODAY()-$D$3,Merged_Data[[#This Row],[Cert 3 Exp Date]]&lt;=TODAY()-$D$3), "COMPLIANT", "NOT COMPLIANT")</f>
        <v>NOT COMPLIANT</v>
      </c>
      <c r="N358" s="45" t="str" cm="1">
        <f t="array" aca="1" ref="N358" ca="1">_xlfn.IFS(Merged_Data[[#This Row],[Cert 1 Ext Date]]&gt;TODAY()+10, "Current", AND(Merged_Data[[#This Row],[Cert 1 Ext Date]]&gt;TODAY(), Merged_Data[[#This Row],[Cert 1 Ext Date]]&lt;TODAY()+15),"Notify",Merged_Data[[#This Row],[Cert 1 Ext Date]]&lt;=TODAY(), "Expired",Merged_Data[[#This Row],[Cert 1 Ext Date]]= " ","No Data")</f>
        <v>Current</v>
      </c>
      <c r="O358" s="45" t="str" cm="1">
        <f t="array" aca="1" ref="O358" ca="1">_xlfn.IFS(Merged_Data[[#This Row],[Cert 2 Exp Date]]&gt;TODAY()+10, "Current", AND(Merged_Data[[#This Row],[Cert 2 Exp Date]]&gt;TODAY(), Merged_Data[[#This Row],[Cert 2 Exp Date]]&lt;TODAY()+15),"Notify",Merged_Data[[#This Row],[Cert 2 Exp Date]]&lt;=TODAY(), "Expired",Merged_Data[[#This Row],[Cert 2 Exp Date]]= " ","No Data")</f>
        <v>Current</v>
      </c>
      <c r="P358" s="45" t="str" cm="1">
        <f t="array" aca="1" ref="P358" ca="1">_xlfn.IFS(Merged_Data[[#This Row],[Cert 3 Exp Date]]&gt;TODAY()+10, "Current", AND(Merged_Data[[#This Row],[Cert 3 Exp Date]]&gt;TODAY(), Merged_Data[[#This Row],[Cert 3 Exp Date]]&lt;TODAY()+15),"Notify",Merged_Data[[#This Row],[Cert 3 Exp Date]]&lt;=TODAY(), "Expired",Merged_Data[[#This Row],[Cert 3 Exp Date]]= " ","No Data")</f>
        <v>Current</v>
      </c>
    </row>
    <row r="359" spans="1:16" x14ac:dyDescent="0.25">
      <c r="A359" s="13" t="s">
        <v>302</v>
      </c>
      <c r="B359" s="13" t="s">
        <v>303</v>
      </c>
      <c r="C359" s="13" t="s">
        <v>2792</v>
      </c>
      <c r="D359" s="13" t="s">
        <v>2430</v>
      </c>
      <c r="E359" s="13" t="s">
        <v>2445</v>
      </c>
      <c r="F359" s="13" t="s">
        <v>2427</v>
      </c>
      <c r="G359" s="13" t="s">
        <v>2432</v>
      </c>
      <c r="H359" s="18">
        <v>44706</v>
      </c>
      <c r="I359" s="20">
        <v>45067</v>
      </c>
      <c r="J359" s="21"/>
      <c r="K359" s="22"/>
      <c r="L359" s="14" t="str">
        <f ca="1">IF(Merged_Data[[#This Row],[Last Job Date]]+10 &lt;TODAY(), "AVAILABLE", "NOT AVAILABLE")</f>
        <v>AVAILABLE</v>
      </c>
      <c r="M359" s="37" t="str">
        <f ca="1">IF(OR(Merged_Data[[#This Row],[Cert 2 Exp Date]]&lt;=TODAY()-$D$3, Merged_Data[[#This Row],[Cert 1 Ext Date]]&lt;=TODAY()-$D$3,Merged_Data[[#This Row],[Cert 3 Exp Date]]&lt;=TODAY()-$D$3), "COMPLIANT", "NOT COMPLIANT")</f>
        <v>COMPLIANT</v>
      </c>
      <c r="N359" s="45" t="str" cm="1">
        <f t="array" aca="1" ref="N359" ca="1">_xlfn.IFS(Merged_Data[[#This Row],[Cert 1 Ext Date]]&gt;TODAY()+10, "Current", AND(Merged_Data[[#This Row],[Cert 1 Ext Date]]&gt;TODAY(), Merged_Data[[#This Row],[Cert 1 Ext Date]]&lt;TODAY()+15),"Notify",Merged_Data[[#This Row],[Cert 1 Ext Date]]&lt;=TODAY(), "Expired",Merged_Data[[#This Row],[Cert 1 Ext Date]]= " ","No Data")</f>
        <v>Current</v>
      </c>
      <c r="O359" s="45" t="str" cm="1">
        <f t="array" aca="1" ref="O359" ca="1">_xlfn.IFS(Merged_Data[[#This Row],[Cert 2 Exp Date]]&gt;TODAY()+10, "Current", AND(Merged_Data[[#This Row],[Cert 2 Exp Date]]&gt;TODAY(), Merged_Data[[#This Row],[Cert 2 Exp Date]]&lt;TODAY()+15),"Notify",Merged_Data[[#This Row],[Cert 2 Exp Date]]&lt;=TODAY(), "Expired",Merged_Data[[#This Row],[Cert 2 Exp Date]]= " ","No Data")</f>
        <v>Expired</v>
      </c>
      <c r="P359" s="45" t="str" cm="1">
        <f t="array" aca="1" ref="P359" ca="1">_xlfn.IFS(Merged_Data[[#This Row],[Cert 3 Exp Date]]&gt;TODAY()+10, "Current", AND(Merged_Data[[#This Row],[Cert 3 Exp Date]]&gt;TODAY(), Merged_Data[[#This Row],[Cert 3 Exp Date]]&lt;TODAY()+15),"Notify",Merged_Data[[#This Row],[Cert 3 Exp Date]]&lt;=TODAY(), "Expired",Merged_Data[[#This Row],[Cert 3 Exp Date]]= " ","No Data")</f>
        <v>Expired</v>
      </c>
    </row>
    <row r="360" spans="1:16" x14ac:dyDescent="0.25">
      <c r="A360" s="13" t="s">
        <v>111</v>
      </c>
      <c r="B360" s="13" t="s">
        <v>112</v>
      </c>
      <c r="C360" s="13" t="s">
        <v>2793</v>
      </c>
      <c r="D360" s="13" t="s">
        <v>2430</v>
      </c>
      <c r="E360" s="13" t="s">
        <v>2450</v>
      </c>
      <c r="F360" s="13" t="s">
        <v>2427</v>
      </c>
      <c r="G360" s="13" t="s">
        <v>2428</v>
      </c>
      <c r="H360" s="18">
        <v>44704</v>
      </c>
      <c r="I360" s="20">
        <v>45008</v>
      </c>
      <c r="J360" s="21">
        <v>45206</v>
      </c>
      <c r="K360" s="22">
        <v>44558</v>
      </c>
      <c r="L360" s="14" t="str">
        <f ca="1">IF(Merged_Data[[#This Row],[Last Job Date]]+10 &lt;TODAY(), "AVAILABLE", "NOT AVAILABLE")</f>
        <v>AVAILABLE</v>
      </c>
      <c r="M360" s="37" t="str">
        <f ca="1">IF(OR(Merged_Data[[#This Row],[Cert 2 Exp Date]]&lt;=TODAY()-$D$3, Merged_Data[[#This Row],[Cert 1 Ext Date]]&lt;=TODAY()-$D$3,Merged_Data[[#This Row],[Cert 3 Exp Date]]&lt;=TODAY()-$D$3), "COMPLIANT", "NOT COMPLIANT")</f>
        <v>COMPLIANT</v>
      </c>
      <c r="N360" s="45" t="str" cm="1">
        <f t="array" aca="1" ref="N360" ca="1">_xlfn.IFS(Merged_Data[[#This Row],[Cert 1 Ext Date]]&gt;TODAY()+10, "Current", AND(Merged_Data[[#This Row],[Cert 1 Ext Date]]&gt;TODAY(), Merged_Data[[#This Row],[Cert 1 Ext Date]]&lt;TODAY()+15),"Notify",Merged_Data[[#This Row],[Cert 1 Ext Date]]&lt;=TODAY(), "Expired",Merged_Data[[#This Row],[Cert 1 Ext Date]]= " ","No Data")</f>
        <v>Current</v>
      </c>
      <c r="O360" s="45" t="str" cm="1">
        <f t="array" aca="1" ref="O360" ca="1">_xlfn.IFS(Merged_Data[[#This Row],[Cert 2 Exp Date]]&gt;TODAY()+10, "Current", AND(Merged_Data[[#This Row],[Cert 2 Exp Date]]&gt;TODAY(), Merged_Data[[#This Row],[Cert 2 Exp Date]]&lt;TODAY()+15),"Notify",Merged_Data[[#This Row],[Cert 2 Exp Date]]&lt;=TODAY(), "Expired",Merged_Data[[#This Row],[Cert 2 Exp Date]]= " ","No Data")</f>
        <v>Current</v>
      </c>
      <c r="P360" s="45" t="str" cm="1">
        <f t="array" aca="1" ref="P360" ca="1">_xlfn.IFS(Merged_Data[[#This Row],[Cert 3 Exp Date]]&gt;TODAY()+10, "Current", AND(Merged_Data[[#This Row],[Cert 3 Exp Date]]&gt;TODAY(), Merged_Data[[#This Row],[Cert 3 Exp Date]]&lt;TODAY()+15),"Notify",Merged_Data[[#This Row],[Cert 3 Exp Date]]&lt;=TODAY(), "Expired",Merged_Data[[#This Row],[Cert 3 Exp Date]]= " ","No Data")</f>
        <v>Expired</v>
      </c>
    </row>
    <row r="361" spans="1:16" x14ac:dyDescent="0.25">
      <c r="A361" s="13" t="s">
        <v>1677</v>
      </c>
      <c r="B361" s="13" t="s">
        <v>1148</v>
      </c>
      <c r="C361" s="13" t="s">
        <v>2794</v>
      </c>
      <c r="D361" s="13" t="s">
        <v>2430</v>
      </c>
      <c r="E361" s="13" t="s">
        <v>2450</v>
      </c>
      <c r="F361" s="13" t="s">
        <v>2427</v>
      </c>
      <c r="G361" s="13" t="s">
        <v>2432</v>
      </c>
      <c r="H361" s="18">
        <v>44708</v>
      </c>
      <c r="I361" s="20">
        <v>44889</v>
      </c>
      <c r="J361" s="21">
        <v>44929</v>
      </c>
      <c r="K361" s="22">
        <v>44829</v>
      </c>
      <c r="L361" s="14" t="str">
        <f ca="1">IF(Merged_Data[[#This Row],[Last Job Date]]+10 &lt;TODAY(), "AVAILABLE", "NOT AVAILABLE")</f>
        <v>AVAILABLE</v>
      </c>
      <c r="M361" s="37" t="str">
        <f ca="1">IF(OR(Merged_Data[[#This Row],[Cert 2 Exp Date]]&lt;=TODAY()-$D$3, Merged_Data[[#This Row],[Cert 1 Ext Date]]&lt;=TODAY()-$D$3,Merged_Data[[#This Row],[Cert 3 Exp Date]]&lt;=TODAY()-$D$3), "COMPLIANT", "NOT COMPLIANT")</f>
        <v>NOT COMPLIANT</v>
      </c>
      <c r="N361" s="45" t="str" cm="1">
        <f t="array" aca="1" ref="N361" ca="1">_xlfn.IFS(Merged_Data[[#This Row],[Cert 1 Ext Date]]&gt;TODAY()+10, "Current", AND(Merged_Data[[#This Row],[Cert 1 Ext Date]]&gt;TODAY(), Merged_Data[[#This Row],[Cert 1 Ext Date]]&lt;TODAY()+15),"Notify",Merged_Data[[#This Row],[Cert 1 Ext Date]]&lt;=TODAY(), "Expired",Merged_Data[[#This Row],[Cert 1 Ext Date]]= " ","No Data")</f>
        <v>Current</v>
      </c>
      <c r="O361" s="45" t="str" cm="1">
        <f t="array" aca="1" ref="O361" ca="1">_xlfn.IFS(Merged_Data[[#This Row],[Cert 2 Exp Date]]&gt;TODAY()+10, "Current", AND(Merged_Data[[#This Row],[Cert 2 Exp Date]]&gt;TODAY(), Merged_Data[[#This Row],[Cert 2 Exp Date]]&lt;TODAY()+15),"Notify",Merged_Data[[#This Row],[Cert 2 Exp Date]]&lt;=TODAY(), "Expired",Merged_Data[[#This Row],[Cert 2 Exp Date]]= " ","No Data")</f>
        <v>Current</v>
      </c>
      <c r="P361" s="45" t="str" cm="1">
        <f t="array" aca="1" ref="P361" ca="1">_xlfn.IFS(Merged_Data[[#This Row],[Cert 3 Exp Date]]&gt;TODAY()+10, "Current", AND(Merged_Data[[#This Row],[Cert 3 Exp Date]]&gt;TODAY(), Merged_Data[[#This Row],[Cert 3 Exp Date]]&lt;TODAY()+15),"Notify",Merged_Data[[#This Row],[Cert 3 Exp Date]]&lt;=TODAY(), "Expired",Merged_Data[[#This Row],[Cert 3 Exp Date]]= " ","No Data")</f>
        <v>Current</v>
      </c>
    </row>
    <row r="362" spans="1:16" x14ac:dyDescent="0.25">
      <c r="A362" s="13" t="s">
        <v>2122</v>
      </c>
      <c r="B362" s="13" t="s">
        <v>2123</v>
      </c>
      <c r="C362" s="13" t="s">
        <v>2795</v>
      </c>
      <c r="D362" s="13" t="s">
        <v>2430</v>
      </c>
      <c r="E362" s="13" t="s">
        <v>2441</v>
      </c>
      <c r="F362" s="13" t="s">
        <v>2442</v>
      </c>
      <c r="G362" s="13" t="s">
        <v>2432</v>
      </c>
      <c r="H362" s="18">
        <v>44704</v>
      </c>
      <c r="I362" s="20">
        <v>44878</v>
      </c>
      <c r="J362" s="21">
        <v>44642</v>
      </c>
      <c r="K362" s="22">
        <v>45241</v>
      </c>
      <c r="L362" s="14" t="str">
        <f ca="1">IF(Merged_Data[[#This Row],[Last Job Date]]+10 &lt;TODAY(), "AVAILABLE", "NOT AVAILABLE")</f>
        <v>AVAILABLE</v>
      </c>
      <c r="M362" s="37" t="str">
        <f ca="1">IF(OR(Merged_Data[[#This Row],[Cert 2 Exp Date]]&lt;=TODAY()-$D$3, Merged_Data[[#This Row],[Cert 1 Ext Date]]&lt;=TODAY()-$D$3,Merged_Data[[#This Row],[Cert 3 Exp Date]]&lt;=TODAY()-$D$3), "COMPLIANT", "NOT COMPLIANT")</f>
        <v>COMPLIANT</v>
      </c>
      <c r="N362" s="45" t="str" cm="1">
        <f t="array" aca="1" ref="N362" ca="1">_xlfn.IFS(Merged_Data[[#This Row],[Cert 1 Ext Date]]&gt;TODAY()+10, "Current", AND(Merged_Data[[#This Row],[Cert 1 Ext Date]]&gt;TODAY(), Merged_Data[[#This Row],[Cert 1 Ext Date]]&lt;TODAY()+15),"Notify",Merged_Data[[#This Row],[Cert 1 Ext Date]]&lt;=TODAY(), "Expired",Merged_Data[[#This Row],[Cert 1 Ext Date]]= " ","No Data")</f>
        <v>Current</v>
      </c>
      <c r="O362" s="45" t="str" cm="1">
        <f t="array" aca="1" ref="O362" ca="1">_xlfn.IFS(Merged_Data[[#This Row],[Cert 2 Exp Date]]&gt;TODAY()+10, "Current", AND(Merged_Data[[#This Row],[Cert 2 Exp Date]]&gt;TODAY(), Merged_Data[[#This Row],[Cert 2 Exp Date]]&lt;TODAY()+15),"Notify",Merged_Data[[#This Row],[Cert 2 Exp Date]]&lt;=TODAY(), "Expired",Merged_Data[[#This Row],[Cert 2 Exp Date]]= " ","No Data")</f>
        <v>Expired</v>
      </c>
      <c r="P362" s="45" t="str" cm="1">
        <f t="array" aca="1" ref="P362" ca="1">_xlfn.IFS(Merged_Data[[#This Row],[Cert 3 Exp Date]]&gt;TODAY()+10, "Current", AND(Merged_Data[[#This Row],[Cert 3 Exp Date]]&gt;TODAY(), Merged_Data[[#This Row],[Cert 3 Exp Date]]&lt;TODAY()+15),"Notify",Merged_Data[[#This Row],[Cert 3 Exp Date]]&lt;=TODAY(), "Expired",Merged_Data[[#This Row],[Cert 3 Exp Date]]= " ","No Data")</f>
        <v>Current</v>
      </c>
    </row>
    <row r="363" spans="1:16" x14ac:dyDescent="0.25">
      <c r="A363" s="13" t="s">
        <v>1753</v>
      </c>
      <c r="B363" s="13" t="s">
        <v>1754</v>
      </c>
      <c r="C363" s="13" t="s">
        <v>2796</v>
      </c>
      <c r="D363" s="13" t="s">
        <v>2430</v>
      </c>
      <c r="E363" s="13" t="s">
        <v>2426</v>
      </c>
      <c r="F363" s="13" t="s">
        <v>2427</v>
      </c>
      <c r="G363" s="13" t="s">
        <v>2432</v>
      </c>
      <c r="H363" s="18">
        <v>44707</v>
      </c>
      <c r="I363" s="20">
        <v>45185</v>
      </c>
      <c r="J363" s="21">
        <v>44830</v>
      </c>
      <c r="K363" s="22">
        <v>45340</v>
      </c>
      <c r="L363" s="14" t="str">
        <f ca="1">IF(Merged_Data[[#This Row],[Last Job Date]]+10 &lt;TODAY(), "AVAILABLE", "NOT AVAILABLE")</f>
        <v>AVAILABLE</v>
      </c>
      <c r="M363" s="37" t="str">
        <f ca="1">IF(OR(Merged_Data[[#This Row],[Cert 2 Exp Date]]&lt;=TODAY()-$D$3, Merged_Data[[#This Row],[Cert 1 Ext Date]]&lt;=TODAY()-$D$3,Merged_Data[[#This Row],[Cert 3 Exp Date]]&lt;=TODAY()-$D$3), "COMPLIANT", "NOT COMPLIANT")</f>
        <v>NOT COMPLIANT</v>
      </c>
      <c r="N363" s="45" t="str" cm="1">
        <f t="array" aca="1" ref="N363" ca="1">_xlfn.IFS(Merged_Data[[#This Row],[Cert 1 Ext Date]]&gt;TODAY()+10, "Current", AND(Merged_Data[[#This Row],[Cert 1 Ext Date]]&gt;TODAY(), Merged_Data[[#This Row],[Cert 1 Ext Date]]&lt;TODAY()+15),"Notify",Merged_Data[[#This Row],[Cert 1 Ext Date]]&lt;=TODAY(), "Expired",Merged_Data[[#This Row],[Cert 1 Ext Date]]= " ","No Data")</f>
        <v>Current</v>
      </c>
      <c r="O363" s="45" t="str" cm="1">
        <f t="array" aca="1" ref="O363" ca="1">_xlfn.IFS(Merged_Data[[#This Row],[Cert 2 Exp Date]]&gt;TODAY()+10, "Current", AND(Merged_Data[[#This Row],[Cert 2 Exp Date]]&gt;TODAY(), Merged_Data[[#This Row],[Cert 2 Exp Date]]&lt;TODAY()+15),"Notify",Merged_Data[[#This Row],[Cert 2 Exp Date]]&lt;=TODAY(), "Expired",Merged_Data[[#This Row],[Cert 2 Exp Date]]= " ","No Data")</f>
        <v>Current</v>
      </c>
      <c r="P363" s="45" t="str" cm="1">
        <f t="array" aca="1" ref="P363" ca="1">_xlfn.IFS(Merged_Data[[#This Row],[Cert 3 Exp Date]]&gt;TODAY()+10, "Current", AND(Merged_Data[[#This Row],[Cert 3 Exp Date]]&gt;TODAY(), Merged_Data[[#This Row],[Cert 3 Exp Date]]&lt;TODAY()+15),"Notify",Merged_Data[[#This Row],[Cert 3 Exp Date]]&lt;=TODAY(), "Expired",Merged_Data[[#This Row],[Cert 3 Exp Date]]= " ","No Data")</f>
        <v>Current</v>
      </c>
    </row>
    <row r="364" spans="1:16" x14ac:dyDescent="0.25">
      <c r="A364" s="13" t="s">
        <v>931</v>
      </c>
      <c r="B364" s="13" t="s">
        <v>932</v>
      </c>
      <c r="C364" s="13" t="s">
        <v>2797</v>
      </c>
      <c r="D364" s="13" t="s">
        <v>2425</v>
      </c>
      <c r="E364" s="13" t="s">
        <v>2450</v>
      </c>
      <c r="F364" s="13" t="s">
        <v>2435</v>
      </c>
      <c r="G364" s="13" t="s">
        <v>2432</v>
      </c>
      <c r="H364" s="18">
        <v>44706</v>
      </c>
      <c r="I364" s="20">
        <v>45000</v>
      </c>
      <c r="J364" s="21">
        <v>45127</v>
      </c>
      <c r="K364" s="22">
        <v>44718</v>
      </c>
      <c r="L364" s="14" t="str">
        <f ca="1">IF(Merged_Data[[#This Row],[Last Job Date]]+10 &lt;TODAY(), "AVAILABLE", "NOT AVAILABLE")</f>
        <v>AVAILABLE</v>
      </c>
      <c r="M364" s="37" t="str">
        <f ca="1">IF(OR(Merged_Data[[#This Row],[Cert 2 Exp Date]]&lt;=TODAY()-$D$3, Merged_Data[[#This Row],[Cert 1 Ext Date]]&lt;=TODAY()-$D$3,Merged_Data[[#This Row],[Cert 3 Exp Date]]&lt;=TODAY()-$D$3), "COMPLIANT", "NOT COMPLIANT")</f>
        <v>NOT COMPLIANT</v>
      </c>
      <c r="N364" s="45" t="str" cm="1">
        <f t="array" aca="1" ref="N364" ca="1">_xlfn.IFS(Merged_Data[[#This Row],[Cert 1 Ext Date]]&gt;TODAY()+10, "Current", AND(Merged_Data[[#This Row],[Cert 1 Ext Date]]&gt;TODAY(), Merged_Data[[#This Row],[Cert 1 Ext Date]]&lt;TODAY()+15),"Notify",Merged_Data[[#This Row],[Cert 1 Ext Date]]&lt;=TODAY(), "Expired",Merged_Data[[#This Row],[Cert 1 Ext Date]]= " ","No Data")</f>
        <v>Current</v>
      </c>
      <c r="O364" s="45" t="str" cm="1">
        <f t="array" aca="1" ref="O364" ca="1">_xlfn.IFS(Merged_Data[[#This Row],[Cert 2 Exp Date]]&gt;TODAY()+10, "Current", AND(Merged_Data[[#This Row],[Cert 2 Exp Date]]&gt;TODAY(), Merged_Data[[#This Row],[Cert 2 Exp Date]]&lt;TODAY()+15),"Notify",Merged_Data[[#This Row],[Cert 2 Exp Date]]&lt;=TODAY(), "Expired",Merged_Data[[#This Row],[Cert 2 Exp Date]]= " ","No Data")</f>
        <v>Current</v>
      </c>
      <c r="P364" s="45" t="str" cm="1">
        <f t="array" aca="1" ref="P364" ca="1">_xlfn.IFS(Merged_Data[[#This Row],[Cert 3 Exp Date]]&gt;TODAY()+10, "Current", AND(Merged_Data[[#This Row],[Cert 3 Exp Date]]&gt;TODAY(), Merged_Data[[#This Row],[Cert 3 Exp Date]]&lt;TODAY()+15),"Notify",Merged_Data[[#This Row],[Cert 3 Exp Date]]&lt;=TODAY(), "Expired",Merged_Data[[#This Row],[Cert 3 Exp Date]]= " ","No Data")</f>
        <v>Expired</v>
      </c>
    </row>
    <row r="365" spans="1:16" x14ac:dyDescent="0.25">
      <c r="A365" s="13" t="s">
        <v>716</v>
      </c>
      <c r="B365" s="13" t="s">
        <v>717</v>
      </c>
      <c r="C365" s="13" t="s">
        <v>2798</v>
      </c>
      <c r="D365" s="13" t="s">
        <v>2425</v>
      </c>
      <c r="E365" s="13" t="s">
        <v>2441</v>
      </c>
      <c r="F365" s="13" t="s">
        <v>2427</v>
      </c>
      <c r="G365" s="13" t="s">
        <v>2432</v>
      </c>
      <c r="H365" s="18">
        <v>44710</v>
      </c>
      <c r="I365" s="20">
        <v>45025</v>
      </c>
      <c r="J365" s="21">
        <v>45167</v>
      </c>
      <c r="K365" s="22">
        <v>45206</v>
      </c>
      <c r="L365" s="14" t="str">
        <f ca="1">IF(Merged_Data[[#This Row],[Last Job Date]]+10 &lt;TODAY(), "AVAILABLE", "NOT AVAILABLE")</f>
        <v>AVAILABLE</v>
      </c>
      <c r="M365" s="37" t="str">
        <f ca="1">IF(OR(Merged_Data[[#This Row],[Cert 2 Exp Date]]&lt;=TODAY()-$D$3, Merged_Data[[#This Row],[Cert 1 Ext Date]]&lt;=TODAY()-$D$3,Merged_Data[[#This Row],[Cert 3 Exp Date]]&lt;=TODAY()-$D$3), "COMPLIANT", "NOT COMPLIANT")</f>
        <v>NOT COMPLIANT</v>
      </c>
      <c r="N365" s="45" t="str" cm="1">
        <f t="array" aca="1" ref="N365" ca="1">_xlfn.IFS(Merged_Data[[#This Row],[Cert 1 Ext Date]]&gt;TODAY()+10, "Current", AND(Merged_Data[[#This Row],[Cert 1 Ext Date]]&gt;TODAY(), Merged_Data[[#This Row],[Cert 1 Ext Date]]&lt;TODAY()+15),"Notify",Merged_Data[[#This Row],[Cert 1 Ext Date]]&lt;=TODAY(), "Expired",Merged_Data[[#This Row],[Cert 1 Ext Date]]= " ","No Data")</f>
        <v>Current</v>
      </c>
      <c r="O365" s="45" t="str" cm="1">
        <f t="array" aca="1" ref="O365" ca="1">_xlfn.IFS(Merged_Data[[#This Row],[Cert 2 Exp Date]]&gt;TODAY()+10, "Current", AND(Merged_Data[[#This Row],[Cert 2 Exp Date]]&gt;TODAY(), Merged_Data[[#This Row],[Cert 2 Exp Date]]&lt;TODAY()+15),"Notify",Merged_Data[[#This Row],[Cert 2 Exp Date]]&lt;=TODAY(), "Expired",Merged_Data[[#This Row],[Cert 2 Exp Date]]= " ","No Data")</f>
        <v>Current</v>
      </c>
      <c r="P365" s="45" t="str" cm="1">
        <f t="array" aca="1" ref="P365" ca="1">_xlfn.IFS(Merged_Data[[#This Row],[Cert 3 Exp Date]]&gt;TODAY()+10, "Current", AND(Merged_Data[[#This Row],[Cert 3 Exp Date]]&gt;TODAY(), Merged_Data[[#This Row],[Cert 3 Exp Date]]&lt;TODAY()+15),"Notify",Merged_Data[[#This Row],[Cert 3 Exp Date]]&lt;=TODAY(), "Expired",Merged_Data[[#This Row],[Cert 3 Exp Date]]= " ","No Data")</f>
        <v>Current</v>
      </c>
    </row>
    <row r="366" spans="1:16" x14ac:dyDescent="0.25">
      <c r="A366" s="13" t="s">
        <v>2417</v>
      </c>
      <c r="B366" s="13" t="s">
        <v>2418</v>
      </c>
      <c r="C366" s="13" t="s">
        <v>2799</v>
      </c>
      <c r="D366" s="13" t="s">
        <v>2430</v>
      </c>
      <c r="E366" s="13" t="s">
        <v>2439</v>
      </c>
      <c r="F366" s="13" t="s">
        <v>2435</v>
      </c>
      <c r="G366" s="13" t="s">
        <v>2432</v>
      </c>
      <c r="H366" s="18">
        <v>44704</v>
      </c>
      <c r="I366" s="20">
        <v>45038</v>
      </c>
      <c r="J366" s="21">
        <v>44631</v>
      </c>
      <c r="K366" s="22">
        <v>44748</v>
      </c>
      <c r="L366" s="14" t="str">
        <f ca="1">IF(Merged_Data[[#This Row],[Last Job Date]]+10 &lt;TODAY(), "AVAILABLE", "NOT AVAILABLE")</f>
        <v>AVAILABLE</v>
      </c>
      <c r="M366" s="37" t="str">
        <f ca="1">IF(OR(Merged_Data[[#This Row],[Cert 2 Exp Date]]&lt;=TODAY()-$D$3, Merged_Data[[#This Row],[Cert 1 Ext Date]]&lt;=TODAY()-$D$3,Merged_Data[[#This Row],[Cert 3 Exp Date]]&lt;=TODAY()-$D$3), "COMPLIANT", "NOT COMPLIANT")</f>
        <v>COMPLIANT</v>
      </c>
      <c r="N366" s="45" t="str" cm="1">
        <f t="array" aca="1" ref="N366" ca="1">_xlfn.IFS(Merged_Data[[#This Row],[Cert 1 Ext Date]]&gt;TODAY()+10, "Current", AND(Merged_Data[[#This Row],[Cert 1 Ext Date]]&gt;TODAY(), Merged_Data[[#This Row],[Cert 1 Ext Date]]&lt;TODAY()+15),"Notify",Merged_Data[[#This Row],[Cert 1 Ext Date]]&lt;=TODAY(), "Expired",Merged_Data[[#This Row],[Cert 1 Ext Date]]= " ","No Data")</f>
        <v>Current</v>
      </c>
      <c r="O366" s="45" t="str" cm="1">
        <f t="array" aca="1" ref="O366" ca="1">_xlfn.IFS(Merged_Data[[#This Row],[Cert 2 Exp Date]]&gt;TODAY()+10, "Current", AND(Merged_Data[[#This Row],[Cert 2 Exp Date]]&gt;TODAY(), Merged_Data[[#This Row],[Cert 2 Exp Date]]&lt;TODAY()+15),"Notify",Merged_Data[[#This Row],[Cert 2 Exp Date]]&lt;=TODAY(), "Expired",Merged_Data[[#This Row],[Cert 2 Exp Date]]= " ","No Data")</f>
        <v>Expired</v>
      </c>
      <c r="P366" s="45" t="str" cm="1">
        <f t="array" aca="1" ref="P366" ca="1">_xlfn.IFS(Merged_Data[[#This Row],[Cert 3 Exp Date]]&gt;TODAY()+10, "Current", AND(Merged_Data[[#This Row],[Cert 3 Exp Date]]&gt;TODAY(), Merged_Data[[#This Row],[Cert 3 Exp Date]]&lt;TODAY()+15),"Notify",Merged_Data[[#This Row],[Cert 3 Exp Date]]&lt;=TODAY(), "Expired",Merged_Data[[#This Row],[Cert 3 Exp Date]]= " ","No Data")</f>
        <v>Current</v>
      </c>
    </row>
    <row r="367" spans="1:16" x14ac:dyDescent="0.25">
      <c r="A367" s="13" t="s">
        <v>317</v>
      </c>
      <c r="B367" s="13" t="s">
        <v>318</v>
      </c>
      <c r="C367" s="13" t="s">
        <v>2800</v>
      </c>
      <c r="D367" s="13" t="s">
        <v>2425</v>
      </c>
      <c r="E367" s="13" t="s">
        <v>2437</v>
      </c>
      <c r="F367" s="13" t="s">
        <v>2447</v>
      </c>
      <c r="G367" s="13" t="s">
        <v>2428</v>
      </c>
      <c r="H367" s="18">
        <v>44704</v>
      </c>
      <c r="I367" s="20">
        <v>44935</v>
      </c>
      <c r="J367" s="21">
        <v>44694</v>
      </c>
      <c r="K367" s="22">
        <v>45160</v>
      </c>
      <c r="L367" s="14" t="str">
        <f ca="1">IF(Merged_Data[[#This Row],[Last Job Date]]+10 &lt;TODAY(), "AVAILABLE", "NOT AVAILABLE")</f>
        <v>AVAILABLE</v>
      </c>
      <c r="M367" s="37" t="str">
        <f ca="1">IF(OR(Merged_Data[[#This Row],[Cert 2 Exp Date]]&lt;=TODAY()-$D$3, Merged_Data[[#This Row],[Cert 1 Ext Date]]&lt;=TODAY()-$D$3,Merged_Data[[#This Row],[Cert 3 Exp Date]]&lt;=TODAY()-$D$3), "COMPLIANT", "NOT COMPLIANT")</f>
        <v>COMPLIANT</v>
      </c>
      <c r="N367" s="45" t="str" cm="1">
        <f t="array" aca="1" ref="N367" ca="1">_xlfn.IFS(Merged_Data[[#This Row],[Cert 1 Ext Date]]&gt;TODAY()+10, "Current", AND(Merged_Data[[#This Row],[Cert 1 Ext Date]]&gt;TODAY(), Merged_Data[[#This Row],[Cert 1 Ext Date]]&lt;TODAY()+15),"Notify",Merged_Data[[#This Row],[Cert 1 Ext Date]]&lt;=TODAY(), "Expired",Merged_Data[[#This Row],[Cert 1 Ext Date]]= " ","No Data")</f>
        <v>Current</v>
      </c>
      <c r="O367" s="45" t="str" cm="1">
        <f t="array" aca="1" ref="O367" ca="1">_xlfn.IFS(Merged_Data[[#This Row],[Cert 2 Exp Date]]&gt;TODAY()+10, "Current", AND(Merged_Data[[#This Row],[Cert 2 Exp Date]]&gt;TODAY(), Merged_Data[[#This Row],[Cert 2 Exp Date]]&lt;TODAY()+15),"Notify",Merged_Data[[#This Row],[Cert 2 Exp Date]]&lt;=TODAY(), "Expired",Merged_Data[[#This Row],[Cert 2 Exp Date]]= " ","No Data")</f>
        <v>Expired</v>
      </c>
      <c r="P367" s="45" t="str" cm="1">
        <f t="array" aca="1" ref="P367" ca="1">_xlfn.IFS(Merged_Data[[#This Row],[Cert 3 Exp Date]]&gt;TODAY()+10, "Current", AND(Merged_Data[[#This Row],[Cert 3 Exp Date]]&gt;TODAY(), Merged_Data[[#This Row],[Cert 3 Exp Date]]&lt;TODAY()+15),"Notify",Merged_Data[[#This Row],[Cert 3 Exp Date]]&lt;=TODAY(), "Expired",Merged_Data[[#This Row],[Cert 3 Exp Date]]= " ","No Data")</f>
        <v>Current</v>
      </c>
    </row>
    <row r="368" spans="1:16" x14ac:dyDescent="0.25">
      <c r="A368" s="13" t="s">
        <v>1835</v>
      </c>
      <c r="B368" s="13" t="s">
        <v>1836</v>
      </c>
      <c r="C368" s="13" t="s">
        <v>2801</v>
      </c>
      <c r="D368" s="13" t="s">
        <v>2430</v>
      </c>
      <c r="E368" s="13" t="s">
        <v>2445</v>
      </c>
      <c r="F368" s="13" t="s">
        <v>2427</v>
      </c>
      <c r="G368" s="13" t="s">
        <v>2432</v>
      </c>
      <c r="H368" s="18">
        <v>44708</v>
      </c>
      <c r="I368" s="20">
        <v>44869</v>
      </c>
      <c r="J368" s="21">
        <v>44877</v>
      </c>
      <c r="K368" s="22">
        <v>44904</v>
      </c>
      <c r="L368" s="14" t="str">
        <f ca="1">IF(Merged_Data[[#This Row],[Last Job Date]]+10 &lt;TODAY(), "AVAILABLE", "NOT AVAILABLE")</f>
        <v>AVAILABLE</v>
      </c>
      <c r="M368" s="37" t="str">
        <f ca="1">IF(OR(Merged_Data[[#This Row],[Cert 2 Exp Date]]&lt;=TODAY()-$D$3, Merged_Data[[#This Row],[Cert 1 Ext Date]]&lt;=TODAY()-$D$3,Merged_Data[[#This Row],[Cert 3 Exp Date]]&lt;=TODAY()-$D$3), "COMPLIANT", "NOT COMPLIANT")</f>
        <v>NOT COMPLIANT</v>
      </c>
      <c r="N368" s="45" t="str" cm="1">
        <f t="array" aca="1" ref="N368" ca="1">_xlfn.IFS(Merged_Data[[#This Row],[Cert 1 Ext Date]]&gt;TODAY()+10, "Current", AND(Merged_Data[[#This Row],[Cert 1 Ext Date]]&gt;TODAY(), Merged_Data[[#This Row],[Cert 1 Ext Date]]&lt;TODAY()+15),"Notify",Merged_Data[[#This Row],[Cert 1 Ext Date]]&lt;=TODAY(), "Expired",Merged_Data[[#This Row],[Cert 1 Ext Date]]= " ","No Data")</f>
        <v>Current</v>
      </c>
      <c r="O368" s="45" t="str" cm="1">
        <f t="array" aca="1" ref="O368" ca="1">_xlfn.IFS(Merged_Data[[#This Row],[Cert 2 Exp Date]]&gt;TODAY()+10, "Current", AND(Merged_Data[[#This Row],[Cert 2 Exp Date]]&gt;TODAY(), Merged_Data[[#This Row],[Cert 2 Exp Date]]&lt;TODAY()+15),"Notify",Merged_Data[[#This Row],[Cert 2 Exp Date]]&lt;=TODAY(), "Expired",Merged_Data[[#This Row],[Cert 2 Exp Date]]= " ","No Data")</f>
        <v>Current</v>
      </c>
      <c r="P368" s="45" t="str" cm="1">
        <f t="array" aca="1" ref="P368" ca="1">_xlfn.IFS(Merged_Data[[#This Row],[Cert 3 Exp Date]]&gt;TODAY()+10, "Current", AND(Merged_Data[[#This Row],[Cert 3 Exp Date]]&gt;TODAY(), Merged_Data[[#This Row],[Cert 3 Exp Date]]&lt;TODAY()+15),"Notify",Merged_Data[[#This Row],[Cert 3 Exp Date]]&lt;=TODAY(), "Expired",Merged_Data[[#This Row],[Cert 3 Exp Date]]= " ","No Data")</f>
        <v>Current</v>
      </c>
    </row>
    <row r="369" spans="1:16" x14ac:dyDescent="0.25">
      <c r="A369" s="13" t="s">
        <v>1793</v>
      </c>
      <c r="B369" s="13" t="s">
        <v>1794</v>
      </c>
      <c r="C369" s="13" t="s">
        <v>2802</v>
      </c>
      <c r="D369" s="13" t="s">
        <v>2425</v>
      </c>
      <c r="E369" s="13" t="s">
        <v>2445</v>
      </c>
      <c r="F369" s="13" t="s">
        <v>2427</v>
      </c>
      <c r="G369" s="13" t="s">
        <v>2432</v>
      </c>
      <c r="H369" s="18">
        <v>44710</v>
      </c>
      <c r="I369" s="20">
        <v>45190</v>
      </c>
      <c r="J369" s="21">
        <v>45057</v>
      </c>
      <c r="K369" s="22">
        <v>45089</v>
      </c>
      <c r="L369" s="14" t="str">
        <f ca="1">IF(Merged_Data[[#This Row],[Last Job Date]]+10 &lt;TODAY(), "AVAILABLE", "NOT AVAILABLE")</f>
        <v>AVAILABLE</v>
      </c>
      <c r="M369" s="37" t="str">
        <f ca="1">IF(OR(Merged_Data[[#This Row],[Cert 2 Exp Date]]&lt;=TODAY()-$D$3, Merged_Data[[#This Row],[Cert 1 Ext Date]]&lt;=TODAY()-$D$3,Merged_Data[[#This Row],[Cert 3 Exp Date]]&lt;=TODAY()-$D$3), "COMPLIANT", "NOT COMPLIANT")</f>
        <v>NOT COMPLIANT</v>
      </c>
      <c r="N369" s="45" t="str" cm="1">
        <f t="array" aca="1" ref="N369" ca="1">_xlfn.IFS(Merged_Data[[#This Row],[Cert 1 Ext Date]]&gt;TODAY()+10, "Current", AND(Merged_Data[[#This Row],[Cert 1 Ext Date]]&gt;TODAY(), Merged_Data[[#This Row],[Cert 1 Ext Date]]&lt;TODAY()+15),"Notify",Merged_Data[[#This Row],[Cert 1 Ext Date]]&lt;=TODAY(), "Expired",Merged_Data[[#This Row],[Cert 1 Ext Date]]= " ","No Data")</f>
        <v>Current</v>
      </c>
      <c r="O369" s="45" t="str" cm="1">
        <f t="array" aca="1" ref="O369" ca="1">_xlfn.IFS(Merged_Data[[#This Row],[Cert 2 Exp Date]]&gt;TODAY()+10, "Current", AND(Merged_Data[[#This Row],[Cert 2 Exp Date]]&gt;TODAY(), Merged_Data[[#This Row],[Cert 2 Exp Date]]&lt;TODAY()+15),"Notify",Merged_Data[[#This Row],[Cert 2 Exp Date]]&lt;=TODAY(), "Expired",Merged_Data[[#This Row],[Cert 2 Exp Date]]= " ","No Data")</f>
        <v>Current</v>
      </c>
      <c r="P369" s="45" t="str" cm="1">
        <f t="array" aca="1" ref="P369" ca="1">_xlfn.IFS(Merged_Data[[#This Row],[Cert 3 Exp Date]]&gt;TODAY()+10, "Current", AND(Merged_Data[[#This Row],[Cert 3 Exp Date]]&gt;TODAY(), Merged_Data[[#This Row],[Cert 3 Exp Date]]&lt;TODAY()+15),"Notify",Merged_Data[[#This Row],[Cert 3 Exp Date]]&lt;=TODAY(), "Expired",Merged_Data[[#This Row],[Cert 3 Exp Date]]= " ","No Data")</f>
        <v>Current</v>
      </c>
    </row>
    <row r="370" spans="1:16" x14ac:dyDescent="0.25">
      <c r="A370" s="13" t="s">
        <v>1437</v>
      </c>
      <c r="B370" s="13" t="s">
        <v>1438</v>
      </c>
      <c r="C370" s="13" t="s">
        <v>2803</v>
      </c>
      <c r="D370" s="13" t="s">
        <v>2430</v>
      </c>
      <c r="E370" s="13" t="s">
        <v>2426</v>
      </c>
      <c r="F370" s="13" t="s">
        <v>2442</v>
      </c>
      <c r="G370" s="13" t="s">
        <v>2428</v>
      </c>
      <c r="H370" s="18">
        <v>44706</v>
      </c>
      <c r="I370" s="20">
        <v>45015</v>
      </c>
      <c r="J370" s="21">
        <v>44885</v>
      </c>
      <c r="K370" s="22">
        <v>45355</v>
      </c>
      <c r="L370" s="14" t="str">
        <f ca="1">IF(Merged_Data[[#This Row],[Last Job Date]]+10 &lt;TODAY(), "AVAILABLE", "NOT AVAILABLE")</f>
        <v>AVAILABLE</v>
      </c>
      <c r="M370" s="37" t="str">
        <f ca="1">IF(OR(Merged_Data[[#This Row],[Cert 2 Exp Date]]&lt;=TODAY()-$D$3, Merged_Data[[#This Row],[Cert 1 Ext Date]]&lt;=TODAY()-$D$3,Merged_Data[[#This Row],[Cert 3 Exp Date]]&lt;=TODAY()-$D$3), "COMPLIANT", "NOT COMPLIANT")</f>
        <v>NOT COMPLIANT</v>
      </c>
      <c r="N370" s="45" t="str" cm="1">
        <f t="array" aca="1" ref="N370" ca="1">_xlfn.IFS(Merged_Data[[#This Row],[Cert 1 Ext Date]]&gt;TODAY()+10, "Current", AND(Merged_Data[[#This Row],[Cert 1 Ext Date]]&gt;TODAY(), Merged_Data[[#This Row],[Cert 1 Ext Date]]&lt;TODAY()+15),"Notify",Merged_Data[[#This Row],[Cert 1 Ext Date]]&lt;=TODAY(), "Expired",Merged_Data[[#This Row],[Cert 1 Ext Date]]= " ","No Data")</f>
        <v>Current</v>
      </c>
      <c r="O370" s="45" t="str" cm="1">
        <f t="array" aca="1" ref="O370" ca="1">_xlfn.IFS(Merged_Data[[#This Row],[Cert 2 Exp Date]]&gt;TODAY()+10, "Current", AND(Merged_Data[[#This Row],[Cert 2 Exp Date]]&gt;TODAY(), Merged_Data[[#This Row],[Cert 2 Exp Date]]&lt;TODAY()+15),"Notify",Merged_Data[[#This Row],[Cert 2 Exp Date]]&lt;=TODAY(), "Expired",Merged_Data[[#This Row],[Cert 2 Exp Date]]= " ","No Data")</f>
        <v>Current</v>
      </c>
      <c r="P370" s="45" t="str" cm="1">
        <f t="array" aca="1" ref="P370" ca="1">_xlfn.IFS(Merged_Data[[#This Row],[Cert 3 Exp Date]]&gt;TODAY()+10, "Current", AND(Merged_Data[[#This Row],[Cert 3 Exp Date]]&gt;TODAY(), Merged_Data[[#This Row],[Cert 3 Exp Date]]&lt;TODAY()+15),"Notify",Merged_Data[[#This Row],[Cert 3 Exp Date]]&lt;=TODAY(), "Expired",Merged_Data[[#This Row],[Cert 3 Exp Date]]= " ","No Data")</f>
        <v>Current</v>
      </c>
    </row>
    <row r="371" spans="1:16" x14ac:dyDescent="0.25">
      <c r="A371" s="13" t="s">
        <v>533</v>
      </c>
      <c r="B371" s="13" t="s">
        <v>534</v>
      </c>
      <c r="C371" s="13" t="s">
        <v>2804</v>
      </c>
      <c r="D371" s="13" t="s">
        <v>2430</v>
      </c>
      <c r="E371" s="13" t="s">
        <v>2439</v>
      </c>
      <c r="F371" s="13" t="s">
        <v>2435</v>
      </c>
      <c r="G371" s="13" t="s">
        <v>2428</v>
      </c>
      <c r="H371" s="18">
        <v>44711</v>
      </c>
      <c r="I371" s="20">
        <v>45056</v>
      </c>
      <c r="J371" s="21">
        <v>44821</v>
      </c>
      <c r="K371" s="22">
        <v>45300</v>
      </c>
      <c r="L371" s="14" t="str">
        <f ca="1">IF(Merged_Data[[#This Row],[Last Job Date]]+10 &lt;TODAY(), "AVAILABLE", "NOT AVAILABLE")</f>
        <v>AVAILABLE</v>
      </c>
      <c r="M371" s="37" t="str">
        <f ca="1">IF(OR(Merged_Data[[#This Row],[Cert 2 Exp Date]]&lt;=TODAY()-$D$3, Merged_Data[[#This Row],[Cert 1 Ext Date]]&lt;=TODAY()-$D$3,Merged_Data[[#This Row],[Cert 3 Exp Date]]&lt;=TODAY()-$D$3), "COMPLIANT", "NOT COMPLIANT")</f>
        <v>NOT COMPLIANT</v>
      </c>
      <c r="N371" s="45" t="str" cm="1">
        <f t="array" aca="1" ref="N371" ca="1">_xlfn.IFS(Merged_Data[[#This Row],[Cert 1 Ext Date]]&gt;TODAY()+10, "Current", AND(Merged_Data[[#This Row],[Cert 1 Ext Date]]&gt;TODAY(), Merged_Data[[#This Row],[Cert 1 Ext Date]]&lt;TODAY()+15),"Notify",Merged_Data[[#This Row],[Cert 1 Ext Date]]&lt;=TODAY(), "Expired",Merged_Data[[#This Row],[Cert 1 Ext Date]]= " ","No Data")</f>
        <v>Current</v>
      </c>
      <c r="O371" s="45" t="str" cm="1">
        <f t="array" aca="1" ref="O371" ca="1">_xlfn.IFS(Merged_Data[[#This Row],[Cert 2 Exp Date]]&gt;TODAY()+10, "Current", AND(Merged_Data[[#This Row],[Cert 2 Exp Date]]&gt;TODAY(), Merged_Data[[#This Row],[Cert 2 Exp Date]]&lt;TODAY()+15),"Notify",Merged_Data[[#This Row],[Cert 2 Exp Date]]&lt;=TODAY(), "Expired",Merged_Data[[#This Row],[Cert 2 Exp Date]]= " ","No Data")</f>
        <v>Current</v>
      </c>
      <c r="P371" s="45" t="str" cm="1">
        <f t="array" aca="1" ref="P371" ca="1">_xlfn.IFS(Merged_Data[[#This Row],[Cert 3 Exp Date]]&gt;TODAY()+10, "Current", AND(Merged_Data[[#This Row],[Cert 3 Exp Date]]&gt;TODAY(), Merged_Data[[#This Row],[Cert 3 Exp Date]]&lt;TODAY()+15),"Notify",Merged_Data[[#This Row],[Cert 3 Exp Date]]&lt;=TODAY(), "Expired",Merged_Data[[#This Row],[Cert 3 Exp Date]]= " ","No Data")</f>
        <v>Current</v>
      </c>
    </row>
    <row r="372" spans="1:16" x14ac:dyDescent="0.25">
      <c r="A372" s="13" t="s">
        <v>536</v>
      </c>
      <c r="B372" s="13" t="s">
        <v>537</v>
      </c>
      <c r="C372" s="13" t="s">
        <v>2805</v>
      </c>
      <c r="D372" s="13" t="s">
        <v>2425</v>
      </c>
      <c r="E372" s="13" t="s">
        <v>2439</v>
      </c>
      <c r="F372" s="13" t="s">
        <v>2431</v>
      </c>
      <c r="G372" s="13" t="s">
        <v>2428</v>
      </c>
      <c r="H372" s="18">
        <v>44704</v>
      </c>
      <c r="I372" s="20">
        <v>44857</v>
      </c>
      <c r="J372" s="21"/>
      <c r="K372" s="22"/>
      <c r="L372" s="14" t="str">
        <f ca="1">IF(Merged_Data[[#This Row],[Last Job Date]]+10 &lt;TODAY(), "AVAILABLE", "NOT AVAILABLE")</f>
        <v>AVAILABLE</v>
      </c>
      <c r="M372" s="37" t="str">
        <f ca="1">IF(OR(Merged_Data[[#This Row],[Cert 2 Exp Date]]&lt;=TODAY()-$D$3, Merged_Data[[#This Row],[Cert 1 Ext Date]]&lt;=TODAY()-$D$3,Merged_Data[[#This Row],[Cert 3 Exp Date]]&lt;=TODAY()-$D$3), "COMPLIANT", "NOT COMPLIANT")</f>
        <v>COMPLIANT</v>
      </c>
      <c r="N372" s="45" t="str" cm="1">
        <f t="array" aca="1" ref="N372" ca="1">_xlfn.IFS(Merged_Data[[#This Row],[Cert 1 Ext Date]]&gt;TODAY()+10, "Current", AND(Merged_Data[[#This Row],[Cert 1 Ext Date]]&gt;TODAY(), Merged_Data[[#This Row],[Cert 1 Ext Date]]&lt;TODAY()+15),"Notify",Merged_Data[[#This Row],[Cert 1 Ext Date]]&lt;=TODAY(), "Expired",Merged_Data[[#This Row],[Cert 1 Ext Date]]= " ","No Data")</f>
        <v>Current</v>
      </c>
      <c r="O372" s="45" t="str" cm="1">
        <f t="array" aca="1" ref="O372" ca="1">_xlfn.IFS(Merged_Data[[#This Row],[Cert 2 Exp Date]]&gt;TODAY()+10, "Current", AND(Merged_Data[[#This Row],[Cert 2 Exp Date]]&gt;TODAY(), Merged_Data[[#This Row],[Cert 2 Exp Date]]&lt;TODAY()+15),"Notify",Merged_Data[[#This Row],[Cert 2 Exp Date]]&lt;=TODAY(), "Expired",Merged_Data[[#This Row],[Cert 2 Exp Date]]= " ","No Data")</f>
        <v>Expired</v>
      </c>
      <c r="P372" s="45" t="str" cm="1">
        <f t="array" aca="1" ref="P372" ca="1">_xlfn.IFS(Merged_Data[[#This Row],[Cert 3 Exp Date]]&gt;TODAY()+10, "Current", AND(Merged_Data[[#This Row],[Cert 3 Exp Date]]&gt;TODAY(), Merged_Data[[#This Row],[Cert 3 Exp Date]]&lt;TODAY()+15),"Notify",Merged_Data[[#This Row],[Cert 3 Exp Date]]&lt;=TODAY(), "Expired",Merged_Data[[#This Row],[Cert 3 Exp Date]]= " ","No Data")</f>
        <v>Expired</v>
      </c>
    </row>
    <row r="373" spans="1:16" x14ac:dyDescent="0.25">
      <c r="A373" s="13" t="s">
        <v>1068</v>
      </c>
      <c r="B373" s="13" t="s">
        <v>1069</v>
      </c>
      <c r="C373" s="13" t="s">
        <v>2806</v>
      </c>
      <c r="D373" s="13" t="s">
        <v>2430</v>
      </c>
      <c r="E373" s="13" t="s">
        <v>2441</v>
      </c>
      <c r="F373" s="13" t="s">
        <v>2435</v>
      </c>
      <c r="G373" s="13" t="s">
        <v>2428</v>
      </c>
      <c r="H373" s="18">
        <v>44716</v>
      </c>
      <c r="I373" s="20">
        <v>44871</v>
      </c>
      <c r="J373" s="21">
        <v>45043</v>
      </c>
      <c r="K373" s="22">
        <v>44785</v>
      </c>
      <c r="L373" s="14" t="str">
        <f ca="1">IF(Merged_Data[[#This Row],[Last Job Date]]+10 &lt;TODAY(), "AVAILABLE", "NOT AVAILABLE")</f>
        <v>NOT AVAILABLE</v>
      </c>
      <c r="M373" s="37" t="str">
        <f ca="1">IF(OR(Merged_Data[[#This Row],[Cert 2 Exp Date]]&lt;=TODAY()-$D$3, Merged_Data[[#This Row],[Cert 1 Ext Date]]&lt;=TODAY()-$D$3,Merged_Data[[#This Row],[Cert 3 Exp Date]]&lt;=TODAY()-$D$3), "COMPLIANT", "NOT COMPLIANT")</f>
        <v>NOT COMPLIANT</v>
      </c>
      <c r="N373" s="45" t="str" cm="1">
        <f t="array" aca="1" ref="N373" ca="1">_xlfn.IFS(Merged_Data[[#This Row],[Cert 1 Ext Date]]&gt;TODAY()+10, "Current", AND(Merged_Data[[#This Row],[Cert 1 Ext Date]]&gt;TODAY(), Merged_Data[[#This Row],[Cert 1 Ext Date]]&lt;TODAY()+15),"Notify",Merged_Data[[#This Row],[Cert 1 Ext Date]]&lt;=TODAY(), "Expired",Merged_Data[[#This Row],[Cert 1 Ext Date]]= " ","No Data")</f>
        <v>Current</v>
      </c>
      <c r="O373" s="45" t="str" cm="1">
        <f t="array" aca="1" ref="O373" ca="1">_xlfn.IFS(Merged_Data[[#This Row],[Cert 2 Exp Date]]&gt;TODAY()+10, "Current", AND(Merged_Data[[#This Row],[Cert 2 Exp Date]]&gt;TODAY(), Merged_Data[[#This Row],[Cert 2 Exp Date]]&lt;TODAY()+15),"Notify",Merged_Data[[#This Row],[Cert 2 Exp Date]]&lt;=TODAY(), "Expired",Merged_Data[[#This Row],[Cert 2 Exp Date]]= " ","No Data")</f>
        <v>Current</v>
      </c>
      <c r="P373" s="45" t="str" cm="1">
        <f t="array" aca="1" ref="P373" ca="1">_xlfn.IFS(Merged_Data[[#This Row],[Cert 3 Exp Date]]&gt;TODAY()+10, "Current", AND(Merged_Data[[#This Row],[Cert 3 Exp Date]]&gt;TODAY(), Merged_Data[[#This Row],[Cert 3 Exp Date]]&lt;TODAY()+15),"Notify",Merged_Data[[#This Row],[Cert 3 Exp Date]]&lt;=TODAY(), "Expired",Merged_Data[[#This Row],[Cert 3 Exp Date]]= " ","No Data")</f>
        <v>Current</v>
      </c>
    </row>
    <row r="374" spans="1:16" x14ac:dyDescent="0.25">
      <c r="A374" s="13" t="s">
        <v>1651</v>
      </c>
      <c r="B374" s="13" t="s">
        <v>1652</v>
      </c>
      <c r="C374" s="13" t="s">
        <v>2807</v>
      </c>
      <c r="D374" s="13" t="s">
        <v>2430</v>
      </c>
      <c r="E374" s="13" t="s">
        <v>2437</v>
      </c>
      <c r="F374" s="13" t="s">
        <v>2431</v>
      </c>
      <c r="G374" s="13" t="s">
        <v>2428</v>
      </c>
      <c r="H374" s="18">
        <v>44711</v>
      </c>
      <c r="I374" s="20">
        <v>45024</v>
      </c>
      <c r="J374" s="21">
        <v>44944</v>
      </c>
      <c r="K374" s="22">
        <v>44995</v>
      </c>
      <c r="L374" s="14" t="str">
        <f ca="1">IF(Merged_Data[[#This Row],[Last Job Date]]+10 &lt;TODAY(), "AVAILABLE", "NOT AVAILABLE")</f>
        <v>AVAILABLE</v>
      </c>
      <c r="M374" s="37" t="str">
        <f ca="1">IF(OR(Merged_Data[[#This Row],[Cert 2 Exp Date]]&lt;=TODAY()-$D$3, Merged_Data[[#This Row],[Cert 1 Ext Date]]&lt;=TODAY()-$D$3,Merged_Data[[#This Row],[Cert 3 Exp Date]]&lt;=TODAY()-$D$3), "COMPLIANT", "NOT COMPLIANT")</f>
        <v>NOT COMPLIANT</v>
      </c>
      <c r="N374" s="45" t="str" cm="1">
        <f t="array" aca="1" ref="N374" ca="1">_xlfn.IFS(Merged_Data[[#This Row],[Cert 1 Ext Date]]&gt;TODAY()+10, "Current", AND(Merged_Data[[#This Row],[Cert 1 Ext Date]]&gt;TODAY(), Merged_Data[[#This Row],[Cert 1 Ext Date]]&lt;TODAY()+15),"Notify",Merged_Data[[#This Row],[Cert 1 Ext Date]]&lt;=TODAY(), "Expired",Merged_Data[[#This Row],[Cert 1 Ext Date]]= " ","No Data")</f>
        <v>Current</v>
      </c>
      <c r="O374" s="45" t="str" cm="1">
        <f t="array" aca="1" ref="O374" ca="1">_xlfn.IFS(Merged_Data[[#This Row],[Cert 2 Exp Date]]&gt;TODAY()+10, "Current", AND(Merged_Data[[#This Row],[Cert 2 Exp Date]]&gt;TODAY(), Merged_Data[[#This Row],[Cert 2 Exp Date]]&lt;TODAY()+15),"Notify",Merged_Data[[#This Row],[Cert 2 Exp Date]]&lt;=TODAY(), "Expired",Merged_Data[[#This Row],[Cert 2 Exp Date]]= " ","No Data")</f>
        <v>Current</v>
      </c>
      <c r="P374" s="45" t="str" cm="1">
        <f t="array" aca="1" ref="P374" ca="1">_xlfn.IFS(Merged_Data[[#This Row],[Cert 3 Exp Date]]&gt;TODAY()+10, "Current", AND(Merged_Data[[#This Row],[Cert 3 Exp Date]]&gt;TODAY(), Merged_Data[[#This Row],[Cert 3 Exp Date]]&lt;TODAY()+15),"Notify",Merged_Data[[#This Row],[Cert 3 Exp Date]]&lt;=TODAY(), "Expired",Merged_Data[[#This Row],[Cert 3 Exp Date]]= " ","No Data")</f>
        <v>Current</v>
      </c>
    </row>
    <row r="375" spans="1:16" x14ac:dyDescent="0.25">
      <c r="A375" s="13" t="s">
        <v>1285</v>
      </c>
      <c r="B375" s="13" t="s">
        <v>1286</v>
      </c>
      <c r="C375" s="13" t="s">
        <v>2808</v>
      </c>
      <c r="D375" s="13" t="s">
        <v>2425</v>
      </c>
      <c r="E375" s="13" t="s">
        <v>2450</v>
      </c>
      <c r="F375" s="13" t="s">
        <v>2427</v>
      </c>
      <c r="G375" s="13" t="s">
        <v>2432</v>
      </c>
      <c r="H375" s="18">
        <v>44713</v>
      </c>
      <c r="I375" s="20"/>
      <c r="J375" s="21">
        <v>44649</v>
      </c>
      <c r="K375" s="22">
        <v>44740</v>
      </c>
      <c r="L375" s="14" t="str">
        <f ca="1">IF(Merged_Data[[#This Row],[Last Job Date]]+10 &lt;TODAY(), "AVAILABLE", "NOT AVAILABLE")</f>
        <v>NOT AVAILABLE</v>
      </c>
      <c r="M375" s="37" t="str">
        <f ca="1">IF(OR(Merged_Data[[#This Row],[Cert 2 Exp Date]]&lt;=TODAY()-$D$3, Merged_Data[[#This Row],[Cert 1 Ext Date]]&lt;=TODAY()-$D$3,Merged_Data[[#This Row],[Cert 3 Exp Date]]&lt;=TODAY()-$D$3), "COMPLIANT", "NOT COMPLIANT")</f>
        <v>COMPLIANT</v>
      </c>
      <c r="N375" s="45" t="str" cm="1">
        <f t="array" aca="1" ref="N375" ca="1">_xlfn.IFS(Merged_Data[[#This Row],[Cert 1 Ext Date]]&gt;TODAY()+10, "Current", AND(Merged_Data[[#This Row],[Cert 1 Ext Date]]&gt;TODAY(), Merged_Data[[#This Row],[Cert 1 Ext Date]]&lt;TODAY()+15),"Notify",Merged_Data[[#This Row],[Cert 1 Ext Date]]&lt;=TODAY(), "Expired",Merged_Data[[#This Row],[Cert 1 Ext Date]]= " ","No Data")</f>
        <v>Expired</v>
      </c>
      <c r="O375" s="45" t="str" cm="1">
        <f t="array" aca="1" ref="O375" ca="1">_xlfn.IFS(Merged_Data[[#This Row],[Cert 2 Exp Date]]&gt;TODAY()+10, "Current", AND(Merged_Data[[#This Row],[Cert 2 Exp Date]]&gt;TODAY(), Merged_Data[[#This Row],[Cert 2 Exp Date]]&lt;TODAY()+15),"Notify",Merged_Data[[#This Row],[Cert 2 Exp Date]]&lt;=TODAY(), "Expired",Merged_Data[[#This Row],[Cert 2 Exp Date]]= " ","No Data")</f>
        <v>Expired</v>
      </c>
      <c r="P375" s="45" t="str" cm="1">
        <f t="array" aca="1" ref="P375" ca="1">_xlfn.IFS(Merged_Data[[#This Row],[Cert 3 Exp Date]]&gt;TODAY()+10, "Current", AND(Merged_Data[[#This Row],[Cert 3 Exp Date]]&gt;TODAY(), Merged_Data[[#This Row],[Cert 3 Exp Date]]&lt;TODAY()+15),"Notify",Merged_Data[[#This Row],[Cert 3 Exp Date]]&lt;=TODAY(), "Expired",Merged_Data[[#This Row],[Cert 3 Exp Date]]= " ","No Data")</f>
        <v>Current</v>
      </c>
    </row>
    <row r="376" spans="1:16" x14ac:dyDescent="0.25">
      <c r="A376" s="13" t="s">
        <v>919</v>
      </c>
      <c r="B376" s="13" t="s">
        <v>920</v>
      </c>
      <c r="C376" s="13" t="s">
        <v>2809</v>
      </c>
      <c r="D376" s="13" t="s">
        <v>2430</v>
      </c>
      <c r="E376" s="13" t="s">
        <v>2441</v>
      </c>
      <c r="F376" s="13" t="s">
        <v>2427</v>
      </c>
      <c r="G376" s="13" t="s">
        <v>2432</v>
      </c>
      <c r="H376" s="18">
        <v>44715</v>
      </c>
      <c r="I376" s="20">
        <v>45082</v>
      </c>
      <c r="J376" s="21">
        <v>45176</v>
      </c>
      <c r="K376" s="22">
        <v>44838</v>
      </c>
      <c r="L376" s="14" t="str">
        <f ca="1">IF(Merged_Data[[#This Row],[Last Job Date]]+10 &lt;TODAY(), "AVAILABLE", "NOT AVAILABLE")</f>
        <v>NOT AVAILABLE</v>
      </c>
      <c r="M376" s="37" t="str">
        <f ca="1">IF(OR(Merged_Data[[#This Row],[Cert 2 Exp Date]]&lt;=TODAY()-$D$3, Merged_Data[[#This Row],[Cert 1 Ext Date]]&lt;=TODAY()-$D$3,Merged_Data[[#This Row],[Cert 3 Exp Date]]&lt;=TODAY()-$D$3), "COMPLIANT", "NOT COMPLIANT")</f>
        <v>NOT COMPLIANT</v>
      </c>
      <c r="N376" s="45" t="str" cm="1">
        <f t="array" aca="1" ref="N376" ca="1">_xlfn.IFS(Merged_Data[[#This Row],[Cert 1 Ext Date]]&gt;TODAY()+10, "Current", AND(Merged_Data[[#This Row],[Cert 1 Ext Date]]&gt;TODAY(), Merged_Data[[#This Row],[Cert 1 Ext Date]]&lt;TODAY()+15),"Notify",Merged_Data[[#This Row],[Cert 1 Ext Date]]&lt;=TODAY(), "Expired",Merged_Data[[#This Row],[Cert 1 Ext Date]]= " ","No Data")</f>
        <v>Current</v>
      </c>
      <c r="O376" s="45" t="str" cm="1">
        <f t="array" aca="1" ref="O376" ca="1">_xlfn.IFS(Merged_Data[[#This Row],[Cert 2 Exp Date]]&gt;TODAY()+10, "Current", AND(Merged_Data[[#This Row],[Cert 2 Exp Date]]&gt;TODAY(), Merged_Data[[#This Row],[Cert 2 Exp Date]]&lt;TODAY()+15),"Notify",Merged_Data[[#This Row],[Cert 2 Exp Date]]&lt;=TODAY(), "Expired",Merged_Data[[#This Row],[Cert 2 Exp Date]]= " ","No Data")</f>
        <v>Current</v>
      </c>
      <c r="P376" s="45" t="str" cm="1">
        <f t="array" aca="1" ref="P376" ca="1">_xlfn.IFS(Merged_Data[[#This Row],[Cert 3 Exp Date]]&gt;TODAY()+10, "Current", AND(Merged_Data[[#This Row],[Cert 3 Exp Date]]&gt;TODAY(), Merged_Data[[#This Row],[Cert 3 Exp Date]]&lt;TODAY()+15),"Notify",Merged_Data[[#This Row],[Cert 3 Exp Date]]&lt;=TODAY(), "Expired",Merged_Data[[#This Row],[Cert 3 Exp Date]]= " ","No Data")</f>
        <v>Current</v>
      </c>
    </row>
    <row r="377" spans="1:16" x14ac:dyDescent="0.25">
      <c r="A377" s="13" t="s">
        <v>896</v>
      </c>
      <c r="B377" s="13" t="s">
        <v>897</v>
      </c>
      <c r="C377" s="13" t="s">
        <v>2810</v>
      </c>
      <c r="D377" s="13" t="s">
        <v>2425</v>
      </c>
      <c r="E377" s="13" t="s">
        <v>2445</v>
      </c>
      <c r="F377" s="13" t="s">
        <v>2427</v>
      </c>
      <c r="G377" s="13" t="s">
        <v>2432</v>
      </c>
      <c r="H377" s="18">
        <v>44705</v>
      </c>
      <c r="I377" s="20">
        <v>45114</v>
      </c>
      <c r="J377" s="21">
        <v>44856</v>
      </c>
      <c r="K377" s="22">
        <v>45283</v>
      </c>
      <c r="L377" s="14" t="str">
        <f ca="1">IF(Merged_Data[[#This Row],[Last Job Date]]+10 &lt;TODAY(), "AVAILABLE", "NOT AVAILABLE")</f>
        <v>AVAILABLE</v>
      </c>
      <c r="M377" s="37" t="str">
        <f ca="1">IF(OR(Merged_Data[[#This Row],[Cert 2 Exp Date]]&lt;=TODAY()-$D$3, Merged_Data[[#This Row],[Cert 1 Ext Date]]&lt;=TODAY()-$D$3,Merged_Data[[#This Row],[Cert 3 Exp Date]]&lt;=TODAY()-$D$3), "COMPLIANT", "NOT COMPLIANT")</f>
        <v>NOT COMPLIANT</v>
      </c>
      <c r="N377" s="45" t="str" cm="1">
        <f t="array" aca="1" ref="N377" ca="1">_xlfn.IFS(Merged_Data[[#This Row],[Cert 1 Ext Date]]&gt;TODAY()+10, "Current", AND(Merged_Data[[#This Row],[Cert 1 Ext Date]]&gt;TODAY(), Merged_Data[[#This Row],[Cert 1 Ext Date]]&lt;TODAY()+15),"Notify",Merged_Data[[#This Row],[Cert 1 Ext Date]]&lt;=TODAY(), "Expired",Merged_Data[[#This Row],[Cert 1 Ext Date]]= " ","No Data")</f>
        <v>Current</v>
      </c>
      <c r="O377" s="45" t="str" cm="1">
        <f t="array" aca="1" ref="O377" ca="1">_xlfn.IFS(Merged_Data[[#This Row],[Cert 2 Exp Date]]&gt;TODAY()+10, "Current", AND(Merged_Data[[#This Row],[Cert 2 Exp Date]]&gt;TODAY(), Merged_Data[[#This Row],[Cert 2 Exp Date]]&lt;TODAY()+15),"Notify",Merged_Data[[#This Row],[Cert 2 Exp Date]]&lt;=TODAY(), "Expired",Merged_Data[[#This Row],[Cert 2 Exp Date]]= " ","No Data")</f>
        <v>Current</v>
      </c>
      <c r="P377" s="45" t="str" cm="1">
        <f t="array" aca="1" ref="P377" ca="1">_xlfn.IFS(Merged_Data[[#This Row],[Cert 3 Exp Date]]&gt;TODAY()+10, "Current", AND(Merged_Data[[#This Row],[Cert 3 Exp Date]]&gt;TODAY(), Merged_Data[[#This Row],[Cert 3 Exp Date]]&lt;TODAY()+15),"Notify",Merged_Data[[#This Row],[Cert 3 Exp Date]]&lt;=TODAY(), "Expired",Merged_Data[[#This Row],[Cert 3 Exp Date]]= " ","No Data")</f>
        <v>Current</v>
      </c>
    </row>
    <row r="378" spans="1:16" x14ac:dyDescent="0.25">
      <c r="A378" s="13" t="s">
        <v>1902</v>
      </c>
      <c r="B378" s="13" t="s">
        <v>1903</v>
      </c>
      <c r="C378" s="13" t="s">
        <v>2811</v>
      </c>
      <c r="D378" s="13" t="s">
        <v>2430</v>
      </c>
      <c r="E378" s="13" t="s">
        <v>2426</v>
      </c>
      <c r="F378" s="13" t="s">
        <v>2447</v>
      </c>
      <c r="G378" s="13" t="s">
        <v>2428</v>
      </c>
      <c r="H378" s="18">
        <v>44714</v>
      </c>
      <c r="I378" s="20">
        <v>44944</v>
      </c>
      <c r="J378" s="21">
        <v>44723</v>
      </c>
      <c r="K378" s="22">
        <v>45492</v>
      </c>
      <c r="L378" s="14" t="str">
        <f ca="1">IF(Merged_Data[[#This Row],[Last Job Date]]+10 &lt;TODAY(), "AVAILABLE", "NOT AVAILABLE")</f>
        <v>NOT AVAILABLE</v>
      </c>
      <c r="M378" s="37" t="str">
        <f ca="1">IF(OR(Merged_Data[[#This Row],[Cert 2 Exp Date]]&lt;=TODAY()-$D$3, Merged_Data[[#This Row],[Cert 1 Ext Date]]&lt;=TODAY()-$D$3,Merged_Data[[#This Row],[Cert 3 Exp Date]]&lt;=TODAY()-$D$3), "COMPLIANT", "NOT COMPLIANT")</f>
        <v>NOT COMPLIANT</v>
      </c>
      <c r="N378" s="45" t="str" cm="1">
        <f t="array" aca="1" ref="N378" ca="1">_xlfn.IFS(Merged_Data[[#This Row],[Cert 1 Ext Date]]&gt;TODAY()+10, "Current", AND(Merged_Data[[#This Row],[Cert 1 Ext Date]]&gt;TODAY(), Merged_Data[[#This Row],[Cert 1 Ext Date]]&lt;TODAY()+15),"Notify",Merged_Data[[#This Row],[Cert 1 Ext Date]]&lt;=TODAY(), "Expired",Merged_Data[[#This Row],[Cert 1 Ext Date]]= " ","No Data")</f>
        <v>Current</v>
      </c>
      <c r="O378" s="45" t="str" cm="1">
        <f t="array" aca="1" ref="O378" ca="1">_xlfn.IFS(Merged_Data[[#This Row],[Cert 2 Exp Date]]&gt;TODAY()+10, "Current", AND(Merged_Data[[#This Row],[Cert 2 Exp Date]]&gt;TODAY(), Merged_Data[[#This Row],[Cert 2 Exp Date]]&lt;TODAY()+15),"Notify",Merged_Data[[#This Row],[Cert 2 Exp Date]]&lt;=TODAY(), "Expired",Merged_Data[[#This Row],[Cert 2 Exp Date]]= " ","No Data")</f>
        <v>Expired</v>
      </c>
      <c r="P378" s="45" t="str" cm="1">
        <f t="array" aca="1" ref="P378" ca="1">_xlfn.IFS(Merged_Data[[#This Row],[Cert 3 Exp Date]]&gt;TODAY()+10, "Current", AND(Merged_Data[[#This Row],[Cert 3 Exp Date]]&gt;TODAY(), Merged_Data[[#This Row],[Cert 3 Exp Date]]&lt;TODAY()+15),"Notify",Merged_Data[[#This Row],[Cert 3 Exp Date]]&lt;=TODAY(), "Expired",Merged_Data[[#This Row],[Cert 3 Exp Date]]= " ","No Data")</f>
        <v>Current</v>
      </c>
    </row>
    <row r="379" spans="1:16" x14ac:dyDescent="0.25">
      <c r="A379" s="13" t="s">
        <v>1505</v>
      </c>
      <c r="B379" s="13" t="s">
        <v>1506</v>
      </c>
      <c r="C379" s="13" t="s">
        <v>2812</v>
      </c>
      <c r="D379" s="13" t="s">
        <v>2425</v>
      </c>
      <c r="E379" s="13" t="s">
        <v>2441</v>
      </c>
      <c r="F379" s="13" t="s">
        <v>2435</v>
      </c>
      <c r="G379" s="13" t="s">
        <v>2428</v>
      </c>
      <c r="H379" s="18">
        <v>44711</v>
      </c>
      <c r="I379" s="20">
        <v>44942</v>
      </c>
      <c r="J379" s="21">
        <v>44952</v>
      </c>
      <c r="K379" s="22">
        <v>45319</v>
      </c>
      <c r="L379" s="14" t="str">
        <f ca="1">IF(Merged_Data[[#This Row],[Last Job Date]]+10 &lt;TODAY(), "AVAILABLE", "NOT AVAILABLE")</f>
        <v>AVAILABLE</v>
      </c>
      <c r="M379" s="37" t="str">
        <f ca="1">IF(OR(Merged_Data[[#This Row],[Cert 2 Exp Date]]&lt;=TODAY()-$D$3, Merged_Data[[#This Row],[Cert 1 Ext Date]]&lt;=TODAY()-$D$3,Merged_Data[[#This Row],[Cert 3 Exp Date]]&lt;=TODAY()-$D$3), "COMPLIANT", "NOT COMPLIANT")</f>
        <v>NOT COMPLIANT</v>
      </c>
      <c r="N379" s="45" t="str" cm="1">
        <f t="array" aca="1" ref="N379" ca="1">_xlfn.IFS(Merged_Data[[#This Row],[Cert 1 Ext Date]]&gt;TODAY()+10, "Current", AND(Merged_Data[[#This Row],[Cert 1 Ext Date]]&gt;TODAY(), Merged_Data[[#This Row],[Cert 1 Ext Date]]&lt;TODAY()+15),"Notify",Merged_Data[[#This Row],[Cert 1 Ext Date]]&lt;=TODAY(), "Expired",Merged_Data[[#This Row],[Cert 1 Ext Date]]= " ","No Data")</f>
        <v>Current</v>
      </c>
      <c r="O379" s="45" t="str" cm="1">
        <f t="array" aca="1" ref="O379" ca="1">_xlfn.IFS(Merged_Data[[#This Row],[Cert 2 Exp Date]]&gt;TODAY()+10, "Current", AND(Merged_Data[[#This Row],[Cert 2 Exp Date]]&gt;TODAY(), Merged_Data[[#This Row],[Cert 2 Exp Date]]&lt;TODAY()+15),"Notify",Merged_Data[[#This Row],[Cert 2 Exp Date]]&lt;=TODAY(), "Expired",Merged_Data[[#This Row],[Cert 2 Exp Date]]= " ","No Data")</f>
        <v>Current</v>
      </c>
      <c r="P379" s="45" t="str" cm="1">
        <f t="array" aca="1" ref="P379" ca="1">_xlfn.IFS(Merged_Data[[#This Row],[Cert 3 Exp Date]]&gt;TODAY()+10, "Current", AND(Merged_Data[[#This Row],[Cert 3 Exp Date]]&gt;TODAY(), Merged_Data[[#This Row],[Cert 3 Exp Date]]&lt;TODAY()+15),"Notify",Merged_Data[[#This Row],[Cert 3 Exp Date]]&lt;=TODAY(), "Expired",Merged_Data[[#This Row],[Cert 3 Exp Date]]= " ","No Data")</f>
        <v>Current</v>
      </c>
    </row>
    <row r="380" spans="1:16" x14ac:dyDescent="0.25">
      <c r="A380" s="13" t="s">
        <v>36</v>
      </c>
      <c r="B380" s="13" t="s">
        <v>37</v>
      </c>
      <c r="C380" s="13" t="s">
        <v>2813</v>
      </c>
      <c r="D380" s="13" t="s">
        <v>2425</v>
      </c>
      <c r="E380" s="13" t="s">
        <v>2439</v>
      </c>
      <c r="F380" s="13" t="s">
        <v>2447</v>
      </c>
      <c r="G380" s="13" t="s">
        <v>2428</v>
      </c>
      <c r="H380" s="18">
        <v>44704</v>
      </c>
      <c r="I380" s="20">
        <v>44911</v>
      </c>
      <c r="J380" s="21">
        <v>44877</v>
      </c>
      <c r="K380" s="22">
        <v>45135</v>
      </c>
      <c r="L380" s="14" t="str">
        <f ca="1">IF(Merged_Data[[#This Row],[Last Job Date]]+10 &lt;TODAY(), "AVAILABLE", "NOT AVAILABLE")</f>
        <v>AVAILABLE</v>
      </c>
      <c r="M380" s="37" t="str">
        <f ca="1">IF(OR(Merged_Data[[#This Row],[Cert 2 Exp Date]]&lt;=TODAY()-$D$3, Merged_Data[[#This Row],[Cert 1 Ext Date]]&lt;=TODAY()-$D$3,Merged_Data[[#This Row],[Cert 3 Exp Date]]&lt;=TODAY()-$D$3), "COMPLIANT", "NOT COMPLIANT")</f>
        <v>NOT COMPLIANT</v>
      </c>
      <c r="N380" s="45" t="str" cm="1">
        <f t="array" aca="1" ref="N380" ca="1">_xlfn.IFS(Merged_Data[[#This Row],[Cert 1 Ext Date]]&gt;TODAY()+10, "Current", AND(Merged_Data[[#This Row],[Cert 1 Ext Date]]&gt;TODAY(), Merged_Data[[#This Row],[Cert 1 Ext Date]]&lt;TODAY()+15),"Notify",Merged_Data[[#This Row],[Cert 1 Ext Date]]&lt;=TODAY(), "Expired",Merged_Data[[#This Row],[Cert 1 Ext Date]]= " ","No Data")</f>
        <v>Current</v>
      </c>
      <c r="O380" s="45" t="str" cm="1">
        <f t="array" aca="1" ref="O380" ca="1">_xlfn.IFS(Merged_Data[[#This Row],[Cert 2 Exp Date]]&gt;TODAY()+10, "Current", AND(Merged_Data[[#This Row],[Cert 2 Exp Date]]&gt;TODAY(), Merged_Data[[#This Row],[Cert 2 Exp Date]]&lt;TODAY()+15),"Notify",Merged_Data[[#This Row],[Cert 2 Exp Date]]&lt;=TODAY(), "Expired",Merged_Data[[#This Row],[Cert 2 Exp Date]]= " ","No Data")</f>
        <v>Current</v>
      </c>
      <c r="P380" s="45" t="str" cm="1">
        <f t="array" aca="1" ref="P380" ca="1">_xlfn.IFS(Merged_Data[[#This Row],[Cert 3 Exp Date]]&gt;TODAY()+10, "Current", AND(Merged_Data[[#This Row],[Cert 3 Exp Date]]&gt;TODAY(), Merged_Data[[#This Row],[Cert 3 Exp Date]]&lt;TODAY()+15),"Notify",Merged_Data[[#This Row],[Cert 3 Exp Date]]&lt;=TODAY(), "Expired",Merged_Data[[#This Row],[Cert 3 Exp Date]]= " ","No Data")</f>
        <v>Current</v>
      </c>
    </row>
    <row r="381" spans="1:16" x14ac:dyDescent="0.25">
      <c r="A381" s="13" t="s">
        <v>1318</v>
      </c>
      <c r="B381" s="13" t="s">
        <v>1319</v>
      </c>
      <c r="C381" s="13" t="s">
        <v>2814</v>
      </c>
      <c r="D381" s="13" t="s">
        <v>2425</v>
      </c>
      <c r="E381" s="13" t="s">
        <v>2450</v>
      </c>
      <c r="F381" s="13" t="s">
        <v>2431</v>
      </c>
      <c r="G381" s="13" t="s">
        <v>2428</v>
      </c>
      <c r="H381" s="18">
        <v>44716</v>
      </c>
      <c r="I381" s="20">
        <v>44689</v>
      </c>
      <c r="J381" s="21">
        <v>45010</v>
      </c>
      <c r="K381" s="22">
        <v>44697</v>
      </c>
      <c r="L381" s="14" t="str">
        <f ca="1">IF(Merged_Data[[#This Row],[Last Job Date]]+10 &lt;TODAY(), "AVAILABLE", "NOT AVAILABLE")</f>
        <v>NOT AVAILABLE</v>
      </c>
      <c r="M381" s="37" t="str">
        <f ca="1">IF(OR(Merged_Data[[#This Row],[Cert 2 Exp Date]]&lt;=TODAY()-$D$3, Merged_Data[[#This Row],[Cert 1 Ext Date]]&lt;=TODAY()-$D$3,Merged_Data[[#This Row],[Cert 3 Exp Date]]&lt;=TODAY()-$D$3), "COMPLIANT", "NOT COMPLIANT")</f>
        <v>COMPLIANT</v>
      </c>
      <c r="N381" s="45" t="str" cm="1">
        <f t="array" aca="1" ref="N381" ca="1">_xlfn.IFS(Merged_Data[[#This Row],[Cert 1 Ext Date]]&gt;TODAY()+10, "Current", AND(Merged_Data[[#This Row],[Cert 1 Ext Date]]&gt;TODAY(), Merged_Data[[#This Row],[Cert 1 Ext Date]]&lt;TODAY()+15),"Notify",Merged_Data[[#This Row],[Cert 1 Ext Date]]&lt;=TODAY(), "Expired",Merged_Data[[#This Row],[Cert 1 Ext Date]]= " ","No Data")</f>
        <v>Expired</v>
      </c>
      <c r="O381" s="45" t="str" cm="1">
        <f t="array" aca="1" ref="O381" ca="1">_xlfn.IFS(Merged_Data[[#This Row],[Cert 2 Exp Date]]&gt;TODAY()+10, "Current", AND(Merged_Data[[#This Row],[Cert 2 Exp Date]]&gt;TODAY(), Merged_Data[[#This Row],[Cert 2 Exp Date]]&lt;TODAY()+15),"Notify",Merged_Data[[#This Row],[Cert 2 Exp Date]]&lt;=TODAY(), "Expired",Merged_Data[[#This Row],[Cert 2 Exp Date]]= " ","No Data")</f>
        <v>Current</v>
      </c>
      <c r="P381" s="45" t="str" cm="1">
        <f t="array" aca="1" ref="P381" ca="1">_xlfn.IFS(Merged_Data[[#This Row],[Cert 3 Exp Date]]&gt;TODAY()+10, "Current", AND(Merged_Data[[#This Row],[Cert 3 Exp Date]]&gt;TODAY(), Merged_Data[[#This Row],[Cert 3 Exp Date]]&lt;TODAY()+15),"Notify",Merged_Data[[#This Row],[Cert 3 Exp Date]]&lt;=TODAY(), "Expired",Merged_Data[[#This Row],[Cert 3 Exp Date]]= " ","No Data")</f>
        <v>Expired</v>
      </c>
    </row>
    <row r="382" spans="1:16" x14ac:dyDescent="0.25">
      <c r="A382" s="13" t="s">
        <v>1126</v>
      </c>
      <c r="B382" s="13" t="s">
        <v>1127</v>
      </c>
      <c r="C382" s="13" t="s">
        <v>2815</v>
      </c>
      <c r="D382" s="13" t="s">
        <v>2425</v>
      </c>
      <c r="E382" s="13" t="s">
        <v>2441</v>
      </c>
      <c r="F382" s="13" t="s">
        <v>2427</v>
      </c>
      <c r="G382" s="13" t="s">
        <v>2432</v>
      </c>
      <c r="H382" s="18">
        <v>44716</v>
      </c>
      <c r="I382" s="20">
        <v>44796</v>
      </c>
      <c r="J382" s="21"/>
      <c r="K382" s="22"/>
      <c r="L382" s="14" t="str">
        <f ca="1">IF(Merged_Data[[#This Row],[Last Job Date]]+10 &lt;TODAY(), "AVAILABLE", "NOT AVAILABLE")</f>
        <v>NOT AVAILABLE</v>
      </c>
      <c r="M382" s="37" t="str">
        <f ca="1">IF(OR(Merged_Data[[#This Row],[Cert 2 Exp Date]]&lt;=TODAY()-$D$3, Merged_Data[[#This Row],[Cert 1 Ext Date]]&lt;=TODAY()-$D$3,Merged_Data[[#This Row],[Cert 3 Exp Date]]&lt;=TODAY()-$D$3), "COMPLIANT", "NOT COMPLIANT")</f>
        <v>COMPLIANT</v>
      </c>
      <c r="N382" s="45" t="str" cm="1">
        <f t="array" aca="1" ref="N382" ca="1">_xlfn.IFS(Merged_Data[[#This Row],[Cert 1 Ext Date]]&gt;TODAY()+10, "Current", AND(Merged_Data[[#This Row],[Cert 1 Ext Date]]&gt;TODAY(), Merged_Data[[#This Row],[Cert 1 Ext Date]]&lt;TODAY()+15),"Notify",Merged_Data[[#This Row],[Cert 1 Ext Date]]&lt;=TODAY(), "Expired",Merged_Data[[#This Row],[Cert 1 Ext Date]]= " ","No Data")</f>
        <v>Current</v>
      </c>
      <c r="O382" s="45" t="str" cm="1">
        <f t="array" aca="1" ref="O382" ca="1">_xlfn.IFS(Merged_Data[[#This Row],[Cert 2 Exp Date]]&gt;TODAY()+10, "Current", AND(Merged_Data[[#This Row],[Cert 2 Exp Date]]&gt;TODAY(), Merged_Data[[#This Row],[Cert 2 Exp Date]]&lt;TODAY()+15),"Notify",Merged_Data[[#This Row],[Cert 2 Exp Date]]&lt;=TODAY(), "Expired",Merged_Data[[#This Row],[Cert 2 Exp Date]]= " ","No Data")</f>
        <v>Expired</v>
      </c>
      <c r="P382" s="45" t="str" cm="1">
        <f t="array" aca="1" ref="P382" ca="1">_xlfn.IFS(Merged_Data[[#This Row],[Cert 3 Exp Date]]&gt;TODAY()+10, "Current", AND(Merged_Data[[#This Row],[Cert 3 Exp Date]]&gt;TODAY(), Merged_Data[[#This Row],[Cert 3 Exp Date]]&lt;TODAY()+15),"Notify",Merged_Data[[#This Row],[Cert 3 Exp Date]]&lt;=TODAY(), "Expired",Merged_Data[[#This Row],[Cert 3 Exp Date]]= " ","No Data")</f>
        <v>Expired</v>
      </c>
    </row>
    <row r="383" spans="1:16" x14ac:dyDescent="0.25">
      <c r="A383" s="13" t="s">
        <v>230</v>
      </c>
      <c r="B383" s="13" t="s">
        <v>231</v>
      </c>
      <c r="C383" s="13" t="s">
        <v>2816</v>
      </c>
      <c r="D383" s="13" t="s">
        <v>2430</v>
      </c>
      <c r="E383" s="13" t="s">
        <v>2450</v>
      </c>
      <c r="F383" s="13" t="s">
        <v>2427</v>
      </c>
      <c r="G383" s="13" t="s">
        <v>2432</v>
      </c>
      <c r="H383" s="18">
        <v>44716</v>
      </c>
      <c r="I383" s="20">
        <v>44930</v>
      </c>
      <c r="J383" s="21">
        <v>45178</v>
      </c>
      <c r="K383" s="22">
        <v>45195</v>
      </c>
      <c r="L383" s="14" t="str">
        <f ca="1">IF(Merged_Data[[#This Row],[Last Job Date]]+10 &lt;TODAY(), "AVAILABLE", "NOT AVAILABLE")</f>
        <v>NOT AVAILABLE</v>
      </c>
      <c r="M383" s="37" t="str">
        <f ca="1">IF(OR(Merged_Data[[#This Row],[Cert 2 Exp Date]]&lt;=TODAY()-$D$3, Merged_Data[[#This Row],[Cert 1 Ext Date]]&lt;=TODAY()-$D$3,Merged_Data[[#This Row],[Cert 3 Exp Date]]&lt;=TODAY()-$D$3), "COMPLIANT", "NOT COMPLIANT")</f>
        <v>NOT COMPLIANT</v>
      </c>
      <c r="N383" s="45" t="str" cm="1">
        <f t="array" aca="1" ref="N383" ca="1">_xlfn.IFS(Merged_Data[[#This Row],[Cert 1 Ext Date]]&gt;TODAY()+10, "Current", AND(Merged_Data[[#This Row],[Cert 1 Ext Date]]&gt;TODAY(), Merged_Data[[#This Row],[Cert 1 Ext Date]]&lt;TODAY()+15),"Notify",Merged_Data[[#This Row],[Cert 1 Ext Date]]&lt;=TODAY(), "Expired",Merged_Data[[#This Row],[Cert 1 Ext Date]]= " ","No Data")</f>
        <v>Current</v>
      </c>
      <c r="O383" s="45" t="str" cm="1">
        <f t="array" aca="1" ref="O383" ca="1">_xlfn.IFS(Merged_Data[[#This Row],[Cert 2 Exp Date]]&gt;TODAY()+10, "Current", AND(Merged_Data[[#This Row],[Cert 2 Exp Date]]&gt;TODAY(), Merged_Data[[#This Row],[Cert 2 Exp Date]]&lt;TODAY()+15),"Notify",Merged_Data[[#This Row],[Cert 2 Exp Date]]&lt;=TODAY(), "Expired",Merged_Data[[#This Row],[Cert 2 Exp Date]]= " ","No Data")</f>
        <v>Current</v>
      </c>
      <c r="P383" s="45" t="str" cm="1">
        <f t="array" aca="1" ref="P383" ca="1">_xlfn.IFS(Merged_Data[[#This Row],[Cert 3 Exp Date]]&gt;TODAY()+10, "Current", AND(Merged_Data[[#This Row],[Cert 3 Exp Date]]&gt;TODAY(), Merged_Data[[#This Row],[Cert 3 Exp Date]]&lt;TODAY()+15),"Notify",Merged_Data[[#This Row],[Cert 3 Exp Date]]&lt;=TODAY(), "Expired",Merged_Data[[#This Row],[Cert 3 Exp Date]]= " ","No Data")</f>
        <v>Current</v>
      </c>
    </row>
    <row r="384" spans="1:16" x14ac:dyDescent="0.25">
      <c r="A384" s="13" t="s">
        <v>445</v>
      </c>
      <c r="B384" s="13" t="s">
        <v>446</v>
      </c>
      <c r="C384" s="13" t="s">
        <v>2817</v>
      </c>
      <c r="D384" s="13" t="s">
        <v>2425</v>
      </c>
      <c r="E384" s="13" t="s">
        <v>2450</v>
      </c>
      <c r="F384" s="13" t="s">
        <v>2427</v>
      </c>
      <c r="G384" s="13" t="s">
        <v>2432</v>
      </c>
      <c r="H384" s="18">
        <v>44714</v>
      </c>
      <c r="I384" s="20">
        <v>44752</v>
      </c>
      <c r="J384" s="21">
        <v>44787</v>
      </c>
      <c r="K384" s="22">
        <v>45417</v>
      </c>
      <c r="L384" s="14" t="str">
        <f ca="1">IF(Merged_Data[[#This Row],[Last Job Date]]+10 &lt;TODAY(), "AVAILABLE", "NOT AVAILABLE")</f>
        <v>NOT AVAILABLE</v>
      </c>
      <c r="M384" s="37" t="str">
        <f ca="1">IF(OR(Merged_Data[[#This Row],[Cert 2 Exp Date]]&lt;=TODAY()-$D$3, Merged_Data[[#This Row],[Cert 1 Ext Date]]&lt;=TODAY()-$D$3,Merged_Data[[#This Row],[Cert 3 Exp Date]]&lt;=TODAY()-$D$3), "COMPLIANT", "NOT COMPLIANT")</f>
        <v>NOT COMPLIANT</v>
      </c>
      <c r="N384" s="45" t="str" cm="1">
        <f t="array" aca="1" ref="N384" ca="1">_xlfn.IFS(Merged_Data[[#This Row],[Cert 1 Ext Date]]&gt;TODAY()+10, "Current", AND(Merged_Data[[#This Row],[Cert 1 Ext Date]]&gt;TODAY(), Merged_Data[[#This Row],[Cert 1 Ext Date]]&lt;TODAY()+15),"Notify",Merged_Data[[#This Row],[Cert 1 Ext Date]]&lt;=TODAY(), "Expired",Merged_Data[[#This Row],[Cert 1 Ext Date]]= " ","No Data")</f>
        <v>Current</v>
      </c>
      <c r="O384" s="45" t="str" cm="1">
        <f t="array" aca="1" ref="O384" ca="1">_xlfn.IFS(Merged_Data[[#This Row],[Cert 2 Exp Date]]&gt;TODAY()+10, "Current", AND(Merged_Data[[#This Row],[Cert 2 Exp Date]]&gt;TODAY(), Merged_Data[[#This Row],[Cert 2 Exp Date]]&lt;TODAY()+15),"Notify",Merged_Data[[#This Row],[Cert 2 Exp Date]]&lt;=TODAY(), "Expired",Merged_Data[[#This Row],[Cert 2 Exp Date]]= " ","No Data")</f>
        <v>Current</v>
      </c>
      <c r="P384" s="45" t="str" cm="1">
        <f t="array" aca="1" ref="P384" ca="1">_xlfn.IFS(Merged_Data[[#This Row],[Cert 3 Exp Date]]&gt;TODAY()+10, "Current", AND(Merged_Data[[#This Row],[Cert 3 Exp Date]]&gt;TODAY(), Merged_Data[[#This Row],[Cert 3 Exp Date]]&lt;TODAY()+15),"Notify",Merged_Data[[#This Row],[Cert 3 Exp Date]]&lt;=TODAY(), "Expired",Merged_Data[[#This Row],[Cert 3 Exp Date]]= " ","No Data")</f>
        <v>Current</v>
      </c>
    </row>
    <row r="385" spans="1:16" x14ac:dyDescent="0.25">
      <c r="A385" s="13" t="s">
        <v>2413</v>
      </c>
      <c r="B385" s="13" t="s">
        <v>2414</v>
      </c>
      <c r="C385" s="13" t="s">
        <v>2818</v>
      </c>
      <c r="D385" s="13" t="s">
        <v>2430</v>
      </c>
      <c r="E385" s="13" t="s">
        <v>2441</v>
      </c>
      <c r="F385" s="13" t="s">
        <v>2442</v>
      </c>
      <c r="G385" s="13" t="s">
        <v>2432</v>
      </c>
      <c r="H385" s="18">
        <v>44709</v>
      </c>
      <c r="I385" s="20">
        <v>45173</v>
      </c>
      <c r="J385" s="21">
        <v>45003</v>
      </c>
      <c r="K385" s="22">
        <v>44853</v>
      </c>
      <c r="L385" s="14" t="str">
        <f ca="1">IF(Merged_Data[[#This Row],[Last Job Date]]+10 &lt;TODAY(), "AVAILABLE", "NOT AVAILABLE")</f>
        <v>AVAILABLE</v>
      </c>
      <c r="M385" s="37" t="str">
        <f ca="1">IF(OR(Merged_Data[[#This Row],[Cert 2 Exp Date]]&lt;=TODAY()-$D$3, Merged_Data[[#This Row],[Cert 1 Ext Date]]&lt;=TODAY()-$D$3,Merged_Data[[#This Row],[Cert 3 Exp Date]]&lt;=TODAY()-$D$3), "COMPLIANT", "NOT COMPLIANT")</f>
        <v>NOT COMPLIANT</v>
      </c>
      <c r="N385" s="45" t="str" cm="1">
        <f t="array" aca="1" ref="N385" ca="1">_xlfn.IFS(Merged_Data[[#This Row],[Cert 1 Ext Date]]&gt;TODAY()+10, "Current", AND(Merged_Data[[#This Row],[Cert 1 Ext Date]]&gt;TODAY(), Merged_Data[[#This Row],[Cert 1 Ext Date]]&lt;TODAY()+15),"Notify",Merged_Data[[#This Row],[Cert 1 Ext Date]]&lt;=TODAY(), "Expired",Merged_Data[[#This Row],[Cert 1 Ext Date]]= " ","No Data")</f>
        <v>Current</v>
      </c>
      <c r="O385" s="45" t="str" cm="1">
        <f t="array" aca="1" ref="O385" ca="1">_xlfn.IFS(Merged_Data[[#This Row],[Cert 2 Exp Date]]&gt;TODAY()+10, "Current", AND(Merged_Data[[#This Row],[Cert 2 Exp Date]]&gt;TODAY(), Merged_Data[[#This Row],[Cert 2 Exp Date]]&lt;TODAY()+15),"Notify",Merged_Data[[#This Row],[Cert 2 Exp Date]]&lt;=TODAY(), "Expired",Merged_Data[[#This Row],[Cert 2 Exp Date]]= " ","No Data")</f>
        <v>Current</v>
      </c>
      <c r="P385" s="45" t="str" cm="1">
        <f t="array" aca="1" ref="P385" ca="1">_xlfn.IFS(Merged_Data[[#This Row],[Cert 3 Exp Date]]&gt;TODAY()+10, "Current", AND(Merged_Data[[#This Row],[Cert 3 Exp Date]]&gt;TODAY(), Merged_Data[[#This Row],[Cert 3 Exp Date]]&lt;TODAY()+15),"Notify",Merged_Data[[#This Row],[Cert 3 Exp Date]]&lt;=TODAY(), "Expired",Merged_Data[[#This Row],[Cert 3 Exp Date]]= " ","No Data")</f>
        <v>Current</v>
      </c>
    </row>
    <row r="386" spans="1:16" x14ac:dyDescent="0.25">
      <c r="A386" s="13" t="s">
        <v>594</v>
      </c>
      <c r="B386" s="13" t="s">
        <v>2221</v>
      </c>
      <c r="C386" s="13" t="s">
        <v>2819</v>
      </c>
      <c r="D386" s="13" t="s">
        <v>2430</v>
      </c>
      <c r="E386" s="13" t="s">
        <v>2426</v>
      </c>
      <c r="F386" s="13" t="s">
        <v>2447</v>
      </c>
      <c r="G386" s="13" t="s">
        <v>2432</v>
      </c>
      <c r="H386" s="18">
        <v>44711</v>
      </c>
      <c r="I386" s="20"/>
      <c r="J386" s="21"/>
      <c r="K386" s="22"/>
      <c r="L386" s="14" t="str">
        <f ca="1">IF(Merged_Data[[#This Row],[Last Job Date]]+10 &lt;TODAY(), "AVAILABLE", "NOT AVAILABLE")</f>
        <v>AVAILABLE</v>
      </c>
      <c r="M386" s="37" t="str">
        <f ca="1">IF(OR(Merged_Data[[#This Row],[Cert 2 Exp Date]]&lt;=TODAY()-$D$3, Merged_Data[[#This Row],[Cert 1 Ext Date]]&lt;=TODAY()-$D$3,Merged_Data[[#This Row],[Cert 3 Exp Date]]&lt;=TODAY()-$D$3), "COMPLIANT", "NOT COMPLIANT")</f>
        <v>COMPLIANT</v>
      </c>
      <c r="N386" s="45" t="str" cm="1">
        <f t="array" aca="1" ref="N386" ca="1">_xlfn.IFS(Merged_Data[[#This Row],[Cert 1 Ext Date]]&gt;TODAY()+10, "Current", AND(Merged_Data[[#This Row],[Cert 1 Ext Date]]&gt;TODAY(), Merged_Data[[#This Row],[Cert 1 Ext Date]]&lt;TODAY()+15),"Notify",Merged_Data[[#This Row],[Cert 1 Ext Date]]&lt;=TODAY(), "Expired",Merged_Data[[#This Row],[Cert 1 Ext Date]]= " ","No Data")</f>
        <v>Expired</v>
      </c>
      <c r="O386" s="45" t="str" cm="1">
        <f t="array" aca="1" ref="O386" ca="1">_xlfn.IFS(Merged_Data[[#This Row],[Cert 2 Exp Date]]&gt;TODAY()+10, "Current", AND(Merged_Data[[#This Row],[Cert 2 Exp Date]]&gt;TODAY(), Merged_Data[[#This Row],[Cert 2 Exp Date]]&lt;TODAY()+15),"Notify",Merged_Data[[#This Row],[Cert 2 Exp Date]]&lt;=TODAY(), "Expired",Merged_Data[[#This Row],[Cert 2 Exp Date]]= " ","No Data")</f>
        <v>Expired</v>
      </c>
      <c r="P386" s="45" t="str" cm="1">
        <f t="array" aca="1" ref="P386" ca="1">_xlfn.IFS(Merged_Data[[#This Row],[Cert 3 Exp Date]]&gt;TODAY()+10, "Current", AND(Merged_Data[[#This Row],[Cert 3 Exp Date]]&gt;TODAY(), Merged_Data[[#This Row],[Cert 3 Exp Date]]&lt;TODAY()+15),"Notify",Merged_Data[[#This Row],[Cert 3 Exp Date]]&lt;=TODAY(), "Expired",Merged_Data[[#This Row],[Cert 3 Exp Date]]= " ","No Data")</f>
        <v>Expired</v>
      </c>
    </row>
    <row r="387" spans="1:16" x14ac:dyDescent="0.25">
      <c r="A387" s="13" t="s">
        <v>594</v>
      </c>
      <c r="B387" s="13" t="s">
        <v>595</v>
      </c>
      <c r="C387" s="13" t="s">
        <v>2820</v>
      </c>
      <c r="D387" s="13" t="s">
        <v>2430</v>
      </c>
      <c r="E387" s="13" t="s">
        <v>2441</v>
      </c>
      <c r="F387" s="13" t="s">
        <v>2435</v>
      </c>
      <c r="G387" s="13" t="s">
        <v>2428</v>
      </c>
      <c r="H387" s="18">
        <v>44708</v>
      </c>
      <c r="I387" s="20"/>
      <c r="J387" s="21"/>
      <c r="K387" s="22"/>
      <c r="L387" s="14" t="str">
        <f ca="1">IF(Merged_Data[[#This Row],[Last Job Date]]+10 &lt;TODAY(), "AVAILABLE", "NOT AVAILABLE")</f>
        <v>AVAILABLE</v>
      </c>
      <c r="M387" s="37" t="str">
        <f ca="1">IF(OR(Merged_Data[[#This Row],[Cert 2 Exp Date]]&lt;=TODAY()-$D$3, Merged_Data[[#This Row],[Cert 1 Ext Date]]&lt;=TODAY()-$D$3,Merged_Data[[#This Row],[Cert 3 Exp Date]]&lt;=TODAY()-$D$3), "COMPLIANT", "NOT COMPLIANT")</f>
        <v>COMPLIANT</v>
      </c>
      <c r="N387" s="45" t="str" cm="1">
        <f t="array" aca="1" ref="N387" ca="1">_xlfn.IFS(Merged_Data[[#This Row],[Cert 1 Ext Date]]&gt;TODAY()+10, "Current", AND(Merged_Data[[#This Row],[Cert 1 Ext Date]]&gt;TODAY(), Merged_Data[[#This Row],[Cert 1 Ext Date]]&lt;TODAY()+15),"Notify",Merged_Data[[#This Row],[Cert 1 Ext Date]]&lt;=TODAY(), "Expired",Merged_Data[[#This Row],[Cert 1 Ext Date]]= " ","No Data")</f>
        <v>Expired</v>
      </c>
      <c r="O387" s="45" t="str" cm="1">
        <f t="array" aca="1" ref="O387" ca="1">_xlfn.IFS(Merged_Data[[#This Row],[Cert 2 Exp Date]]&gt;TODAY()+10, "Current", AND(Merged_Data[[#This Row],[Cert 2 Exp Date]]&gt;TODAY(), Merged_Data[[#This Row],[Cert 2 Exp Date]]&lt;TODAY()+15),"Notify",Merged_Data[[#This Row],[Cert 2 Exp Date]]&lt;=TODAY(), "Expired",Merged_Data[[#This Row],[Cert 2 Exp Date]]= " ","No Data")</f>
        <v>Expired</v>
      </c>
      <c r="P387" s="45" t="str" cm="1">
        <f t="array" aca="1" ref="P387" ca="1">_xlfn.IFS(Merged_Data[[#This Row],[Cert 3 Exp Date]]&gt;TODAY()+10, "Current", AND(Merged_Data[[#This Row],[Cert 3 Exp Date]]&gt;TODAY(), Merged_Data[[#This Row],[Cert 3 Exp Date]]&lt;TODAY()+15),"Notify",Merged_Data[[#This Row],[Cert 3 Exp Date]]&lt;=TODAY(), "Expired",Merged_Data[[#This Row],[Cert 3 Exp Date]]= " ","No Data")</f>
        <v>Expired</v>
      </c>
    </row>
    <row r="388" spans="1:16" x14ac:dyDescent="0.25">
      <c r="A388" s="13" t="s">
        <v>1222</v>
      </c>
      <c r="B388" s="13" t="s">
        <v>1223</v>
      </c>
      <c r="C388" s="13" t="s">
        <v>2821</v>
      </c>
      <c r="D388" s="13" t="s">
        <v>2425</v>
      </c>
      <c r="E388" s="13" t="s">
        <v>2439</v>
      </c>
      <c r="F388" s="13" t="s">
        <v>2435</v>
      </c>
      <c r="G388" s="13" t="s">
        <v>2428</v>
      </c>
      <c r="H388" s="18">
        <v>44709</v>
      </c>
      <c r="I388" s="20"/>
      <c r="J388" s="21">
        <v>45208</v>
      </c>
      <c r="K388" s="22">
        <v>45432</v>
      </c>
      <c r="L388" s="14" t="str">
        <f ca="1">IF(Merged_Data[[#This Row],[Last Job Date]]+10 &lt;TODAY(), "AVAILABLE", "NOT AVAILABLE")</f>
        <v>AVAILABLE</v>
      </c>
      <c r="M388" s="37" t="str">
        <f ca="1">IF(OR(Merged_Data[[#This Row],[Cert 2 Exp Date]]&lt;=TODAY()-$D$3, Merged_Data[[#This Row],[Cert 1 Ext Date]]&lt;=TODAY()-$D$3,Merged_Data[[#This Row],[Cert 3 Exp Date]]&lt;=TODAY()-$D$3), "COMPLIANT", "NOT COMPLIANT")</f>
        <v>COMPLIANT</v>
      </c>
      <c r="N388" s="45" t="str" cm="1">
        <f t="array" aca="1" ref="N388" ca="1">_xlfn.IFS(Merged_Data[[#This Row],[Cert 1 Ext Date]]&gt;TODAY()+10, "Current", AND(Merged_Data[[#This Row],[Cert 1 Ext Date]]&gt;TODAY(), Merged_Data[[#This Row],[Cert 1 Ext Date]]&lt;TODAY()+15),"Notify",Merged_Data[[#This Row],[Cert 1 Ext Date]]&lt;=TODAY(), "Expired",Merged_Data[[#This Row],[Cert 1 Ext Date]]= " ","No Data")</f>
        <v>Expired</v>
      </c>
      <c r="O388" s="45" t="str" cm="1">
        <f t="array" aca="1" ref="O388" ca="1">_xlfn.IFS(Merged_Data[[#This Row],[Cert 2 Exp Date]]&gt;TODAY()+10, "Current", AND(Merged_Data[[#This Row],[Cert 2 Exp Date]]&gt;TODAY(), Merged_Data[[#This Row],[Cert 2 Exp Date]]&lt;TODAY()+15),"Notify",Merged_Data[[#This Row],[Cert 2 Exp Date]]&lt;=TODAY(), "Expired",Merged_Data[[#This Row],[Cert 2 Exp Date]]= " ","No Data")</f>
        <v>Current</v>
      </c>
      <c r="P388" s="45" t="str" cm="1">
        <f t="array" aca="1" ref="P388" ca="1">_xlfn.IFS(Merged_Data[[#This Row],[Cert 3 Exp Date]]&gt;TODAY()+10, "Current", AND(Merged_Data[[#This Row],[Cert 3 Exp Date]]&gt;TODAY(), Merged_Data[[#This Row],[Cert 3 Exp Date]]&lt;TODAY()+15),"Notify",Merged_Data[[#This Row],[Cert 3 Exp Date]]&lt;=TODAY(), "Expired",Merged_Data[[#This Row],[Cert 3 Exp Date]]= " ","No Data")</f>
        <v>Current</v>
      </c>
    </row>
    <row r="389" spans="1:16" x14ac:dyDescent="0.25">
      <c r="A389" s="13" t="s">
        <v>2345</v>
      </c>
      <c r="B389" s="13" t="s">
        <v>2346</v>
      </c>
      <c r="C389" s="13" t="s">
        <v>2822</v>
      </c>
      <c r="D389" s="13" t="s">
        <v>2425</v>
      </c>
      <c r="E389" s="13" t="s">
        <v>2450</v>
      </c>
      <c r="F389" s="13" t="s">
        <v>2447</v>
      </c>
      <c r="G389" s="13" t="s">
        <v>2432</v>
      </c>
      <c r="H389" s="18">
        <v>44705</v>
      </c>
      <c r="I389" s="20">
        <v>44834</v>
      </c>
      <c r="J389" s="21">
        <v>44847</v>
      </c>
      <c r="K389" s="22">
        <v>44745</v>
      </c>
      <c r="L389" s="14" t="str">
        <f ca="1">IF(Merged_Data[[#This Row],[Last Job Date]]+10 &lt;TODAY(), "AVAILABLE", "NOT AVAILABLE")</f>
        <v>AVAILABLE</v>
      </c>
      <c r="M389" s="37" t="str">
        <f ca="1">IF(OR(Merged_Data[[#This Row],[Cert 2 Exp Date]]&lt;=TODAY()-$D$3, Merged_Data[[#This Row],[Cert 1 Ext Date]]&lt;=TODAY()-$D$3,Merged_Data[[#This Row],[Cert 3 Exp Date]]&lt;=TODAY()-$D$3), "COMPLIANT", "NOT COMPLIANT")</f>
        <v>NOT COMPLIANT</v>
      </c>
      <c r="N389" s="45" t="str" cm="1">
        <f t="array" aca="1" ref="N389" ca="1">_xlfn.IFS(Merged_Data[[#This Row],[Cert 1 Ext Date]]&gt;TODAY()+10, "Current", AND(Merged_Data[[#This Row],[Cert 1 Ext Date]]&gt;TODAY(), Merged_Data[[#This Row],[Cert 1 Ext Date]]&lt;TODAY()+15),"Notify",Merged_Data[[#This Row],[Cert 1 Ext Date]]&lt;=TODAY(), "Expired",Merged_Data[[#This Row],[Cert 1 Ext Date]]= " ","No Data")</f>
        <v>Current</v>
      </c>
      <c r="O389" s="45" t="str" cm="1">
        <f t="array" aca="1" ref="O389" ca="1">_xlfn.IFS(Merged_Data[[#This Row],[Cert 2 Exp Date]]&gt;TODAY()+10, "Current", AND(Merged_Data[[#This Row],[Cert 2 Exp Date]]&gt;TODAY(), Merged_Data[[#This Row],[Cert 2 Exp Date]]&lt;TODAY()+15),"Notify",Merged_Data[[#This Row],[Cert 2 Exp Date]]&lt;=TODAY(), "Expired",Merged_Data[[#This Row],[Cert 2 Exp Date]]= " ","No Data")</f>
        <v>Current</v>
      </c>
      <c r="P389" s="45" t="str" cm="1">
        <f t="array" aca="1" ref="P389" ca="1">_xlfn.IFS(Merged_Data[[#This Row],[Cert 3 Exp Date]]&gt;TODAY()+10, "Current", AND(Merged_Data[[#This Row],[Cert 3 Exp Date]]&gt;TODAY(), Merged_Data[[#This Row],[Cert 3 Exp Date]]&lt;TODAY()+15),"Notify",Merged_Data[[#This Row],[Cert 3 Exp Date]]&lt;=TODAY(), "Expired",Merged_Data[[#This Row],[Cert 3 Exp Date]]= " ","No Data")</f>
        <v>Current</v>
      </c>
    </row>
    <row r="390" spans="1:16" x14ac:dyDescent="0.25">
      <c r="A390" s="13" t="s">
        <v>802</v>
      </c>
      <c r="B390" s="13" t="s">
        <v>803</v>
      </c>
      <c r="C390" s="13" t="s">
        <v>2823</v>
      </c>
      <c r="D390" s="13" t="s">
        <v>2430</v>
      </c>
      <c r="E390" s="13" t="s">
        <v>2437</v>
      </c>
      <c r="F390" s="13" t="s">
        <v>2427</v>
      </c>
      <c r="G390" s="13" t="s">
        <v>2428</v>
      </c>
      <c r="H390" s="18">
        <v>44706</v>
      </c>
      <c r="I390" s="20">
        <v>44836</v>
      </c>
      <c r="J390" s="21">
        <v>44996</v>
      </c>
      <c r="K390" s="22">
        <v>44585</v>
      </c>
      <c r="L390" s="14" t="str">
        <f ca="1">IF(Merged_Data[[#This Row],[Last Job Date]]+10 &lt;TODAY(), "AVAILABLE", "NOT AVAILABLE")</f>
        <v>AVAILABLE</v>
      </c>
      <c r="M390" s="37" t="str">
        <f ca="1">IF(OR(Merged_Data[[#This Row],[Cert 2 Exp Date]]&lt;=TODAY()-$D$3, Merged_Data[[#This Row],[Cert 1 Ext Date]]&lt;=TODAY()-$D$3,Merged_Data[[#This Row],[Cert 3 Exp Date]]&lt;=TODAY()-$D$3), "COMPLIANT", "NOT COMPLIANT")</f>
        <v>COMPLIANT</v>
      </c>
      <c r="N390" s="45" t="str" cm="1">
        <f t="array" aca="1" ref="N390" ca="1">_xlfn.IFS(Merged_Data[[#This Row],[Cert 1 Ext Date]]&gt;TODAY()+10, "Current", AND(Merged_Data[[#This Row],[Cert 1 Ext Date]]&gt;TODAY(), Merged_Data[[#This Row],[Cert 1 Ext Date]]&lt;TODAY()+15),"Notify",Merged_Data[[#This Row],[Cert 1 Ext Date]]&lt;=TODAY(), "Expired",Merged_Data[[#This Row],[Cert 1 Ext Date]]= " ","No Data")</f>
        <v>Current</v>
      </c>
      <c r="O390" s="45" t="str" cm="1">
        <f t="array" aca="1" ref="O390" ca="1">_xlfn.IFS(Merged_Data[[#This Row],[Cert 2 Exp Date]]&gt;TODAY()+10, "Current", AND(Merged_Data[[#This Row],[Cert 2 Exp Date]]&gt;TODAY(), Merged_Data[[#This Row],[Cert 2 Exp Date]]&lt;TODAY()+15),"Notify",Merged_Data[[#This Row],[Cert 2 Exp Date]]&lt;=TODAY(), "Expired",Merged_Data[[#This Row],[Cert 2 Exp Date]]= " ","No Data")</f>
        <v>Current</v>
      </c>
      <c r="P390" s="45" t="str" cm="1">
        <f t="array" aca="1" ref="P390" ca="1">_xlfn.IFS(Merged_Data[[#This Row],[Cert 3 Exp Date]]&gt;TODAY()+10, "Current", AND(Merged_Data[[#This Row],[Cert 3 Exp Date]]&gt;TODAY(), Merged_Data[[#This Row],[Cert 3 Exp Date]]&lt;TODAY()+15),"Notify",Merged_Data[[#This Row],[Cert 3 Exp Date]]&lt;=TODAY(), "Expired",Merged_Data[[#This Row],[Cert 3 Exp Date]]= " ","No Data")</f>
        <v>Expired</v>
      </c>
    </row>
    <row r="391" spans="1:16" x14ac:dyDescent="0.25">
      <c r="A391" s="13" t="s">
        <v>2271</v>
      </c>
      <c r="B391" s="13" t="s">
        <v>2272</v>
      </c>
      <c r="C391" s="13" t="s">
        <v>2824</v>
      </c>
      <c r="D391" s="13" t="s">
        <v>2425</v>
      </c>
      <c r="E391" s="13" t="s">
        <v>2441</v>
      </c>
      <c r="F391" s="13" t="s">
        <v>2431</v>
      </c>
      <c r="G391" s="13" t="s">
        <v>2432</v>
      </c>
      <c r="H391" s="18">
        <v>44706</v>
      </c>
      <c r="I391" s="20">
        <v>44951</v>
      </c>
      <c r="J391" s="21">
        <v>44730</v>
      </c>
      <c r="K391" s="22">
        <v>45338</v>
      </c>
      <c r="L391" s="14" t="str">
        <f ca="1">IF(Merged_Data[[#This Row],[Last Job Date]]+10 &lt;TODAY(), "AVAILABLE", "NOT AVAILABLE")</f>
        <v>AVAILABLE</v>
      </c>
      <c r="M391" s="37" t="str">
        <f ca="1">IF(OR(Merged_Data[[#This Row],[Cert 2 Exp Date]]&lt;=TODAY()-$D$3, Merged_Data[[#This Row],[Cert 1 Ext Date]]&lt;=TODAY()-$D$3,Merged_Data[[#This Row],[Cert 3 Exp Date]]&lt;=TODAY()-$D$3), "COMPLIANT", "NOT COMPLIANT")</f>
        <v>NOT COMPLIANT</v>
      </c>
      <c r="N391" s="45" t="str" cm="1">
        <f t="array" aca="1" ref="N391" ca="1">_xlfn.IFS(Merged_Data[[#This Row],[Cert 1 Ext Date]]&gt;TODAY()+10, "Current", AND(Merged_Data[[#This Row],[Cert 1 Ext Date]]&gt;TODAY(), Merged_Data[[#This Row],[Cert 1 Ext Date]]&lt;TODAY()+15),"Notify",Merged_Data[[#This Row],[Cert 1 Ext Date]]&lt;=TODAY(), "Expired",Merged_Data[[#This Row],[Cert 1 Ext Date]]= " ","No Data")</f>
        <v>Current</v>
      </c>
      <c r="O391" s="45" t="str" cm="1">
        <f t="array" aca="1" ref="O391" ca="1">_xlfn.IFS(Merged_Data[[#This Row],[Cert 2 Exp Date]]&gt;TODAY()+10, "Current", AND(Merged_Data[[#This Row],[Cert 2 Exp Date]]&gt;TODAY(), Merged_Data[[#This Row],[Cert 2 Exp Date]]&lt;TODAY()+15),"Notify",Merged_Data[[#This Row],[Cert 2 Exp Date]]&lt;=TODAY(), "Expired",Merged_Data[[#This Row],[Cert 2 Exp Date]]= " ","No Data")</f>
        <v>Notify</v>
      </c>
      <c r="P391" s="45" t="str" cm="1">
        <f t="array" aca="1" ref="P391" ca="1">_xlfn.IFS(Merged_Data[[#This Row],[Cert 3 Exp Date]]&gt;TODAY()+10, "Current", AND(Merged_Data[[#This Row],[Cert 3 Exp Date]]&gt;TODAY(), Merged_Data[[#This Row],[Cert 3 Exp Date]]&lt;TODAY()+15),"Notify",Merged_Data[[#This Row],[Cert 3 Exp Date]]&lt;=TODAY(), "Expired",Merged_Data[[#This Row],[Cert 3 Exp Date]]= " ","No Data")</f>
        <v>Current</v>
      </c>
    </row>
    <row r="392" spans="1:16" x14ac:dyDescent="0.25">
      <c r="A392" s="13" t="s">
        <v>170</v>
      </c>
      <c r="B392" s="13" t="s">
        <v>171</v>
      </c>
      <c r="C392" s="13" t="s">
        <v>2825</v>
      </c>
      <c r="D392" s="13" t="s">
        <v>2430</v>
      </c>
      <c r="E392" s="13" t="s">
        <v>2450</v>
      </c>
      <c r="F392" s="13" t="s">
        <v>2427</v>
      </c>
      <c r="G392" s="13" t="s">
        <v>2432</v>
      </c>
      <c r="H392" s="18">
        <v>44704</v>
      </c>
      <c r="I392" s="20">
        <v>45167</v>
      </c>
      <c r="J392" s="21">
        <v>44646</v>
      </c>
      <c r="K392" s="22">
        <v>45476</v>
      </c>
      <c r="L392" s="14" t="str">
        <f ca="1">IF(Merged_Data[[#This Row],[Last Job Date]]+10 &lt;TODAY(), "AVAILABLE", "NOT AVAILABLE")</f>
        <v>AVAILABLE</v>
      </c>
      <c r="M392" s="37" t="str">
        <f ca="1">IF(OR(Merged_Data[[#This Row],[Cert 2 Exp Date]]&lt;=TODAY()-$D$3, Merged_Data[[#This Row],[Cert 1 Ext Date]]&lt;=TODAY()-$D$3,Merged_Data[[#This Row],[Cert 3 Exp Date]]&lt;=TODAY()-$D$3), "COMPLIANT", "NOT COMPLIANT")</f>
        <v>COMPLIANT</v>
      </c>
      <c r="N392" s="45" t="str" cm="1">
        <f t="array" aca="1" ref="N392" ca="1">_xlfn.IFS(Merged_Data[[#This Row],[Cert 1 Ext Date]]&gt;TODAY()+10, "Current", AND(Merged_Data[[#This Row],[Cert 1 Ext Date]]&gt;TODAY(), Merged_Data[[#This Row],[Cert 1 Ext Date]]&lt;TODAY()+15),"Notify",Merged_Data[[#This Row],[Cert 1 Ext Date]]&lt;=TODAY(), "Expired",Merged_Data[[#This Row],[Cert 1 Ext Date]]= " ","No Data")</f>
        <v>Current</v>
      </c>
      <c r="O392" s="45" t="str" cm="1">
        <f t="array" aca="1" ref="O392" ca="1">_xlfn.IFS(Merged_Data[[#This Row],[Cert 2 Exp Date]]&gt;TODAY()+10, "Current", AND(Merged_Data[[#This Row],[Cert 2 Exp Date]]&gt;TODAY(), Merged_Data[[#This Row],[Cert 2 Exp Date]]&lt;TODAY()+15),"Notify",Merged_Data[[#This Row],[Cert 2 Exp Date]]&lt;=TODAY(), "Expired",Merged_Data[[#This Row],[Cert 2 Exp Date]]= " ","No Data")</f>
        <v>Expired</v>
      </c>
      <c r="P392" s="45" t="str" cm="1">
        <f t="array" aca="1" ref="P392" ca="1">_xlfn.IFS(Merged_Data[[#This Row],[Cert 3 Exp Date]]&gt;TODAY()+10, "Current", AND(Merged_Data[[#This Row],[Cert 3 Exp Date]]&gt;TODAY(), Merged_Data[[#This Row],[Cert 3 Exp Date]]&lt;TODAY()+15),"Notify",Merged_Data[[#This Row],[Cert 3 Exp Date]]&lt;=TODAY(), "Expired",Merged_Data[[#This Row],[Cert 3 Exp Date]]= " ","No Data")</f>
        <v>Current</v>
      </c>
    </row>
    <row r="393" spans="1:16" x14ac:dyDescent="0.25">
      <c r="A393" s="13" t="s">
        <v>946</v>
      </c>
      <c r="B393" s="13" t="s">
        <v>947</v>
      </c>
      <c r="C393" s="13" t="s">
        <v>2826</v>
      </c>
      <c r="D393" s="13" t="s">
        <v>2430</v>
      </c>
      <c r="E393" s="13" t="s">
        <v>2426</v>
      </c>
      <c r="F393" s="13" t="s">
        <v>2435</v>
      </c>
      <c r="G393" s="13" t="s">
        <v>2432</v>
      </c>
      <c r="H393" s="18">
        <v>44705</v>
      </c>
      <c r="I393" s="20">
        <v>44743</v>
      </c>
      <c r="J393" s="21">
        <v>44892</v>
      </c>
      <c r="K393" s="22">
        <v>44584</v>
      </c>
      <c r="L393" s="14" t="str">
        <f ca="1">IF(Merged_Data[[#This Row],[Last Job Date]]+10 &lt;TODAY(), "AVAILABLE", "NOT AVAILABLE")</f>
        <v>AVAILABLE</v>
      </c>
      <c r="M393" s="37" t="str">
        <f ca="1">IF(OR(Merged_Data[[#This Row],[Cert 2 Exp Date]]&lt;=TODAY()-$D$3, Merged_Data[[#This Row],[Cert 1 Ext Date]]&lt;=TODAY()-$D$3,Merged_Data[[#This Row],[Cert 3 Exp Date]]&lt;=TODAY()-$D$3), "COMPLIANT", "NOT COMPLIANT")</f>
        <v>COMPLIANT</v>
      </c>
      <c r="N393" s="45" t="str" cm="1">
        <f t="array" aca="1" ref="N393" ca="1">_xlfn.IFS(Merged_Data[[#This Row],[Cert 1 Ext Date]]&gt;TODAY()+10, "Current", AND(Merged_Data[[#This Row],[Cert 1 Ext Date]]&gt;TODAY(), Merged_Data[[#This Row],[Cert 1 Ext Date]]&lt;TODAY()+15),"Notify",Merged_Data[[#This Row],[Cert 1 Ext Date]]&lt;=TODAY(), "Expired",Merged_Data[[#This Row],[Cert 1 Ext Date]]= " ","No Data")</f>
        <v>Current</v>
      </c>
      <c r="O393" s="45" t="str" cm="1">
        <f t="array" aca="1" ref="O393" ca="1">_xlfn.IFS(Merged_Data[[#This Row],[Cert 2 Exp Date]]&gt;TODAY()+10, "Current", AND(Merged_Data[[#This Row],[Cert 2 Exp Date]]&gt;TODAY(), Merged_Data[[#This Row],[Cert 2 Exp Date]]&lt;TODAY()+15),"Notify",Merged_Data[[#This Row],[Cert 2 Exp Date]]&lt;=TODAY(), "Expired",Merged_Data[[#This Row],[Cert 2 Exp Date]]= " ","No Data")</f>
        <v>Current</v>
      </c>
      <c r="P393" s="45" t="str" cm="1">
        <f t="array" aca="1" ref="P393" ca="1">_xlfn.IFS(Merged_Data[[#This Row],[Cert 3 Exp Date]]&gt;TODAY()+10, "Current", AND(Merged_Data[[#This Row],[Cert 3 Exp Date]]&gt;TODAY(), Merged_Data[[#This Row],[Cert 3 Exp Date]]&lt;TODAY()+15),"Notify",Merged_Data[[#This Row],[Cert 3 Exp Date]]&lt;=TODAY(), "Expired",Merged_Data[[#This Row],[Cert 3 Exp Date]]= " ","No Data")</f>
        <v>Expired</v>
      </c>
    </row>
    <row r="394" spans="1:16" x14ac:dyDescent="0.25">
      <c r="A394" s="13" t="s">
        <v>1372</v>
      </c>
      <c r="B394" s="13" t="s">
        <v>1373</v>
      </c>
      <c r="C394" s="13" t="s">
        <v>2827</v>
      </c>
      <c r="D394" s="13" t="s">
        <v>2430</v>
      </c>
      <c r="E394" s="13" t="s">
        <v>2437</v>
      </c>
      <c r="F394" s="13" t="s">
        <v>2447</v>
      </c>
      <c r="G394" s="13" t="s">
        <v>2428</v>
      </c>
      <c r="H394" s="18">
        <v>44709</v>
      </c>
      <c r="I394" s="20">
        <v>44912</v>
      </c>
      <c r="J394" s="21">
        <v>45137</v>
      </c>
      <c r="K394" s="22">
        <v>45047</v>
      </c>
      <c r="L394" s="14" t="str">
        <f ca="1">IF(Merged_Data[[#This Row],[Last Job Date]]+10 &lt;TODAY(), "AVAILABLE", "NOT AVAILABLE")</f>
        <v>AVAILABLE</v>
      </c>
      <c r="M394" s="37" t="str">
        <f ca="1">IF(OR(Merged_Data[[#This Row],[Cert 2 Exp Date]]&lt;=TODAY()-$D$3, Merged_Data[[#This Row],[Cert 1 Ext Date]]&lt;=TODAY()-$D$3,Merged_Data[[#This Row],[Cert 3 Exp Date]]&lt;=TODAY()-$D$3), "COMPLIANT", "NOT COMPLIANT")</f>
        <v>NOT COMPLIANT</v>
      </c>
      <c r="N394" s="45" t="str" cm="1">
        <f t="array" aca="1" ref="N394" ca="1">_xlfn.IFS(Merged_Data[[#This Row],[Cert 1 Ext Date]]&gt;TODAY()+10, "Current", AND(Merged_Data[[#This Row],[Cert 1 Ext Date]]&gt;TODAY(), Merged_Data[[#This Row],[Cert 1 Ext Date]]&lt;TODAY()+15),"Notify",Merged_Data[[#This Row],[Cert 1 Ext Date]]&lt;=TODAY(), "Expired",Merged_Data[[#This Row],[Cert 1 Ext Date]]= " ","No Data")</f>
        <v>Current</v>
      </c>
      <c r="O394" s="45" t="str" cm="1">
        <f t="array" aca="1" ref="O394" ca="1">_xlfn.IFS(Merged_Data[[#This Row],[Cert 2 Exp Date]]&gt;TODAY()+10, "Current", AND(Merged_Data[[#This Row],[Cert 2 Exp Date]]&gt;TODAY(), Merged_Data[[#This Row],[Cert 2 Exp Date]]&lt;TODAY()+15),"Notify",Merged_Data[[#This Row],[Cert 2 Exp Date]]&lt;=TODAY(), "Expired",Merged_Data[[#This Row],[Cert 2 Exp Date]]= " ","No Data")</f>
        <v>Current</v>
      </c>
      <c r="P394" s="45" t="str" cm="1">
        <f t="array" aca="1" ref="P394" ca="1">_xlfn.IFS(Merged_Data[[#This Row],[Cert 3 Exp Date]]&gt;TODAY()+10, "Current", AND(Merged_Data[[#This Row],[Cert 3 Exp Date]]&gt;TODAY(), Merged_Data[[#This Row],[Cert 3 Exp Date]]&lt;TODAY()+15),"Notify",Merged_Data[[#This Row],[Cert 3 Exp Date]]&lt;=TODAY(), "Expired",Merged_Data[[#This Row],[Cert 3 Exp Date]]= " ","No Data")</f>
        <v>Current</v>
      </c>
    </row>
    <row r="395" spans="1:16" x14ac:dyDescent="0.25">
      <c r="A395" s="13" t="s">
        <v>1468</v>
      </c>
      <c r="B395" s="13" t="s">
        <v>1469</v>
      </c>
      <c r="C395" s="13" t="s">
        <v>2828</v>
      </c>
      <c r="D395" s="13" t="s">
        <v>2425</v>
      </c>
      <c r="E395" s="13" t="s">
        <v>2437</v>
      </c>
      <c r="F395" s="13" t="s">
        <v>2427</v>
      </c>
      <c r="G395" s="13" t="s">
        <v>2432</v>
      </c>
      <c r="H395" s="18">
        <v>44706</v>
      </c>
      <c r="I395" s="20">
        <v>44885</v>
      </c>
      <c r="J395" s="21">
        <v>45180</v>
      </c>
      <c r="K395" s="22">
        <v>45255</v>
      </c>
      <c r="L395" s="14" t="str">
        <f ca="1">IF(Merged_Data[[#This Row],[Last Job Date]]+10 &lt;TODAY(), "AVAILABLE", "NOT AVAILABLE")</f>
        <v>AVAILABLE</v>
      </c>
      <c r="M395" s="37" t="str">
        <f ca="1">IF(OR(Merged_Data[[#This Row],[Cert 2 Exp Date]]&lt;=TODAY()-$D$3, Merged_Data[[#This Row],[Cert 1 Ext Date]]&lt;=TODAY()-$D$3,Merged_Data[[#This Row],[Cert 3 Exp Date]]&lt;=TODAY()-$D$3), "COMPLIANT", "NOT COMPLIANT")</f>
        <v>NOT COMPLIANT</v>
      </c>
      <c r="N395" s="45" t="str" cm="1">
        <f t="array" aca="1" ref="N395" ca="1">_xlfn.IFS(Merged_Data[[#This Row],[Cert 1 Ext Date]]&gt;TODAY()+10, "Current", AND(Merged_Data[[#This Row],[Cert 1 Ext Date]]&gt;TODAY(), Merged_Data[[#This Row],[Cert 1 Ext Date]]&lt;TODAY()+15),"Notify",Merged_Data[[#This Row],[Cert 1 Ext Date]]&lt;=TODAY(), "Expired",Merged_Data[[#This Row],[Cert 1 Ext Date]]= " ","No Data")</f>
        <v>Current</v>
      </c>
      <c r="O395" s="45" t="str" cm="1">
        <f t="array" aca="1" ref="O395" ca="1">_xlfn.IFS(Merged_Data[[#This Row],[Cert 2 Exp Date]]&gt;TODAY()+10, "Current", AND(Merged_Data[[#This Row],[Cert 2 Exp Date]]&gt;TODAY(), Merged_Data[[#This Row],[Cert 2 Exp Date]]&lt;TODAY()+15),"Notify",Merged_Data[[#This Row],[Cert 2 Exp Date]]&lt;=TODAY(), "Expired",Merged_Data[[#This Row],[Cert 2 Exp Date]]= " ","No Data")</f>
        <v>Current</v>
      </c>
      <c r="P395" s="45" t="str" cm="1">
        <f t="array" aca="1" ref="P395" ca="1">_xlfn.IFS(Merged_Data[[#This Row],[Cert 3 Exp Date]]&gt;TODAY()+10, "Current", AND(Merged_Data[[#This Row],[Cert 3 Exp Date]]&gt;TODAY(), Merged_Data[[#This Row],[Cert 3 Exp Date]]&lt;TODAY()+15),"Notify",Merged_Data[[#This Row],[Cert 3 Exp Date]]&lt;=TODAY(), "Expired",Merged_Data[[#This Row],[Cert 3 Exp Date]]= " ","No Data")</f>
        <v>Current</v>
      </c>
    </row>
    <row r="396" spans="1:16" x14ac:dyDescent="0.25">
      <c r="A396" s="13" t="s">
        <v>280</v>
      </c>
      <c r="B396" s="13" t="s">
        <v>281</v>
      </c>
      <c r="C396" s="13" t="s">
        <v>2829</v>
      </c>
      <c r="D396" s="13" t="s">
        <v>2430</v>
      </c>
      <c r="E396" s="13" t="s">
        <v>2445</v>
      </c>
      <c r="F396" s="13" t="s">
        <v>2447</v>
      </c>
      <c r="G396" s="13" t="s">
        <v>2428</v>
      </c>
      <c r="H396" s="18">
        <v>44715</v>
      </c>
      <c r="I396" s="20">
        <v>44840</v>
      </c>
      <c r="J396" s="21">
        <v>45169</v>
      </c>
      <c r="K396" s="22">
        <v>44672</v>
      </c>
      <c r="L396" s="14" t="str">
        <f ca="1">IF(Merged_Data[[#This Row],[Last Job Date]]+10 &lt;TODAY(), "AVAILABLE", "NOT AVAILABLE")</f>
        <v>NOT AVAILABLE</v>
      </c>
      <c r="M396" s="37" t="str">
        <f ca="1">IF(OR(Merged_Data[[#This Row],[Cert 2 Exp Date]]&lt;=TODAY()-$D$3, Merged_Data[[#This Row],[Cert 1 Ext Date]]&lt;=TODAY()-$D$3,Merged_Data[[#This Row],[Cert 3 Exp Date]]&lt;=TODAY()-$D$3), "COMPLIANT", "NOT COMPLIANT")</f>
        <v>COMPLIANT</v>
      </c>
      <c r="N396" s="45" t="str" cm="1">
        <f t="array" aca="1" ref="N396" ca="1">_xlfn.IFS(Merged_Data[[#This Row],[Cert 1 Ext Date]]&gt;TODAY()+10, "Current", AND(Merged_Data[[#This Row],[Cert 1 Ext Date]]&gt;TODAY(), Merged_Data[[#This Row],[Cert 1 Ext Date]]&lt;TODAY()+15),"Notify",Merged_Data[[#This Row],[Cert 1 Ext Date]]&lt;=TODAY(), "Expired",Merged_Data[[#This Row],[Cert 1 Ext Date]]= " ","No Data")</f>
        <v>Current</v>
      </c>
      <c r="O396" s="45" t="str" cm="1">
        <f t="array" aca="1" ref="O396" ca="1">_xlfn.IFS(Merged_Data[[#This Row],[Cert 2 Exp Date]]&gt;TODAY()+10, "Current", AND(Merged_Data[[#This Row],[Cert 2 Exp Date]]&gt;TODAY(), Merged_Data[[#This Row],[Cert 2 Exp Date]]&lt;TODAY()+15),"Notify",Merged_Data[[#This Row],[Cert 2 Exp Date]]&lt;=TODAY(), "Expired",Merged_Data[[#This Row],[Cert 2 Exp Date]]= " ","No Data")</f>
        <v>Current</v>
      </c>
      <c r="P396" s="45" t="str" cm="1">
        <f t="array" aca="1" ref="P396" ca="1">_xlfn.IFS(Merged_Data[[#This Row],[Cert 3 Exp Date]]&gt;TODAY()+10, "Current", AND(Merged_Data[[#This Row],[Cert 3 Exp Date]]&gt;TODAY(), Merged_Data[[#This Row],[Cert 3 Exp Date]]&lt;TODAY()+15),"Notify",Merged_Data[[#This Row],[Cert 3 Exp Date]]&lt;=TODAY(), "Expired",Merged_Data[[#This Row],[Cert 3 Exp Date]]= " ","No Data")</f>
        <v>Expired</v>
      </c>
    </row>
    <row r="397" spans="1:16" x14ac:dyDescent="0.25">
      <c r="A397" s="13" t="s">
        <v>1465</v>
      </c>
      <c r="B397" s="13" t="s">
        <v>1466</v>
      </c>
      <c r="C397" s="13" t="s">
        <v>2830</v>
      </c>
      <c r="D397" s="13" t="s">
        <v>2430</v>
      </c>
      <c r="E397" s="13" t="s">
        <v>2445</v>
      </c>
      <c r="F397" s="13" t="s">
        <v>2447</v>
      </c>
      <c r="G397" s="13" t="s">
        <v>2432</v>
      </c>
      <c r="H397" s="18">
        <v>44715</v>
      </c>
      <c r="I397" s="20">
        <v>44918</v>
      </c>
      <c r="J397" s="21">
        <v>44788</v>
      </c>
      <c r="K397" s="22">
        <v>45478</v>
      </c>
      <c r="L397" s="14" t="str">
        <f ca="1">IF(Merged_Data[[#This Row],[Last Job Date]]+10 &lt;TODAY(), "AVAILABLE", "NOT AVAILABLE")</f>
        <v>NOT AVAILABLE</v>
      </c>
      <c r="M397" s="37" t="str">
        <f ca="1">IF(OR(Merged_Data[[#This Row],[Cert 2 Exp Date]]&lt;=TODAY()-$D$3, Merged_Data[[#This Row],[Cert 1 Ext Date]]&lt;=TODAY()-$D$3,Merged_Data[[#This Row],[Cert 3 Exp Date]]&lt;=TODAY()-$D$3), "COMPLIANT", "NOT COMPLIANT")</f>
        <v>NOT COMPLIANT</v>
      </c>
      <c r="N397" s="45" t="str" cm="1">
        <f t="array" aca="1" ref="N397" ca="1">_xlfn.IFS(Merged_Data[[#This Row],[Cert 1 Ext Date]]&gt;TODAY()+10, "Current", AND(Merged_Data[[#This Row],[Cert 1 Ext Date]]&gt;TODAY(), Merged_Data[[#This Row],[Cert 1 Ext Date]]&lt;TODAY()+15),"Notify",Merged_Data[[#This Row],[Cert 1 Ext Date]]&lt;=TODAY(), "Expired",Merged_Data[[#This Row],[Cert 1 Ext Date]]= " ","No Data")</f>
        <v>Current</v>
      </c>
      <c r="O397" s="45" t="str" cm="1">
        <f t="array" aca="1" ref="O397" ca="1">_xlfn.IFS(Merged_Data[[#This Row],[Cert 2 Exp Date]]&gt;TODAY()+10, "Current", AND(Merged_Data[[#This Row],[Cert 2 Exp Date]]&gt;TODAY(), Merged_Data[[#This Row],[Cert 2 Exp Date]]&lt;TODAY()+15),"Notify",Merged_Data[[#This Row],[Cert 2 Exp Date]]&lt;=TODAY(), "Expired",Merged_Data[[#This Row],[Cert 2 Exp Date]]= " ","No Data")</f>
        <v>Current</v>
      </c>
      <c r="P397" s="45" t="str" cm="1">
        <f t="array" aca="1" ref="P397" ca="1">_xlfn.IFS(Merged_Data[[#This Row],[Cert 3 Exp Date]]&gt;TODAY()+10, "Current", AND(Merged_Data[[#This Row],[Cert 3 Exp Date]]&gt;TODAY(), Merged_Data[[#This Row],[Cert 3 Exp Date]]&lt;TODAY()+15),"Notify",Merged_Data[[#This Row],[Cert 3 Exp Date]]&lt;=TODAY(), "Expired",Merged_Data[[#This Row],[Cert 3 Exp Date]]= " ","No Data")</f>
        <v>Current</v>
      </c>
    </row>
    <row r="398" spans="1:16" x14ac:dyDescent="0.25">
      <c r="A398" s="13" t="s">
        <v>1643</v>
      </c>
      <c r="B398" s="13" t="s">
        <v>1644</v>
      </c>
      <c r="C398" s="13" t="s">
        <v>2831</v>
      </c>
      <c r="D398" s="13" t="s">
        <v>2430</v>
      </c>
      <c r="E398" s="13" t="s">
        <v>2426</v>
      </c>
      <c r="F398" s="13" t="s">
        <v>2435</v>
      </c>
      <c r="G398" s="13" t="s">
        <v>2432</v>
      </c>
      <c r="H398" s="18">
        <v>44707</v>
      </c>
      <c r="I398" s="20">
        <v>45170</v>
      </c>
      <c r="J398" s="21">
        <v>45145</v>
      </c>
      <c r="K398" s="22">
        <v>44817</v>
      </c>
      <c r="L398" s="14" t="str">
        <f ca="1">IF(Merged_Data[[#This Row],[Last Job Date]]+10 &lt;TODAY(), "AVAILABLE", "NOT AVAILABLE")</f>
        <v>AVAILABLE</v>
      </c>
      <c r="M398" s="37" t="str">
        <f ca="1">IF(OR(Merged_Data[[#This Row],[Cert 2 Exp Date]]&lt;=TODAY()-$D$3, Merged_Data[[#This Row],[Cert 1 Ext Date]]&lt;=TODAY()-$D$3,Merged_Data[[#This Row],[Cert 3 Exp Date]]&lt;=TODAY()-$D$3), "COMPLIANT", "NOT COMPLIANT")</f>
        <v>NOT COMPLIANT</v>
      </c>
      <c r="N398" s="45" t="str" cm="1">
        <f t="array" aca="1" ref="N398" ca="1">_xlfn.IFS(Merged_Data[[#This Row],[Cert 1 Ext Date]]&gt;TODAY()+10, "Current", AND(Merged_Data[[#This Row],[Cert 1 Ext Date]]&gt;TODAY(), Merged_Data[[#This Row],[Cert 1 Ext Date]]&lt;TODAY()+15),"Notify",Merged_Data[[#This Row],[Cert 1 Ext Date]]&lt;=TODAY(), "Expired",Merged_Data[[#This Row],[Cert 1 Ext Date]]= " ","No Data")</f>
        <v>Current</v>
      </c>
      <c r="O398" s="45" t="str" cm="1">
        <f t="array" aca="1" ref="O398" ca="1">_xlfn.IFS(Merged_Data[[#This Row],[Cert 2 Exp Date]]&gt;TODAY()+10, "Current", AND(Merged_Data[[#This Row],[Cert 2 Exp Date]]&gt;TODAY(), Merged_Data[[#This Row],[Cert 2 Exp Date]]&lt;TODAY()+15),"Notify",Merged_Data[[#This Row],[Cert 2 Exp Date]]&lt;=TODAY(), "Expired",Merged_Data[[#This Row],[Cert 2 Exp Date]]= " ","No Data")</f>
        <v>Current</v>
      </c>
      <c r="P398" s="45" t="str" cm="1">
        <f t="array" aca="1" ref="P398" ca="1">_xlfn.IFS(Merged_Data[[#This Row],[Cert 3 Exp Date]]&gt;TODAY()+10, "Current", AND(Merged_Data[[#This Row],[Cert 3 Exp Date]]&gt;TODAY(), Merged_Data[[#This Row],[Cert 3 Exp Date]]&lt;TODAY()+15),"Notify",Merged_Data[[#This Row],[Cert 3 Exp Date]]&lt;=TODAY(), "Expired",Merged_Data[[#This Row],[Cert 3 Exp Date]]= " ","No Data")</f>
        <v>Current</v>
      </c>
    </row>
    <row r="399" spans="1:16" x14ac:dyDescent="0.25">
      <c r="A399" s="13" t="s">
        <v>1643</v>
      </c>
      <c r="B399" s="13" t="s">
        <v>1847</v>
      </c>
      <c r="C399" s="13" t="s">
        <v>2832</v>
      </c>
      <c r="D399" s="13" t="s">
        <v>2430</v>
      </c>
      <c r="E399" s="13" t="s">
        <v>2450</v>
      </c>
      <c r="F399" s="13" t="s">
        <v>2442</v>
      </c>
      <c r="G399" s="13" t="s">
        <v>2428</v>
      </c>
      <c r="H399" s="18">
        <v>44708</v>
      </c>
      <c r="I399" s="20">
        <v>45170</v>
      </c>
      <c r="J399" s="21">
        <v>45145</v>
      </c>
      <c r="K399" s="22">
        <v>44817</v>
      </c>
      <c r="L399" s="14" t="str">
        <f ca="1">IF(Merged_Data[[#This Row],[Last Job Date]]+10 &lt;TODAY(), "AVAILABLE", "NOT AVAILABLE")</f>
        <v>AVAILABLE</v>
      </c>
      <c r="M399" s="37" t="str">
        <f ca="1">IF(OR(Merged_Data[[#This Row],[Cert 2 Exp Date]]&lt;=TODAY()-$D$3, Merged_Data[[#This Row],[Cert 1 Ext Date]]&lt;=TODAY()-$D$3,Merged_Data[[#This Row],[Cert 3 Exp Date]]&lt;=TODAY()-$D$3), "COMPLIANT", "NOT COMPLIANT")</f>
        <v>NOT COMPLIANT</v>
      </c>
      <c r="N399" s="45" t="str" cm="1">
        <f t="array" aca="1" ref="N399" ca="1">_xlfn.IFS(Merged_Data[[#This Row],[Cert 1 Ext Date]]&gt;TODAY()+10, "Current", AND(Merged_Data[[#This Row],[Cert 1 Ext Date]]&gt;TODAY(), Merged_Data[[#This Row],[Cert 1 Ext Date]]&lt;TODAY()+15),"Notify",Merged_Data[[#This Row],[Cert 1 Ext Date]]&lt;=TODAY(), "Expired",Merged_Data[[#This Row],[Cert 1 Ext Date]]= " ","No Data")</f>
        <v>Current</v>
      </c>
      <c r="O399" s="45" t="str" cm="1">
        <f t="array" aca="1" ref="O399" ca="1">_xlfn.IFS(Merged_Data[[#This Row],[Cert 2 Exp Date]]&gt;TODAY()+10, "Current", AND(Merged_Data[[#This Row],[Cert 2 Exp Date]]&gt;TODAY(), Merged_Data[[#This Row],[Cert 2 Exp Date]]&lt;TODAY()+15),"Notify",Merged_Data[[#This Row],[Cert 2 Exp Date]]&lt;=TODAY(), "Expired",Merged_Data[[#This Row],[Cert 2 Exp Date]]= " ","No Data")</f>
        <v>Current</v>
      </c>
      <c r="P399" s="45" t="str" cm="1">
        <f t="array" aca="1" ref="P399" ca="1">_xlfn.IFS(Merged_Data[[#This Row],[Cert 3 Exp Date]]&gt;TODAY()+10, "Current", AND(Merged_Data[[#This Row],[Cert 3 Exp Date]]&gt;TODAY(), Merged_Data[[#This Row],[Cert 3 Exp Date]]&lt;TODAY()+15),"Notify",Merged_Data[[#This Row],[Cert 3 Exp Date]]&lt;=TODAY(), "Expired",Merged_Data[[#This Row],[Cert 3 Exp Date]]= " ","No Data")</f>
        <v>Current</v>
      </c>
    </row>
    <row r="400" spans="1:16" x14ac:dyDescent="0.25">
      <c r="A400" s="13" t="s">
        <v>2329</v>
      </c>
      <c r="B400" s="13" t="s">
        <v>2330</v>
      </c>
      <c r="C400" s="13" t="s">
        <v>2833</v>
      </c>
      <c r="D400" s="13" t="s">
        <v>2430</v>
      </c>
      <c r="E400" s="13" t="s">
        <v>2445</v>
      </c>
      <c r="F400" s="13" t="s">
        <v>2442</v>
      </c>
      <c r="G400" s="13" t="s">
        <v>2432</v>
      </c>
      <c r="H400" s="18">
        <v>44713</v>
      </c>
      <c r="I400" s="20">
        <v>44890</v>
      </c>
      <c r="J400" s="21">
        <v>44977</v>
      </c>
      <c r="K400" s="22">
        <v>44695</v>
      </c>
      <c r="L400" s="14" t="str">
        <f ca="1">IF(Merged_Data[[#This Row],[Last Job Date]]+10 &lt;TODAY(), "AVAILABLE", "NOT AVAILABLE")</f>
        <v>NOT AVAILABLE</v>
      </c>
      <c r="M400" s="37" t="str">
        <f ca="1">IF(OR(Merged_Data[[#This Row],[Cert 2 Exp Date]]&lt;=TODAY()-$D$3, Merged_Data[[#This Row],[Cert 1 Ext Date]]&lt;=TODAY()-$D$3,Merged_Data[[#This Row],[Cert 3 Exp Date]]&lt;=TODAY()-$D$3), "COMPLIANT", "NOT COMPLIANT")</f>
        <v>COMPLIANT</v>
      </c>
      <c r="N400" s="45" t="str" cm="1">
        <f t="array" aca="1" ref="N400" ca="1">_xlfn.IFS(Merged_Data[[#This Row],[Cert 1 Ext Date]]&gt;TODAY()+10, "Current", AND(Merged_Data[[#This Row],[Cert 1 Ext Date]]&gt;TODAY(), Merged_Data[[#This Row],[Cert 1 Ext Date]]&lt;TODAY()+15),"Notify",Merged_Data[[#This Row],[Cert 1 Ext Date]]&lt;=TODAY(), "Expired",Merged_Data[[#This Row],[Cert 1 Ext Date]]= " ","No Data")</f>
        <v>Current</v>
      </c>
      <c r="O400" s="45" t="str" cm="1">
        <f t="array" aca="1" ref="O400" ca="1">_xlfn.IFS(Merged_Data[[#This Row],[Cert 2 Exp Date]]&gt;TODAY()+10, "Current", AND(Merged_Data[[#This Row],[Cert 2 Exp Date]]&gt;TODAY(), Merged_Data[[#This Row],[Cert 2 Exp Date]]&lt;TODAY()+15),"Notify",Merged_Data[[#This Row],[Cert 2 Exp Date]]&lt;=TODAY(), "Expired",Merged_Data[[#This Row],[Cert 2 Exp Date]]= " ","No Data")</f>
        <v>Current</v>
      </c>
      <c r="P400" s="45" t="str" cm="1">
        <f t="array" aca="1" ref="P400" ca="1">_xlfn.IFS(Merged_Data[[#This Row],[Cert 3 Exp Date]]&gt;TODAY()+10, "Current", AND(Merged_Data[[#This Row],[Cert 3 Exp Date]]&gt;TODAY(), Merged_Data[[#This Row],[Cert 3 Exp Date]]&lt;TODAY()+15),"Notify",Merged_Data[[#This Row],[Cert 3 Exp Date]]&lt;=TODAY(), "Expired",Merged_Data[[#This Row],[Cert 3 Exp Date]]= " ","No Data")</f>
        <v>Expired</v>
      </c>
    </row>
    <row r="401" spans="1:16" x14ac:dyDescent="0.25">
      <c r="A401" s="13" t="s">
        <v>674</v>
      </c>
      <c r="B401" s="13" t="s">
        <v>675</v>
      </c>
      <c r="C401" s="13" t="s">
        <v>2834</v>
      </c>
      <c r="D401" s="13" t="s">
        <v>2430</v>
      </c>
      <c r="E401" s="13" t="s">
        <v>2441</v>
      </c>
      <c r="F401" s="13" t="s">
        <v>2442</v>
      </c>
      <c r="G401" s="13" t="s">
        <v>2432</v>
      </c>
      <c r="H401" s="18">
        <v>44711</v>
      </c>
      <c r="I401" s="20">
        <v>45114</v>
      </c>
      <c r="J401" s="21">
        <v>44866</v>
      </c>
      <c r="K401" s="22">
        <v>45117</v>
      </c>
      <c r="L401" s="14" t="str">
        <f ca="1">IF(Merged_Data[[#This Row],[Last Job Date]]+10 &lt;TODAY(), "AVAILABLE", "NOT AVAILABLE")</f>
        <v>AVAILABLE</v>
      </c>
      <c r="M401" s="37" t="str">
        <f ca="1">IF(OR(Merged_Data[[#This Row],[Cert 2 Exp Date]]&lt;=TODAY()-$D$3, Merged_Data[[#This Row],[Cert 1 Ext Date]]&lt;=TODAY()-$D$3,Merged_Data[[#This Row],[Cert 3 Exp Date]]&lt;=TODAY()-$D$3), "COMPLIANT", "NOT COMPLIANT")</f>
        <v>NOT COMPLIANT</v>
      </c>
      <c r="N401" s="45" t="str" cm="1">
        <f t="array" aca="1" ref="N401" ca="1">_xlfn.IFS(Merged_Data[[#This Row],[Cert 1 Ext Date]]&gt;TODAY()+10, "Current", AND(Merged_Data[[#This Row],[Cert 1 Ext Date]]&gt;TODAY(), Merged_Data[[#This Row],[Cert 1 Ext Date]]&lt;TODAY()+15),"Notify",Merged_Data[[#This Row],[Cert 1 Ext Date]]&lt;=TODAY(), "Expired",Merged_Data[[#This Row],[Cert 1 Ext Date]]= " ","No Data")</f>
        <v>Current</v>
      </c>
      <c r="O401" s="45" t="str" cm="1">
        <f t="array" aca="1" ref="O401" ca="1">_xlfn.IFS(Merged_Data[[#This Row],[Cert 2 Exp Date]]&gt;TODAY()+10, "Current", AND(Merged_Data[[#This Row],[Cert 2 Exp Date]]&gt;TODAY(), Merged_Data[[#This Row],[Cert 2 Exp Date]]&lt;TODAY()+15),"Notify",Merged_Data[[#This Row],[Cert 2 Exp Date]]&lt;=TODAY(), "Expired",Merged_Data[[#This Row],[Cert 2 Exp Date]]= " ","No Data")</f>
        <v>Current</v>
      </c>
      <c r="P401" s="45" t="str" cm="1">
        <f t="array" aca="1" ref="P401" ca="1">_xlfn.IFS(Merged_Data[[#This Row],[Cert 3 Exp Date]]&gt;TODAY()+10, "Current", AND(Merged_Data[[#This Row],[Cert 3 Exp Date]]&gt;TODAY(), Merged_Data[[#This Row],[Cert 3 Exp Date]]&lt;TODAY()+15),"Notify",Merged_Data[[#This Row],[Cert 3 Exp Date]]&lt;=TODAY(), "Expired",Merged_Data[[#This Row],[Cert 3 Exp Date]]= " ","No Data")</f>
        <v>Current</v>
      </c>
    </row>
    <row r="402" spans="1:16" x14ac:dyDescent="0.25">
      <c r="A402" s="13" t="s">
        <v>256</v>
      </c>
      <c r="B402" s="13" t="s">
        <v>1578</v>
      </c>
      <c r="C402" s="13" t="s">
        <v>2835</v>
      </c>
      <c r="D402" s="13" t="s">
        <v>2425</v>
      </c>
      <c r="E402" s="13" t="s">
        <v>2450</v>
      </c>
      <c r="F402" s="13" t="s">
        <v>2427</v>
      </c>
      <c r="G402" s="13" t="s">
        <v>2432</v>
      </c>
      <c r="H402" s="18">
        <v>44715</v>
      </c>
      <c r="I402" s="20"/>
      <c r="J402" s="21">
        <v>45081</v>
      </c>
      <c r="K402" s="22">
        <v>44819</v>
      </c>
      <c r="L402" s="14" t="str">
        <f ca="1">IF(Merged_Data[[#This Row],[Last Job Date]]+10 &lt;TODAY(), "AVAILABLE", "NOT AVAILABLE")</f>
        <v>NOT AVAILABLE</v>
      </c>
      <c r="M402" s="37" t="str">
        <f ca="1">IF(OR(Merged_Data[[#This Row],[Cert 2 Exp Date]]&lt;=TODAY()-$D$3, Merged_Data[[#This Row],[Cert 1 Ext Date]]&lt;=TODAY()-$D$3,Merged_Data[[#This Row],[Cert 3 Exp Date]]&lt;=TODAY()-$D$3), "COMPLIANT", "NOT COMPLIANT")</f>
        <v>COMPLIANT</v>
      </c>
      <c r="N402" s="45" t="str" cm="1">
        <f t="array" aca="1" ref="N402" ca="1">_xlfn.IFS(Merged_Data[[#This Row],[Cert 1 Ext Date]]&gt;TODAY()+10, "Current", AND(Merged_Data[[#This Row],[Cert 1 Ext Date]]&gt;TODAY(), Merged_Data[[#This Row],[Cert 1 Ext Date]]&lt;TODAY()+15),"Notify",Merged_Data[[#This Row],[Cert 1 Ext Date]]&lt;=TODAY(), "Expired",Merged_Data[[#This Row],[Cert 1 Ext Date]]= " ","No Data")</f>
        <v>Expired</v>
      </c>
      <c r="O402" s="45" t="str" cm="1">
        <f t="array" aca="1" ref="O402" ca="1">_xlfn.IFS(Merged_Data[[#This Row],[Cert 2 Exp Date]]&gt;TODAY()+10, "Current", AND(Merged_Data[[#This Row],[Cert 2 Exp Date]]&gt;TODAY(), Merged_Data[[#This Row],[Cert 2 Exp Date]]&lt;TODAY()+15),"Notify",Merged_Data[[#This Row],[Cert 2 Exp Date]]&lt;=TODAY(), "Expired",Merged_Data[[#This Row],[Cert 2 Exp Date]]= " ","No Data")</f>
        <v>Current</v>
      </c>
      <c r="P402" s="45" t="str" cm="1">
        <f t="array" aca="1" ref="P402" ca="1">_xlfn.IFS(Merged_Data[[#This Row],[Cert 3 Exp Date]]&gt;TODAY()+10, "Current", AND(Merged_Data[[#This Row],[Cert 3 Exp Date]]&gt;TODAY(), Merged_Data[[#This Row],[Cert 3 Exp Date]]&lt;TODAY()+15),"Notify",Merged_Data[[#This Row],[Cert 3 Exp Date]]&lt;=TODAY(), "Expired",Merged_Data[[#This Row],[Cert 3 Exp Date]]= " ","No Data")</f>
        <v>Current</v>
      </c>
    </row>
    <row r="403" spans="1:16" x14ac:dyDescent="0.25">
      <c r="A403" s="13" t="s">
        <v>1979</v>
      </c>
      <c r="B403" s="13" t="s">
        <v>1980</v>
      </c>
      <c r="C403" s="13" t="s">
        <v>2836</v>
      </c>
      <c r="D403" s="13" t="s">
        <v>2430</v>
      </c>
      <c r="E403" s="13" t="s">
        <v>2450</v>
      </c>
      <c r="F403" s="13" t="s">
        <v>2427</v>
      </c>
      <c r="G403" s="13" t="s">
        <v>2428</v>
      </c>
      <c r="H403" s="18">
        <v>44704</v>
      </c>
      <c r="I403" s="20">
        <v>44804</v>
      </c>
      <c r="J403" s="21">
        <v>44901</v>
      </c>
      <c r="K403" s="22">
        <v>44684</v>
      </c>
      <c r="L403" s="14" t="str">
        <f ca="1">IF(Merged_Data[[#This Row],[Last Job Date]]+10 &lt;TODAY(), "AVAILABLE", "NOT AVAILABLE")</f>
        <v>AVAILABLE</v>
      </c>
      <c r="M403" s="37" t="str">
        <f ca="1">IF(OR(Merged_Data[[#This Row],[Cert 2 Exp Date]]&lt;=TODAY()-$D$3, Merged_Data[[#This Row],[Cert 1 Ext Date]]&lt;=TODAY()-$D$3,Merged_Data[[#This Row],[Cert 3 Exp Date]]&lt;=TODAY()-$D$3), "COMPLIANT", "NOT COMPLIANT")</f>
        <v>COMPLIANT</v>
      </c>
      <c r="N403" s="45" t="str" cm="1">
        <f t="array" aca="1" ref="N403" ca="1">_xlfn.IFS(Merged_Data[[#This Row],[Cert 1 Ext Date]]&gt;TODAY()+10, "Current", AND(Merged_Data[[#This Row],[Cert 1 Ext Date]]&gt;TODAY(), Merged_Data[[#This Row],[Cert 1 Ext Date]]&lt;TODAY()+15),"Notify",Merged_Data[[#This Row],[Cert 1 Ext Date]]&lt;=TODAY(), "Expired",Merged_Data[[#This Row],[Cert 1 Ext Date]]= " ","No Data")</f>
        <v>Current</v>
      </c>
      <c r="O403" s="45" t="str" cm="1">
        <f t="array" aca="1" ref="O403" ca="1">_xlfn.IFS(Merged_Data[[#This Row],[Cert 2 Exp Date]]&gt;TODAY()+10, "Current", AND(Merged_Data[[#This Row],[Cert 2 Exp Date]]&gt;TODAY(), Merged_Data[[#This Row],[Cert 2 Exp Date]]&lt;TODAY()+15),"Notify",Merged_Data[[#This Row],[Cert 2 Exp Date]]&lt;=TODAY(), "Expired",Merged_Data[[#This Row],[Cert 2 Exp Date]]= " ","No Data")</f>
        <v>Current</v>
      </c>
      <c r="P403" s="45" t="str" cm="1">
        <f t="array" aca="1" ref="P403" ca="1">_xlfn.IFS(Merged_Data[[#This Row],[Cert 3 Exp Date]]&gt;TODAY()+10, "Current", AND(Merged_Data[[#This Row],[Cert 3 Exp Date]]&gt;TODAY(), Merged_Data[[#This Row],[Cert 3 Exp Date]]&lt;TODAY()+15),"Notify",Merged_Data[[#This Row],[Cert 3 Exp Date]]&lt;=TODAY(), "Expired",Merged_Data[[#This Row],[Cert 3 Exp Date]]= " ","No Data")</f>
        <v>Expired</v>
      </c>
    </row>
    <row r="404" spans="1:16" x14ac:dyDescent="0.25">
      <c r="A404" s="13" t="s">
        <v>967</v>
      </c>
      <c r="B404" s="13" t="s">
        <v>968</v>
      </c>
      <c r="C404" s="13" t="s">
        <v>2837</v>
      </c>
      <c r="D404" s="13" t="s">
        <v>2430</v>
      </c>
      <c r="E404" s="13" t="s">
        <v>2437</v>
      </c>
      <c r="F404" s="13" t="s">
        <v>2442</v>
      </c>
      <c r="G404" s="13" t="s">
        <v>2428</v>
      </c>
      <c r="H404" s="18">
        <v>44711</v>
      </c>
      <c r="I404" s="20">
        <v>44745</v>
      </c>
      <c r="J404" s="21">
        <v>45100</v>
      </c>
      <c r="K404" s="22">
        <v>44990</v>
      </c>
      <c r="L404" s="14" t="str">
        <f ca="1">IF(Merged_Data[[#This Row],[Last Job Date]]+10 &lt;TODAY(), "AVAILABLE", "NOT AVAILABLE")</f>
        <v>AVAILABLE</v>
      </c>
      <c r="M404" s="37" t="str">
        <f ca="1">IF(OR(Merged_Data[[#This Row],[Cert 2 Exp Date]]&lt;=TODAY()-$D$3, Merged_Data[[#This Row],[Cert 1 Ext Date]]&lt;=TODAY()-$D$3,Merged_Data[[#This Row],[Cert 3 Exp Date]]&lt;=TODAY()-$D$3), "COMPLIANT", "NOT COMPLIANT")</f>
        <v>NOT COMPLIANT</v>
      </c>
      <c r="N404" s="45" t="str" cm="1">
        <f t="array" aca="1" ref="N404" ca="1">_xlfn.IFS(Merged_Data[[#This Row],[Cert 1 Ext Date]]&gt;TODAY()+10, "Current", AND(Merged_Data[[#This Row],[Cert 1 Ext Date]]&gt;TODAY(), Merged_Data[[#This Row],[Cert 1 Ext Date]]&lt;TODAY()+15),"Notify",Merged_Data[[#This Row],[Cert 1 Ext Date]]&lt;=TODAY(), "Expired",Merged_Data[[#This Row],[Cert 1 Ext Date]]= " ","No Data")</f>
        <v>Current</v>
      </c>
      <c r="O404" s="45" t="str" cm="1">
        <f t="array" aca="1" ref="O404" ca="1">_xlfn.IFS(Merged_Data[[#This Row],[Cert 2 Exp Date]]&gt;TODAY()+10, "Current", AND(Merged_Data[[#This Row],[Cert 2 Exp Date]]&gt;TODAY(), Merged_Data[[#This Row],[Cert 2 Exp Date]]&lt;TODAY()+15),"Notify",Merged_Data[[#This Row],[Cert 2 Exp Date]]&lt;=TODAY(), "Expired",Merged_Data[[#This Row],[Cert 2 Exp Date]]= " ","No Data")</f>
        <v>Current</v>
      </c>
      <c r="P404" s="45" t="str" cm="1">
        <f t="array" aca="1" ref="P404" ca="1">_xlfn.IFS(Merged_Data[[#This Row],[Cert 3 Exp Date]]&gt;TODAY()+10, "Current", AND(Merged_Data[[#This Row],[Cert 3 Exp Date]]&gt;TODAY(), Merged_Data[[#This Row],[Cert 3 Exp Date]]&lt;TODAY()+15),"Notify",Merged_Data[[#This Row],[Cert 3 Exp Date]]&lt;=TODAY(), "Expired",Merged_Data[[#This Row],[Cert 3 Exp Date]]= " ","No Data")</f>
        <v>Current</v>
      </c>
    </row>
    <row r="405" spans="1:16" x14ac:dyDescent="0.25">
      <c r="A405" s="13" t="s">
        <v>366</v>
      </c>
      <c r="B405" s="13" t="s">
        <v>367</v>
      </c>
      <c r="C405" s="13" t="s">
        <v>2838</v>
      </c>
      <c r="D405" s="13" t="s">
        <v>2425</v>
      </c>
      <c r="E405" s="13" t="s">
        <v>2450</v>
      </c>
      <c r="F405" s="13" t="s">
        <v>2431</v>
      </c>
      <c r="G405" s="13" t="s">
        <v>2428</v>
      </c>
      <c r="H405" s="18">
        <v>44712</v>
      </c>
      <c r="I405" s="20">
        <v>45074</v>
      </c>
      <c r="J405" s="21">
        <v>44662</v>
      </c>
      <c r="K405" s="22">
        <v>45208</v>
      </c>
      <c r="L405" s="14" t="str">
        <f ca="1">IF(Merged_Data[[#This Row],[Last Job Date]]+10 &lt;TODAY(), "AVAILABLE", "NOT AVAILABLE")</f>
        <v>AVAILABLE</v>
      </c>
      <c r="M405" s="37" t="str">
        <f ca="1">IF(OR(Merged_Data[[#This Row],[Cert 2 Exp Date]]&lt;=TODAY()-$D$3, Merged_Data[[#This Row],[Cert 1 Ext Date]]&lt;=TODAY()-$D$3,Merged_Data[[#This Row],[Cert 3 Exp Date]]&lt;=TODAY()-$D$3), "COMPLIANT", "NOT COMPLIANT")</f>
        <v>COMPLIANT</v>
      </c>
      <c r="N405" s="45" t="str" cm="1">
        <f t="array" aca="1" ref="N405" ca="1">_xlfn.IFS(Merged_Data[[#This Row],[Cert 1 Ext Date]]&gt;TODAY()+10, "Current", AND(Merged_Data[[#This Row],[Cert 1 Ext Date]]&gt;TODAY(), Merged_Data[[#This Row],[Cert 1 Ext Date]]&lt;TODAY()+15),"Notify",Merged_Data[[#This Row],[Cert 1 Ext Date]]&lt;=TODAY(), "Expired",Merged_Data[[#This Row],[Cert 1 Ext Date]]= " ","No Data")</f>
        <v>Current</v>
      </c>
      <c r="O405" s="45" t="str" cm="1">
        <f t="array" aca="1" ref="O405" ca="1">_xlfn.IFS(Merged_Data[[#This Row],[Cert 2 Exp Date]]&gt;TODAY()+10, "Current", AND(Merged_Data[[#This Row],[Cert 2 Exp Date]]&gt;TODAY(), Merged_Data[[#This Row],[Cert 2 Exp Date]]&lt;TODAY()+15),"Notify",Merged_Data[[#This Row],[Cert 2 Exp Date]]&lt;=TODAY(), "Expired",Merged_Data[[#This Row],[Cert 2 Exp Date]]= " ","No Data")</f>
        <v>Expired</v>
      </c>
      <c r="P405" s="45" t="str" cm="1">
        <f t="array" aca="1" ref="P405" ca="1">_xlfn.IFS(Merged_Data[[#This Row],[Cert 3 Exp Date]]&gt;TODAY()+10, "Current", AND(Merged_Data[[#This Row],[Cert 3 Exp Date]]&gt;TODAY(), Merged_Data[[#This Row],[Cert 3 Exp Date]]&lt;TODAY()+15),"Notify",Merged_Data[[#This Row],[Cert 3 Exp Date]]&lt;=TODAY(), "Expired",Merged_Data[[#This Row],[Cert 3 Exp Date]]= " ","No Data")</f>
        <v>Current</v>
      </c>
    </row>
    <row r="406" spans="1:16" x14ac:dyDescent="0.25">
      <c r="A406" s="13" t="s">
        <v>1080</v>
      </c>
      <c r="B406" s="13" t="s">
        <v>1081</v>
      </c>
      <c r="C406" s="13" t="s">
        <v>2839</v>
      </c>
      <c r="D406" s="13" t="s">
        <v>2425</v>
      </c>
      <c r="E406" s="13" t="s">
        <v>2450</v>
      </c>
      <c r="F406" s="13" t="s">
        <v>2427</v>
      </c>
      <c r="G406" s="13" t="s">
        <v>2432</v>
      </c>
      <c r="H406" s="18">
        <v>44713</v>
      </c>
      <c r="I406" s="20">
        <v>44931</v>
      </c>
      <c r="J406" s="21">
        <v>44787</v>
      </c>
      <c r="K406" s="22">
        <v>44998</v>
      </c>
      <c r="L406" s="14" t="str">
        <f ca="1">IF(Merged_Data[[#This Row],[Last Job Date]]+10 &lt;TODAY(), "AVAILABLE", "NOT AVAILABLE")</f>
        <v>NOT AVAILABLE</v>
      </c>
      <c r="M406" s="37" t="str">
        <f ca="1">IF(OR(Merged_Data[[#This Row],[Cert 2 Exp Date]]&lt;=TODAY()-$D$3, Merged_Data[[#This Row],[Cert 1 Ext Date]]&lt;=TODAY()-$D$3,Merged_Data[[#This Row],[Cert 3 Exp Date]]&lt;=TODAY()-$D$3), "COMPLIANT", "NOT COMPLIANT")</f>
        <v>NOT COMPLIANT</v>
      </c>
      <c r="N406" s="45" t="str" cm="1">
        <f t="array" aca="1" ref="N406" ca="1">_xlfn.IFS(Merged_Data[[#This Row],[Cert 1 Ext Date]]&gt;TODAY()+10, "Current", AND(Merged_Data[[#This Row],[Cert 1 Ext Date]]&gt;TODAY(), Merged_Data[[#This Row],[Cert 1 Ext Date]]&lt;TODAY()+15),"Notify",Merged_Data[[#This Row],[Cert 1 Ext Date]]&lt;=TODAY(), "Expired",Merged_Data[[#This Row],[Cert 1 Ext Date]]= " ","No Data")</f>
        <v>Current</v>
      </c>
      <c r="O406" s="45" t="str" cm="1">
        <f t="array" aca="1" ref="O406" ca="1">_xlfn.IFS(Merged_Data[[#This Row],[Cert 2 Exp Date]]&gt;TODAY()+10, "Current", AND(Merged_Data[[#This Row],[Cert 2 Exp Date]]&gt;TODAY(), Merged_Data[[#This Row],[Cert 2 Exp Date]]&lt;TODAY()+15),"Notify",Merged_Data[[#This Row],[Cert 2 Exp Date]]&lt;=TODAY(), "Expired",Merged_Data[[#This Row],[Cert 2 Exp Date]]= " ","No Data")</f>
        <v>Current</v>
      </c>
      <c r="P406" s="45" t="str" cm="1">
        <f t="array" aca="1" ref="P406" ca="1">_xlfn.IFS(Merged_Data[[#This Row],[Cert 3 Exp Date]]&gt;TODAY()+10, "Current", AND(Merged_Data[[#This Row],[Cert 3 Exp Date]]&gt;TODAY(), Merged_Data[[#This Row],[Cert 3 Exp Date]]&lt;TODAY()+15),"Notify",Merged_Data[[#This Row],[Cert 3 Exp Date]]&lt;=TODAY(), "Expired",Merged_Data[[#This Row],[Cert 3 Exp Date]]= " ","No Data")</f>
        <v>Current</v>
      </c>
    </row>
    <row r="407" spans="1:16" x14ac:dyDescent="0.25">
      <c r="A407" s="13" t="s">
        <v>276</v>
      </c>
      <c r="B407" s="13" t="s">
        <v>277</v>
      </c>
      <c r="C407" s="13" t="s">
        <v>2840</v>
      </c>
      <c r="D407" s="13" t="s">
        <v>2430</v>
      </c>
      <c r="E407" s="13" t="s">
        <v>2445</v>
      </c>
      <c r="F407" s="13" t="s">
        <v>2442</v>
      </c>
      <c r="G407" s="13" t="s">
        <v>2432</v>
      </c>
      <c r="H407" s="18">
        <v>44707</v>
      </c>
      <c r="I407" s="20">
        <v>44736</v>
      </c>
      <c r="J407" s="21">
        <v>44937</v>
      </c>
      <c r="K407" s="22">
        <v>45408</v>
      </c>
      <c r="L407" s="14" t="str">
        <f ca="1">IF(Merged_Data[[#This Row],[Last Job Date]]+10 &lt;TODAY(), "AVAILABLE", "NOT AVAILABLE")</f>
        <v>AVAILABLE</v>
      </c>
      <c r="M407" s="37" t="str">
        <f ca="1">IF(OR(Merged_Data[[#This Row],[Cert 2 Exp Date]]&lt;=TODAY()-$D$3, Merged_Data[[#This Row],[Cert 1 Ext Date]]&lt;=TODAY()-$D$3,Merged_Data[[#This Row],[Cert 3 Exp Date]]&lt;=TODAY()-$D$3), "COMPLIANT", "NOT COMPLIANT")</f>
        <v>NOT COMPLIANT</v>
      </c>
      <c r="N407" s="45" t="str" cm="1">
        <f t="array" aca="1" ref="N407" ca="1">_xlfn.IFS(Merged_Data[[#This Row],[Cert 1 Ext Date]]&gt;TODAY()+10, "Current", AND(Merged_Data[[#This Row],[Cert 1 Ext Date]]&gt;TODAY(), Merged_Data[[#This Row],[Cert 1 Ext Date]]&lt;TODAY()+15),"Notify",Merged_Data[[#This Row],[Cert 1 Ext Date]]&lt;=TODAY(), "Expired",Merged_Data[[#This Row],[Cert 1 Ext Date]]= " ","No Data")</f>
        <v>Current</v>
      </c>
      <c r="O407" s="45" t="str" cm="1">
        <f t="array" aca="1" ref="O407" ca="1">_xlfn.IFS(Merged_Data[[#This Row],[Cert 2 Exp Date]]&gt;TODAY()+10, "Current", AND(Merged_Data[[#This Row],[Cert 2 Exp Date]]&gt;TODAY(), Merged_Data[[#This Row],[Cert 2 Exp Date]]&lt;TODAY()+15),"Notify",Merged_Data[[#This Row],[Cert 2 Exp Date]]&lt;=TODAY(), "Expired",Merged_Data[[#This Row],[Cert 2 Exp Date]]= " ","No Data")</f>
        <v>Current</v>
      </c>
      <c r="P407" s="45" t="str" cm="1">
        <f t="array" aca="1" ref="P407" ca="1">_xlfn.IFS(Merged_Data[[#This Row],[Cert 3 Exp Date]]&gt;TODAY()+10, "Current", AND(Merged_Data[[#This Row],[Cert 3 Exp Date]]&gt;TODAY(), Merged_Data[[#This Row],[Cert 3 Exp Date]]&lt;TODAY()+15),"Notify",Merged_Data[[#This Row],[Cert 3 Exp Date]]&lt;=TODAY(), "Expired",Merged_Data[[#This Row],[Cert 3 Exp Date]]= " ","No Data")</f>
        <v>Current</v>
      </c>
    </row>
    <row r="408" spans="1:16" x14ac:dyDescent="0.25">
      <c r="A408" s="13" t="s">
        <v>2215</v>
      </c>
      <c r="B408" s="13" t="s">
        <v>2216</v>
      </c>
      <c r="C408" s="13" t="s">
        <v>2841</v>
      </c>
      <c r="D408" s="13" t="s">
        <v>2430</v>
      </c>
      <c r="E408" s="13" t="s">
        <v>2450</v>
      </c>
      <c r="F408" s="13" t="s">
        <v>2427</v>
      </c>
      <c r="G408" s="13" t="s">
        <v>2432</v>
      </c>
      <c r="H408" s="18">
        <v>44711</v>
      </c>
      <c r="I408" s="20">
        <v>45103</v>
      </c>
      <c r="J408" s="21">
        <v>44619</v>
      </c>
      <c r="K408" s="22">
        <v>44628</v>
      </c>
      <c r="L408" s="14" t="str">
        <f ca="1">IF(Merged_Data[[#This Row],[Last Job Date]]+10 &lt;TODAY(), "AVAILABLE", "NOT AVAILABLE")</f>
        <v>AVAILABLE</v>
      </c>
      <c r="M408" s="37" t="str">
        <f ca="1">IF(OR(Merged_Data[[#This Row],[Cert 2 Exp Date]]&lt;=TODAY()-$D$3, Merged_Data[[#This Row],[Cert 1 Ext Date]]&lt;=TODAY()-$D$3,Merged_Data[[#This Row],[Cert 3 Exp Date]]&lt;=TODAY()-$D$3), "COMPLIANT", "NOT COMPLIANT")</f>
        <v>COMPLIANT</v>
      </c>
      <c r="N408" s="45" t="str" cm="1">
        <f t="array" aca="1" ref="N408" ca="1">_xlfn.IFS(Merged_Data[[#This Row],[Cert 1 Ext Date]]&gt;TODAY()+10, "Current", AND(Merged_Data[[#This Row],[Cert 1 Ext Date]]&gt;TODAY(), Merged_Data[[#This Row],[Cert 1 Ext Date]]&lt;TODAY()+15),"Notify",Merged_Data[[#This Row],[Cert 1 Ext Date]]&lt;=TODAY(), "Expired",Merged_Data[[#This Row],[Cert 1 Ext Date]]= " ","No Data")</f>
        <v>Current</v>
      </c>
      <c r="O408" s="45" t="str" cm="1">
        <f t="array" aca="1" ref="O408" ca="1">_xlfn.IFS(Merged_Data[[#This Row],[Cert 2 Exp Date]]&gt;TODAY()+10, "Current", AND(Merged_Data[[#This Row],[Cert 2 Exp Date]]&gt;TODAY(), Merged_Data[[#This Row],[Cert 2 Exp Date]]&lt;TODAY()+15),"Notify",Merged_Data[[#This Row],[Cert 2 Exp Date]]&lt;=TODAY(), "Expired",Merged_Data[[#This Row],[Cert 2 Exp Date]]= " ","No Data")</f>
        <v>Expired</v>
      </c>
      <c r="P408" s="45" t="str" cm="1">
        <f t="array" aca="1" ref="P408" ca="1">_xlfn.IFS(Merged_Data[[#This Row],[Cert 3 Exp Date]]&gt;TODAY()+10, "Current", AND(Merged_Data[[#This Row],[Cert 3 Exp Date]]&gt;TODAY(), Merged_Data[[#This Row],[Cert 3 Exp Date]]&lt;TODAY()+15),"Notify",Merged_Data[[#This Row],[Cert 3 Exp Date]]&lt;=TODAY(), "Expired",Merged_Data[[#This Row],[Cert 3 Exp Date]]= " ","No Data")</f>
        <v>Expired</v>
      </c>
    </row>
    <row r="409" spans="1:16" x14ac:dyDescent="0.25">
      <c r="A409" s="13" t="s">
        <v>1514</v>
      </c>
      <c r="B409" s="13" t="s">
        <v>1515</v>
      </c>
      <c r="C409" s="13" t="s">
        <v>2842</v>
      </c>
      <c r="D409" s="13" t="s">
        <v>2430</v>
      </c>
      <c r="E409" s="13" t="s">
        <v>2426</v>
      </c>
      <c r="F409" s="13" t="s">
        <v>2427</v>
      </c>
      <c r="G409" s="13" t="s">
        <v>2428</v>
      </c>
      <c r="H409" s="18">
        <v>44712</v>
      </c>
      <c r="I409" s="20"/>
      <c r="J409" s="21"/>
      <c r="K409" s="22"/>
      <c r="L409" s="14" t="str">
        <f ca="1">IF(Merged_Data[[#This Row],[Last Job Date]]+10 &lt;TODAY(), "AVAILABLE", "NOT AVAILABLE")</f>
        <v>AVAILABLE</v>
      </c>
      <c r="M409" s="37" t="str">
        <f ca="1">IF(OR(Merged_Data[[#This Row],[Cert 2 Exp Date]]&lt;=TODAY()-$D$3, Merged_Data[[#This Row],[Cert 1 Ext Date]]&lt;=TODAY()-$D$3,Merged_Data[[#This Row],[Cert 3 Exp Date]]&lt;=TODAY()-$D$3), "COMPLIANT", "NOT COMPLIANT")</f>
        <v>COMPLIANT</v>
      </c>
      <c r="N409" s="45" t="str" cm="1">
        <f t="array" aca="1" ref="N409" ca="1">_xlfn.IFS(Merged_Data[[#This Row],[Cert 1 Ext Date]]&gt;TODAY()+10, "Current", AND(Merged_Data[[#This Row],[Cert 1 Ext Date]]&gt;TODAY(), Merged_Data[[#This Row],[Cert 1 Ext Date]]&lt;TODAY()+15),"Notify",Merged_Data[[#This Row],[Cert 1 Ext Date]]&lt;=TODAY(), "Expired",Merged_Data[[#This Row],[Cert 1 Ext Date]]= " ","No Data")</f>
        <v>Expired</v>
      </c>
      <c r="O409" s="45" t="str" cm="1">
        <f t="array" aca="1" ref="O409" ca="1">_xlfn.IFS(Merged_Data[[#This Row],[Cert 2 Exp Date]]&gt;TODAY()+10, "Current", AND(Merged_Data[[#This Row],[Cert 2 Exp Date]]&gt;TODAY(), Merged_Data[[#This Row],[Cert 2 Exp Date]]&lt;TODAY()+15),"Notify",Merged_Data[[#This Row],[Cert 2 Exp Date]]&lt;=TODAY(), "Expired",Merged_Data[[#This Row],[Cert 2 Exp Date]]= " ","No Data")</f>
        <v>Expired</v>
      </c>
      <c r="P409" s="45" t="str" cm="1">
        <f t="array" aca="1" ref="P409" ca="1">_xlfn.IFS(Merged_Data[[#This Row],[Cert 3 Exp Date]]&gt;TODAY()+10, "Current", AND(Merged_Data[[#This Row],[Cert 3 Exp Date]]&gt;TODAY(), Merged_Data[[#This Row],[Cert 3 Exp Date]]&lt;TODAY()+15),"Notify",Merged_Data[[#This Row],[Cert 3 Exp Date]]&lt;=TODAY(), "Expired",Merged_Data[[#This Row],[Cert 3 Exp Date]]= " ","No Data")</f>
        <v>Expired</v>
      </c>
    </row>
    <row r="410" spans="1:16" x14ac:dyDescent="0.25">
      <c r="A410" s="13" t="s">
        <v>770</v>
      </c>
      <c r="B410" s="13" t="s">
        <v>771</v>
      </c>
      <c r="C410" s="13" t="s">
        <v>2843</v>
      </c>
      <c r="D410" s="13" t="s">
        <v>2430</v>
      </c>
      <c r="E410" s="13" t="s">
        <v>2445</v>
      </c>
      <c r="F410" s="13" t="s">
        <v>2431</v>
      </c>
      <c r="G410" s="13" t="s">
        <v>2432</v>
      </c>
      <c r="H410" s="18">
        <v>44713</v>
      </c>
      <c r="I410" s="20">
        <v>44793</v>
      </c>
      <c r="J410" s="21">
        <v>45097</v>
      </c>
      <c r="K410" s="22">
        <v>45060</v>
      </c>
      <c r="L410" s="14" t="str">
        <f ca="1">IF(Merged_Data[[#This Row],[Last Job Date]]+10 &lt;TODAY(), "AVAILABLE", "NOT AVAILABLE")</f>
        <v>NOT AVAILABLE</v>
      </c>
      <c r="M410" s="37" t="str">
        <f ca="1">IF(OR(Merged_Data[[#This Row],[Cert 2 Exp Date]]&lt;=TODAY()-$D$3, Merged_Data[[#This Row],[Cert 1 Ext Date]]&lt;=TODAY()-$D$3,Merged_Data[[#This Row],[Cert 3 Exp Date]]&lt;=TODAY()-$D$3), "COMPLIANT", "NOT COMPLIANT")</f>
        <v>NOT COMPLIANT</v>
      </c>
      <c r="N410" s="45" t="str" cm="1">
        <f t="array" aca="1" ref="N410" ca="1">_xlfn.IFS(Merged_Data[[#This Row],[Cert 1 Ext Date]]&gt;TODAY()+10, "Current", AND(Merged_Data[[#This Row],[Cert 1 Ext Date]]&gt;TODAY(), Merged_Data[[#This Row],[Cert 1 Ext Date]]&lt;TODAY()+15),"Notify",Merged_Data[[#This Row],[Cert 1 Ext Date]]&lt;=TODAY(), "Expired",Merged_Data[[#This Row],[Cert 1 Ext Date]]= " ","No Data")</f>
        <v>Current</v>
      </c>
      <c r="O410" s="45" t="str" cm="1">
        <f t="array" aca="1" ref="O410" ca="1">_xlfn.IFS(Merged_Data[[#This Row],[Cert 2 Exp Date]]&gt;TODAY()+10, "Current", AND(Merged_Data[[#This Row],[Cert 2 Exp Date]]&gt;TODAY(), Merged_Data[[#This Row],[Cert 2 Exp Date]]&lt;TODAY()+15),"Notify",Merged_Data[[#This Row],[Cert 2 Exp Date]]&lt;=TODAY(), "Expired",Merged_Data[[#This Row],[Cert 2 Exp Date]]= " ","No Data")</f>
        <v>Current</v>
      </c>
      <c r="P410" s="45" t="str" cm="1">
        <f t="array" aca="1" ref="P410" ca="1">_xlfn.IFS(Merged_Data[[#This Row],[Cert 3 Exp Date]]&gt;TODAY()+10, "Current", AND(Merged_Data[[#This Row],[Cert 3 Exp Date]]&gt;TODAY(), Merged_Data[[#This Row],[Cert 3 Exp Date]]&lt;TODAY()+15),"Notify",Merged_Data[[#This Row],[Cert 3 Exp Date]]&lt;=TODAY(), "Expired",Merged_Data[[#This Row],[Cert 3 Exp Date]]= " ","No Data")</f>
        <v>Current</v>
      </c>
    </row>
    <row r="411" spans="1:16" x14ac:dyDescent="0.25">
      <c r="A411" s="13" t="s">
        <v>1583</v>
      </c>
      <c r="B411" s="13" t="s">
        <v>1584</v>
      </c>
      <c r="C411" s="13" t="s">
        <v>2844</v>
      </c>
      <c r="D411" s="13" t="s">
        <v>2425</v>
      </c>
      <c r="E411" s="13" t="s">
        <v>2439</v>
      </c>
      <c r="F411" s="13" t="s">
        <v>2431</v>
      </c>
      <c r="G411" s="13" t="s">
        <v>2432</v>
      </c>
      <c r="H411" s="18">
        <v>44704</v>
      </c>
      <c r="I411" s="20">
        <v>44816</v>
      </c>
      <c r="J411" s="21">
        <v>45103</v>
      </c>
      <c r="K411" s="22">
        <v>44886</v>
      </c>
      <c r="L411" s="14" t="str">
        <f ca="1">IF(Merged_Data[[#This Row],[Last Job Date]]+10 &lt;TODAY(), "AVAILABLE", "NOT AVAILABLE")</f>
        <v>AVAILABLE</v>
      </c>
      <c r="M411" s="37" t="str">
        <f ca="1">IF(OR(Merged_Data[[#This Row],[Cert 2 Exp Date]]&lt;=TODAY()-$D$3, Merged_Data[[#This Row],[Cert 1 Ext Date]]&lt;=TODAY()-$D$3,Merged_Data[[#This Row],[Cert 3 Exp Date]]&lt;=TODAY()-$D$3), "COMPLIANT", "NOT COMPLIANT")</f>
        <v>NOT COMPLIANT</v>
      </c>
      <c r="N411" s="45" t="str" cm="1">
        <f t="array" aca="1" ref="N411" ca="1">_xlfn.IFS(Merged_Data[[#This Row],[Cert 1 Ext Date]]&gt;TODAY()+10, "Current", AND(Merged_Data[[#This Row],[Cert 1 Ext Date]]&gt;TODAY(), Merged_Data[[#This Row],[Cert 1 Ext Date]]&lt;TODAY()+15),"Notify",Merged_Data[[#This Row],[Cert 1 Ext Date]]&lt;=TODAY(), "Expired",Merged_Data[[#This Row],[Cert 1 Ext Date]]= " ","No Data")</f>
        <v>Current</v>
      </c>
      <c r="O411" s="45" t="str" cm="1">
        <f t="array" aca="1" ref="O411" ca="1">_xlfn.IFS(Merged_Data[[#This Row],[Cert 2 Exp Date]]&gt;TODAY()+10, "Current", AND(Merged_Data[[#This Row],[Cert 2 Exp Date]]&gt;TODAY(), Merged_Data[[#This Row],[Cert 2 Exp Date]]&lt;TODAY()+15),"Notify",Merged_Data[[#This Row],[Cert 2 Exp Date]]&lt;=TODAY(), "Expired",Merged_Data[[#This Row],[Cert 2 Exp Date]]= " ","No Data")</f>
        <v>Current</v>
      </c>
      <c r="P411" s="45" t="str" cm="1">
        <f t="array" aca="1" ref="P411" ca="1">_xlfn.IFS(Merged_Data[[#This Row],[Cert 3 Exp Date]]&gt;TODAY()+10, "Current", AND(Merged_Data[[#This Row],[Cert 3 Exp Date]]&gt;TODAY(), Merged_Data[[#This Row],[Cert 3 Exp Date]]&lt;TODAY()+15),"Notify",Merged_Data[[#This Row],[Cert 3 Exp Date]]&lt;=TODAY(), "Expired",Merged_Data[[#This Row],[Cert 3 Exp Date]]= " ","No Data")</f>
        <v>Current</v>
      </c>
    </row>
    <row r="412" spans="1:16" x14ac:dyDescent="0.25">
      <c r="A412" s="13" t="s">
        <v>1795</v>
      </c>
      <c r="B412" s="13" t="s">
        <v>1796</v>
      </c>
      <c r="C412" s="13" t="s">
        <v>2845</v>
      </c>
      <c r="D412" s="13" t="s">
        <v>2430</v>
      </c>
      <c r="E412" s="13" t="s">
        <v>2450</v>
      </c>
      <c r="F412" s="13" t="s">
        <v>2442</v>
      </c>
      <c r="G412" s="13" t="s">
        <v>2432</v>
      </c>
      <c r="H412" s="18">
        <v>44712</v>
      </c>
      <c r="I412" s="20">
        <v>45184</v>
      </c>
      <c r="J412" s="21">
        <v>45154</v>
      </c>
      <c r="K412" s="22">
        <v>44893</v>
      </c>
      <c r="L412" s="14" t="str">
        <f ca="1">IF(Merged_Data[[#This Row],[Last Job Date]]+10 &lt;TODAY(), "AVAILABLE", "NOT AVAILABLE")</f>
        <v>AVAILABLE</v>
      </c>
      <c r="M412" s="37" t="str">
        <f ca="1">IF(OR(Merged_Data[[#This Row],[Cert 2 Exp Date]]&lt;=TODAY()-$D$3, Merged_Data[[#This Row],[Cert 1 Ext Date]]&lt;=TODAY()-$D$3,Merged_Data[[#This Row],[Cert 3 Exp Date]]&lt;=TODAY()-$D$3), "COMPLIANT", "NOT COMPLIANT")</f>
        <v>NOT COMPLIANT</v>
      </c>
      <c r="N412" s="45" t="str" cm="1">
        <f t="array" aca="1" ref="N412" ca="1">_xlfn.IFS(Merged_Data[[#This Row],[Cert 1 Ext Date]]&gt;TODAY()+10, "Current", AND(Merged_Data[[#This Row],[Cert 1 Ext Date]]&gt;TODAY(), Merged_Data[[#This Row],[Cert 1 Ext Date]]&lt;TODAY()+15),"Notify",Merged_Data[[#This Row],[Cert 1 Ext Date]]&lt;=TODAY(), "Expired",Merged_Data[[#This Row],[Cert 1 Ext Date]]= " ","No Data")</f>
        <v>Current</v>
      </c>
      <c r="O412" s="45" t="str" cm="1">
        <f t="array" aca="1" ref="O412" ca="1">_xlfn.IFS(Merged_Data[[#This Row],[Cert 2 Exp Date]]&gt;TODAY()+10, "Current", AND(Merged_Data[[#This Row],[Cert 2 Exp Date]]&gt;TODAY(), Merged_Data[[#This Row],[Cert 2 Exp Date]]&lt;TODAY()+15),"Notify",Merged_Data[[#This Row],[Cert 2 Exp Date]]&lt;=TODAY(), "Expired",Merged_Data[[#This Row],[Cert 2 Exp Date]]= " ","No Data")</f>
        <v>Current</v>
      </c>
      <c r="P412" s="45" t="str" cm="1">
        <f t="array" aca="1" ref="P412" ca="1">_xlfn.IFS(Merged_Data[[#This Row],[Cert 3 Exp Date]]&gt;TODAY()+10, "Current", AND(Merged_Data[[#This Row],[Cert 3 Exp Date]]&gt;TODAY(), Merged_Data[[#This Row],[Cert 3 Exp Date]]&lt;TODAY()+15),"Notify",Merged_Data[[#This Row],[Cert 3 Exp Date]]&lt;=TODAY(), "Expired",Merged_Data[[#This Row],[Cert 3 Exp Date]]= " ","No Data")</f>
        <v>Current</v>
      </c>
    </row>
    <row r="413" spans="1:16" x14ac:dyDescent="0.25">
      <c r="A413" s="13" t="s">
        <v>781</v>
      </c>
      <c r="B413" s="13" t="s">
        <v>782</v>
      </c>
      <c r="C413" s="13" t="s">
        <v>2846</v>
      </c>
      <c r="D413" s="13" t="s">
        <v>2430</v>
      </c>
      <c r="E413" s="13" t="s">
        <v>2450</v>
      </c>
      <c r="F413" s="13" t="s">
        <v>2447</v>
      </c>
      <c r="G413" s="13" t="s">
        <v>2428</v>
      </c>
      <c r="H413" s="18">
        <v>44715</v>
      </c>
      <c r="I413" s="20">
        <v>44886</v>
      </c>
      <c r="J413" s="21">
        <v>44724</v>
      </c>
      <c r="K413" s="22">
        <v>44680</v>
      </c>
      <c r="L413" s="14" t="str">
        <f ca="1">IF(Merged_Data[[#This Row],[Last Job Date]]+10 &lt;TODAY(), "AVAILABLE", "NOT AVAILABLE")</f>
        <v>NOT AVAILABLE</v>
      </c>
      <c r="M413" s="37" t="str">
        <f ca="1">IF(OR(Merged_Data[[#This Row],[Cert 2 Exp Date]]&lt;=TODAY()-$D$3, Merged_Data[[#This Row],[Cert 1 Ext Date]]&lt;=TODAY()-$D$3,Merged_Data[[#This Row],[Cert 3 Exp Date]]&lt;=TODAY()-$D$3), "COMPLIANT", "NOT COMPLIANT")</f>
        <v>COMPLIANT</v>
      </c>
      <c r="N413" s="45" t="str" cm="1">
        <f t="array" aca="1" ref="N413" ca="1">_xlfn.IFS(Merged_Data[[#This Row],[Cert 1 Ext Date]]&gt;TODAY()+10, "Current", AND(Merged_Data[[#This Row],[Cert 1 Ext Date]]&gt;TODAY(), Merged_Data[[#This Row],[Cert 1 Ext Date]]&lt;TODAY()+15),"Notify",Merged_Data[[#This Row],[Cert 1 Ext Date]]&lt;=TODAY(), "Expired",Merged_Data[[#This Row],[Cert 1 Ext Date]]= " ","No Data")</f>
        <v>Current</v>
      </c>
      <c r="O413" s="45" t="str" cm="1">
        <f t="array" aca="1" ref="O413" ca="1">_xlfn.IFS(Merged_Data[[#This Row],[Cert 2 Exp Date]]&gt;TODAY()+10, "Current", AND(Merged_Data[[#This Row],[Cert 2 Exp Date]]&gt;TODAY(), Merged_Data[[#This Row],[Cert 2 Exp Date]]&lt;TODAY()+15),"Notify",Merged_Data[[#This Row],[Cert 2 Exp Date]]&lt;=TODAY(), "Expired",Merged_Data[[#This Row],[Cert 2 Exp Date]]= " ","No Data")</f>
        <v>Notify</v>
      </c>
      <c r="P413" s="45" t="str" cm="1">
        <f t="array" aca="1" ref="P413" ca="1">_xlfn.IFS(Merged_Data[[#This Row],[Cert 3 Exp Date]]&gt;TODAY()+10, "Current", AND(Merged_Data[[#This Row],[Cert 3 Exp Date]]&gt;TODAY(), Merged_Data[[#This Row],[Cert 3 Exp Date]]&lt;TODAY()+15),"Notify",Merged_Data[[#This Row],[Cert 3 Exp Date]]&lt;=TODAY(), "Expired",Merged_Data[[#This Row],[Cert 3 Exp Date]]= " ","No Data")</f>
        <v>Expired</v>
      </c>
    </row>
    <row r="414" spans="1:16" x14ac:dyDescent="0.25">
      <c r="A414" s="13" t="s">
        <v>1954</v>
      </c>
      <c r="B414" s="13" t="s">
        <v>1955</v>
      </c>
      <c r="C414" s="13" t="s">
        <v>2847</v>
      </c>
      <c r="D414" s="13" t="s">
        <v>2430</v>
      </c>
      <c r="E414" s="13" t="s">
        <v>2445</v>
      </c>
      <c r="F414" s="13" t="s">
        <v>2431</v>
      </c>
      <c r="G414" s="13" t="s">
        <v>2432</v>
      </c>
      <c r="H414" s="18">
        <v>44716</v>
      </c>
      <c r="I414" s="20">
        <v>44887</v>
      </c>
      <c r="J414" s="21">
        <v>44689</v>
      </c>
      <c r="K414" s="22">
        <v>45388</v>
      </c>
      <c r="L414" s="14" t="str">
        <f ca="1">IF(Merged_Data[[#This Row],[Last Job Date]]+10 &lt;TODAY(), "AVAILABLE", "NOT AVAILABLE")</f>
        <v>NOT AVAILABLE</v>
      </c>
      <c r="M414" s="37" t="str">
        <f ca="1">IF(OR(Merged_Data[[#This Row],[Cert 2 Exp Date]]&lt;=TODAY()-$D$3, Merged_Data[[#This Row],[Cert 1 Ext Date]]&lt;=TODAY()-$D$3,Merged_Data[[#This Row],[Cert 3 Exp Date]]&lt;=TODAY()-$D$3), "COMPLIANT", "NOT COMPLIANT")</f>
        <v>COMPLIANT</v>
      </c>
      <c r="N414" s="45" t="str" cm="1">
        <f t="array" aca="1" ref="N414" ca="1">_xlfn.IFS(Merged_Data[[#This Row],[Cert 1 Ext Date]]&gt;TODAY()+10, "Current", AND(Merged_Data[[#This Row],[Cert 1 Ext Date]]&gt;TODAY(), Merged_Data[[#This Row],[Cert 1 Ext Date]]&lt;TODAY()+15),"Notify",Merged_Data[[#This Row],[Cert 1 Ext Date]]&lt;=TODAY(), "Expired",Merged_Data[[#This Row],[Cert 1 Ext Date]]= " ","No Data")</f>
        <v>Current</v>
      </c>
      <c r="O414" s="45" t="str" cm="1">
        <f t="array" aca="1" ref="O414" ca="1">_xlfn.IFS(Merged_Data[[#This Row],[Cert 2 Exp Date]]&gt;TODAY()+10, "Current", AND(Merged_Data[[#This Row],[Cert 2 Exp Date]]&gt;TODAY(), Merged_Data[[#This Row],[Cert 2 Exp Date]]&lt;TODAY()+15),"Notify",Merged_Data[[#This Row],[Cert 2 Exp Date]]&lt;=TODAY(), "Expired",Merged_Data[[#This Row],[Cert 2 Exp Date]]= " ","No Data")</f>
        <v>Expired</v>
      </c>
      <c r="P414" s="45" t="str" cm="1">
        <f t="array" aca="1" ref="P414" ca="1">_xlfn.IFS(Merged_Data[[#This Row],[Cert 3 Exp Date]]&gt;TODAY()+10, "Current", AND(Merged_Data[[#This Row],[Cert 3 Exp Date]]&gt;TODAY(), Merged_Data[[#This Row],[Cert 3 Exp Date]]&lt;TODAY()+15),"Notify",Merged_Data[[#This Row],[Cert 3 Exp Date]]&lt;=TODAY(), "Expired",Merged_Data[[#This Row],[Cert 3 Exp Date]]= " ","No Data")</f>
        <v>Current</v>
      </c>
    </row>
    <row r="415" spans="1:16" x14ac:dyDescent="0.25">
      <c r="A415" s="13" t="s">
        <v>187</v>
      </c>
      <c r="B415" s="13" t="s">
        <v>188</v>
      </c>
      <c r="C415" s="13" t="s">
        <v>2848</v>
      </c>
      <c r="D415" s="13" t="s">
        <v>2425</v>
      </c>
      <c r="E415" s="13" t="s">
        <v>2439</v>
      </c>
      <c r="F415" s="13" t="s">
        <v>2435</v>
      </c>
      <c r="G415" s="13" t="s">
        <v>2428</v>
      </c>
      <c r="H415" s="18">
        <v>44716</v>
      </c>
      <c r="I415" s="20">
        <v>44703</v>
      </c>
      <c r="J415" s="21">
        <v>45153</v>
      </c>
      <c r="K415" s="22">
        <v>44568</v>
      </c>
      <c r="L415" s="14" t="str">
        <f ca="1">IF(Merged_Data[[#This Row],[Last Job Date]]+10 &lt;TODAY(), "AVAILABLE", "NOT AVAILABLE")</f>
        <v>NOT AVAILABLE</v>
      </c>
      <c r="M415" s="37" t="str">
        <f ca="1">IF(OR(Merged_Data[[#This Row],[Cert 2 Exp Date]]&lt;=TODAY()-$D$3, Merged_Data[[#This Row],[Cert 1 Ext Date]]&lt;=TODAY()-$D$3,Merged_Data[[#This Row],[Cert 3 Exp Date]]&lt;=TODAY()-$D$3), "COMPLIANT", "NOT COMPLIANT")</f>
        <v>COMPLIANT</v>
      </c>
      <c r="N415" s="45" t="str" cm="1">
        <f t="array" aca="1" ref="N415" ca="1">_xlfn.IFS(Merged_Data[[#This Row],[Cert 1 Ext Date]]&gt;TODAY()+10, "Current", AND(Merged_Data[[#This Row],[Cert 1 Ext Date]]&gt;TODAY(), Merged_Data[[#This Row],[Cert 1 Ext Date]]&lt;TODAY()+15),"Notify",Merged_Data[[#This Row],[Cert 1 Ext Date]]&lt;=TODAY(), "Expired",Merged_Data[[#This Row],[Cert 1 Ext Date]]= " ","No Data")</f>
        <v>Expired</v>
      </c>
      <c r="O415" s="45" t="str" cm="1">
        <f t="array" aca="1" ref="O415" ca="1">_xlfn.IFS(Merged_Data[[#This Row],[Cert 2 Exp Date]]&gt;TODAY()+10, "Current", AND(Merged_Data[[#This Row],[Cert 2 Exp Date]]&gt;TODAY(), Merged_Data[[#This Row],[Cert 2 Exp Date]]&lt;TODAY()+15),"Notify",Merged_Data[[#This Row],[Cert 2 Exp Date]]&lt;=TODAY(), "Expired",Merged_Data[[#This Row],[Cert 2 Exp Date]]= " ","No Data")</f>
        <v>Current</v>
      </c>
      <c r="P415" s="45" t="str" cm="1">
        <f t="array" aca="1" ref="P415" ca="1">_xlfn.IFS(Merged_Data[[#This Row],[Cert 3 Exp Date]]&gt;TODAY()+10, "Current", AND(Merged_Data[[#This Row],[Cert 3 Exp Date]]&gt;TODAY(), Merged_Data[[#This Row],[Cert 3 Exp Date]]&lt;TODAY()+15),"Notify",Merged_Data[[#This Row],[Cert 3 Exp Date]]&lt;=TODAY(), "Expired",Merged_Data[[#This Row],[Cert 3 Exp Date]]= " ","No Data")</f>
        <v>Expired</v>
      </c>
    </row>
    <row r="416" spans="1:16" x14ac:dyDescent="0.25">
      <c r="A416" s="13" t="s">
        <v>308</v>
      </c>
      <c r="B416" s="13" t="s">
        <v>309</v>
      </c>
      <c r="C416" s="13" t="s">
        <v>2849</v>
      </c>
      <c r="D416" s="13" t="s">
        <v>2425</v>
      </c>
      <c r="E416" s="13" t="s">
        <v>2450</v>
      </c>
      <c r="F416" s="13" t="s">
        <v>2431</v>
      </c>
      <c r="G416" s="13" t="s">
        <v>2428</v>
      </c>
      <c r="H416" s="18">
        <v>44710</v>
      </c>
      <c r="I416" s="20">
        <v>44751</v>
      </c>
      <c r="J416" s="21">
        <v>44962</v>
      </c>
      <c r="K416" s="22">
        <v>45021</v>
      </c>
      <c r="L416" s="14" t="str">
        <f ca="1">IF(Merged_Data[[#This Row],[Last Job Date]]+10 &lt;TODAY(), "AVAILABLE", "NOT AVAILABLE")</f>
        <v>AVAILABLE</v>
      </c>
      <c r="M416" s="37" t="str">
        <f ca="1">IF(OR(Merged_Data[[#This Row],[Cert 2 Exp Date]]&lt;=TODAY()-$D$3, Merged_Data[[#This Row],[Cert 1 Ext Date]]&lt;=TODAY()-$D$3,Merged_Data[[#This Row],[Cert 3 Exp Date]]&lt;=TODAY()-$D$3), "COMPLIANT", "NOT COMPLIANT")</f>
        <v>NOT COMPLIANT</v>
      </c>
      <c r="N416" s="45" t="str" cm="1">
        <f t="array" aca="1" ref="N416" ca="1">_xlfn.IFS(Merged_Data[[#This Row],[Cert 1 Ext Date]]&gt;TODAY()+10, "Current", AND(Merged_Data[[#This Row],[Cert 1 Ext Date]]&gt;TODAY(), Merged_Data[[#This Row],[Cert 1 Ext Date]]&lt;TODAY()+15),"Notify",Merged_Data[[#This Row],[Cert 1 Ext Date]]&lt;=TODAY(), "Expired",Merged_Data[[#This Row],[Cert 1 Ext Date]]= " ","No Data")</f>
        <v>Current</v>
      </c>
      <c r="O416" s="45" t="str" cm="1">
        <f t="array" aca="1" ref="O416" ca="1">_xlfn.IFS(Merged_Data[[#This Row],[Cert 2 Exp Date]]&gt;TODAY()+10, "Current", AND(Merged_Data[[#This Row],[Cert 2 Exp Date]]&gt;TODAY(), Merged_Data[[#This Row],[Cert 2 Exp Date]]&lt;TODAY()+15),"Notify",Merged_Data[[#This Row],[Cert 2 Exp Date]]&lt;=TODAY(), "Expired",Merged_Data[[#This Row],[Cert 2 Exp Date]]= " ","No Data")</f>
        <v>Current</v>
      </c>
      <c r="P416" s="45" t="str" cm="1">
        <f t="array" aca="1" ref="P416" ca="1">_xlfn.IFS(Merged_Data[[#This Row],[Cert 3 Exp Date]]&gt;TODAY()+10, "Current", AND(Merged_Data[[#This Row],[Cert 3 Exp Date]]&gt;TODAY(), Merged_Data[[#This Row],[Cert 3 Exp Date]]&lt;TODAY()+15),"Notify",Merged_Data[[#This Row],[Cert 3 Exp Date]]&lt;=TODAY(), "Expired",Merged_Data[[#This Row],[Cert 3 Exp Date]]= " ","No Data")</f>
        <v>Current</v>
      </c>
    </row>
    <row r="417" spans="1:16" x14ac:dyDescent="0.25">
      <c r="A417" s="13" t="s">
        <v>939</v>
      </c>
      <c r="B417" s="13" t="s">
        <v>940</v>
      </c>
      <c r="C417" s="13" t="s">
        <v>2850</v>
      </c>
      <c r="D417" s="13" t="s">
        <v>2430</v>
      </c>
      <c r="E417" s="13" t="s">
        <v>2450</v>
      </c>
      <c r="F417" s="13" t="s">
        <v>2431</v>
      </c>
      <c r="G417" s="13" t="s">
        <v>2432</v>
      </c>
      <c r="H417" s="18">
        <v>44714</v>
      </c>
      <c r="I417" s="20">
        <v>45026</v>
      </c>
      <c r="J417" s="21">
        <v>45138</v>
      </c>
      <c r="K417" s="22">
        <v>45226</v>
      </c>
      <c r="L417" s="14" t="str">
        <f ca="1">IF(Merged_Data[[#This Row],[Last Job Date]]+10 &lt;TODAY(), "AVAILABLE", "NOT AVAILABLE")</f>
        <v>NOT AVAILABLE</v>
      </c>
      <c r="M417" s="37" t="str">
        <f ca="1">IF(OR(Merged_Data[[#This Row],[Cert 2 Exp Date]]&lt;=TODAY()-$D$3, Merged_Data[[#This Row],[Cert 1 Ext Date]]&lt;=TODAY()-$D$3,Merged_Data[[#This Row],[Cert 3 Exp Date]]&lt;=TODAY()-$D$3), "COMPLIANT", "NOT COMPLIANT")</f>
        <v>NOT COMPLIANT</v>
      </c>
      <c r="N417" s="45" t="str" cm="1">
        <f t="array" aca="1" ref="N417" ca="1">_xlfn.IFS(Merged_Data[[#This Row],[Cert 1 Ext Date]]&gt;TODAY()+10, "Current", AND(Merged_Data[[#This Row],[Cert 1 Ext Date]]&gt;TODAY(), Merged_Data[[#This Row],[Cert 1 Ext Date]]&lt;TODAY()+15),"Notify",Merged_Data[[#This Row],[Cert 1 Ext Date]]&lt;=TODAY(), "Expired",Merged_Data[[#This Row],[Cert 1 Ext Date]]= " ","No Data")</f>
        <v>Current</v>
      </c>
      <c r="O417" s="45" t="str" cm="1">
        <f t="array" aca="1" ref="O417" ca="1">_xlfn.IFS(Merged_Data[[#This Row],[Cert 2 Exp Date]]&gt;TODAY()+10, "Current", AND(Merged_Data[[#This Row],[Cert 2 Exp Date]]&gt;TODAY(), Merged_Data[[#This Row],[Cert 2 Exp Date]]&lt;TODAY()+15),"Notify",Merged_Data[[#This Row],[Cert 2 Exp Date]]&lt;=TODAY(), "Expired",Merged_Data[[#This Row],[Cert 2 Exp Date]]= " ","No Data")</f>
        <v>Current</v>
      </c>
      <c r="P417" s="45" t="str" cm="1">
        <f t="array" aca="1" ref="P417" ca="1">_xlfn.IFS(Merged_Data[[#This Row],[Cert 3 Exp Date]]&gt;TODAY()+10, "Current", AND(Merged_Data[[#This Row],[Cert 3 Exp Date]]&gt;TODAY(), Merged_Data[[#This Row],[Cert 3 Exp Date]]&lt;TODAY()+15),"Notify",Merged_Data[[#This Row],[Cert 3 Exp Date]]&lt;=TODAY(), "Expired",Merged_Data[[#This Row],[Cert 3 Exp Date]]= " ","No Data")</f>
        <v>Current</v>
      </c>
    </row>
    <row r="418" spans="1:16" x14ac:dyDescent="0.25">
      <c r="A418" s="13" t="s">
        <v>882</v>
      </c>
      <c r="B418" s="13" t="s">
        <v>883</v>
      </c>
      <c r="C418" s="13" t="s">
        <v>2851</v>
      </c>
      <c r="D418" s="13" t="s">
        <v>2430</v>
      </c>
      <c r="E418" s="13" t="s">
        <v>2426</v>
      </c>
      <c r="F418" s="13" t="s">
        <v>2431</v>
      </c>
      <c r="G418" s="13" t="s">
        <v>2432</v>
      </c>
      <c r="H418" s="18">
        <v>44707</v>
      </c>
      <c r="I418" s="20">
        <v>44671</v>
      </c>
      <c r="J418" s="21">
        <v>44764</v>
      </c>
      <c r="K418" s="22">
        <v>44877</v>
      </c>
      <c r="L418" s="14" t="str">
        <f ca="1">IF(Merged_Data[[#This Row],[Last Job Date]]+10 &lt;TODAY(), "AVAILABLE", "NOT AVAILABLE")</f>
        <v>AVAILABLE</v>
      </c>
      <c r="M418" s="37" t="str">
        <f ca="1">IF(OR(Merged_Data[[#This Row],[Cert 2 Exp Date]]&lt;=TODAY()-$D$3, Merged_Data[[#This Row],[Cert 1 Ext Date]]&lt;=TODAY()-$D$3,Merged_Data[[#This Row],[Cert 3 Exp Date]]&lt;=TODAY()-$D$3), "COMPLIANT", "NOT COMPLIANT")</f>
        <v>COMPLIANT</v>
      </c>
      <c r="N418" s="45" t="str" cm="1">
        <f t="array" aca="1" ref="N418" ca="1">_xlfn.IFS(Merged_Data[[#This Row],[Cert 1 Ext Date]]&gt;TODAY()+10, "Current", AND(Merged_Data[[#This Row],[Cert 1 Ext Date]]&gt;TODAY(), Merged_Data[[#This Row],[Cert 1 Ext Date]]&lt;TODAY()+15),"Notify",Merged_Data[[#This Row],[Cert 1 Ext Date]]&lt;=TODAY(), "Expired",Merged_Data[[#This Row],[Cert 1 Ext Date]]= " ","No Data")</f>
        <v>Expired</v>
      </c>
      <c r="O418" s="45" t="str" cm="1">
        <f t="array" aca="1" ref="O418" ca="1">_xlfn.IFS(Merged_Data[[#This Row],[Cert 2 Exp Date]]&gt;TODAY()+10, "Current", AND(Merged_Data[[#This Row],[Cert 2 Exp Date]]&gt;TODAY(), Merged_Data[[#This Row],[Cert 2 Exp Date]]&lt;TODAY()+15),"Notify",Merged_Data[[#This Row],[Cert 2 Exp Date]]&lt;=TODAY(), "Expired",Merged_Data[[#This Row],[Cert 2 Exp Date]]= " ","No Data")</f>
        <v>Current</v>
      </c>
      <c r="P418" s="45" t="str" cm="1">
        <f t="array" aca="1" ref="P418" ca="1">_xlfn.IFS(Merged_Data[[#This Row],[Cert 3 Exp Date]]&gt;TODAY()+10, "Current", AND(Merged_Data[[#This Row],[Cert 3 Exp Date]]&gt;TODAY(), Merged_Data[[#This Row],[Cert 3 Exp Date]]&lt;TODAY()+15),"Notify",Merged_Data[[#This Row],[Cert 3 Exp Date]]&lt;=TODAY(), "Expired",Merged_Data[[#This Row],[Cert 3 Exp Date]]= " ","No Data")</f>
        <v>Current</v>
      </c>
    </row>
    <row r="419" spans="1:16" x14ac:dyDescent="0.25">
      <c r="A419" s="13" t="s">
        <v>2058</v>
      </c>
      <c r="B419" s="13" t="s">
        <v>2059</v>
      </c>
      <c r="C419" s="13" t="s">
        <v>2852</v>
      </c>
      <c r="D419" s="13" t="s">
        <v>2425</v>
      </c>
      <c r="E419" s="13" t="s">
        <v>2437</v>
      </c>
      <c r="F419" s="13" t="s">
        <v>2435</v>
      </c>
      <c r="G419" s="13" t="s">
        <v>2428</v>
      </c>
      <c r="H419" s="18">
        <v>44704</v>
      </c>
      <c r="I419" s="20">
        <v>45085</v>
      </c>
      <c r="J419" s="21">
        <v>45128</v>
      </c>
      <c r="K419" s="22">
        <v>45155</v>
      </c>
      <c r="L419" s="14" t="str">
        <f ca="1">IF(Merged_Data[[#This Row],[Last Job Date]]+10 &lt;TODAY(), "AVAILABLE", "NOT AVAILABLE")</f>
        <v>AVAILABLE</v>
      </c>
      <c r="M419" s="37" t="str">
        <f ca="1">IF(OR(Merged_Data[[#This Row],[Cert 2 Exp Date]]&lt;=TODAY()-$D$3, Merged_Data[[#This Row],[Cert 1 Ext Date]]&lt;=TODAY()-$D$3,Merged_Data[[#This Row],[Cert 3 Exp Date]]&lt;=TODAY()-$D$3), "COMPLIANT", "NOT COMPLIANT")</f>
        <v>NOT COMPLIANT</v>
      </c>
      <c r="N419" s="45" t="str" cm="1">
        <f t="array" aca="1" ref="N419" ca="1">_xlfn.IFS(Merged_Data[[#This Row],[Cert 1 Ext Date]]&gt;TODAY()+10, "Current", AND(Merged_Data[[#This Row],[Cert 1 Ext Date]]&gt;TODAY(), Merged_Data[[#This Row],[Cert 1 Ext Date]]&lt;TODAY()+15),"Notify",Merged_Data[[#This Row],[Cert 1 Ext Date]]&lt;=TODAY(), "Expired",Merged_Data[[#This Row],[Cert 1 Ext Date]]= " ","No Data")</f>
        <v>Current</v>
      </c>
      <c r="O419" s="45" t="str" cm="1">
        <f t="array" aca="1" ref="O419" ca="1">_xlfn.IFS(Merged_Data[[#This Row],[Cert 2 Exp Date]]&gt;TODAY()+10, "Current", AND(Merged_Data[[#This Row],[Cert 2 Exp Date]]&gt;TODAY(), Merged_Data[[#This Row],[Cert 2 Exp Date]]&lt;TODAY()+15),"Notify",Merged_Data[[#This Row],[Cert 2 Exp Date]]&lt;=TODAY(), "Expired",Merged_Data[[#This Row],[Cert 2 Exp Date]]= " ","No Data")</f>
        <v>Current</v>
      </c>
      <c r="P419" s="45" t="str" cm="1">
        <f t="array" aca="1" ref="P419" ca="1">_xlfn.IFS(Merged_Data[[#This Row],[Cert 3 Exp Date]]&gt;TODAY()+10, "Current", AND(Merged_Data[[#This Row],[Cert 3 Exp Date]]&gt;TODAY(), Merged_Data[[#This Row],[Cert 3 Exp Date]]&lt;TODAY()+15),"Notify",Merged_Data[[#This Row],[Cert 3 Exp Date]]&lt;=TODAY(), "Expired",Merged_Data[[#This Row],[Cert 3 Exp Date]]= " ","No Data")</f>
        <v>Current</v>
      </c>
    </row>
    <row r="420" spans="1:16" x14ac:dyDescent="0.25">
      <c r="A420" s="13" t="s">
        <v>1253</v>
      </c>
      <c r="B420" s="13" t="s">
        <v>1254</v>
      </c>
      <c r="C420" s="13" t="s">
        <v>2853</v>
      </c>
      <c r="D420" s="13" t="s">
        <v>2425</v>
      </c>
      <c r="E420" s="13" t="s">
        <v>2450</v>
      </c>
      <c r="F420" s="13" t="s">
        <v>2427</v>
      </c>
      <c r="G420" s="13" t="s">
        <v>2428</v>
      </c>
      <c r="H420" s="18">
        <v>44707</v>
      </c>
      <c r="I420" s="20">
        <v>45029</v>
      </c>
      <c r="J420" s="21">
        <v>44855</v>
      </c>
      <c r="K420" s="22">
        <v>45339</v>
      </c>
      <c r="L420" s="14" t="str">
        <f ca="1">IF(Merged_Data[[#This Row],[Last Job Date]]+10 &lt;TODAY(), "AVAILABLE", "NOT AVAILABLE")</f>
        <v>AVAILABLE</v>
      </c>
      <c r="M420" s="37" t="str">
        <f ca="1">IF(OR(Merged_Data[[#This Row],[Cert 2 Exp Date]]&lt;=TODAY()-$D$3, Merged_Data[[#This Row],[Cert 1 Ext Date]]&lt;=TODAY()-$D$3,Merged_Data[[#This Row],[Cert 3 Exp Date]]&lt;=TODAY()-$D$3), "COMPLIANT", "NOT COMPLIANT")</f>
        <v>NOT COMPLIANT</v>
      </c>
      <c r="N420" s="45" t="str" cm="1">
        <f t="array" aca="1" ref="N420" ca="1">_xlfn.IFS(Merged_Data[[#This Row],[Cert 1 Ext Date]]&gt;TODAY()+10, "Current", AND(Merged_Data[[#This Row],[Cert 1 Ext Date]]&gt;TODAY(), Merged_Data[[#This Row],[Cert 1 Ext Date]]&lt;TODAY()+15),"Notify",Merged_Data[[#This Row],[Cert 1 Ext Date]]&lt;=TODAY(), "Expired",Merged_Data[[#This Row],[Cert 1 Ext Date]]= " ","No Data")</f>
        <v>Current</v>
      </c>
      <c r="O420" s="45" t="str" cm="1">
        <f t="array" aca="1" ref="O420" ca="1">_xlfn.IFS(Merged_Data[[#This Row],[Cert 2 Exp Date]]&gt;TODAY()+10, "Current", AND(Merged_Data[[#This Row],[Cert 2 Exp Date]]&gt;TODAY(), Merged_Data[[#This Row],[Cert 2 Exp Date]]&lt;TODAY()+15),"Notify",Merged_Data[[#This Row],[Cert 2 Exp Date]]&lt;=TODAY(), "Expired",Merged_Data[[#This Row],[Cert 2 Exp Date]]= " ","No Data")</f>
        <v>Current</v>
      </c>
      <c r="P420" s="45" t="str" cm="1">
        <f t="array" aca="1" ref="P420" ca="1">_xlfn.IFS(Merged_Data[[#This Row],[Cert 3 Exp Date]]&gt;TODAY()+10, "Current", AND(Merged_Data[[#This Row],[Cert 3 Exp Date]]&gt;TODAY(), Merged_Data[[#This Row],[Cert 3 Exp Date]]&lt;TODAY()+15),"Notify",Merged_Data[[#This Row],[Cert 3 Exp Date]]&lt;=TODAY(), "Expired",Merged_Data[[#This Row],[Cert 3 Exp Date]]= " ","No Data")</f>
        <v>Current</v>
      </c>
    </row>
    <row r="421" spans="1:16" x14ac:dyDescent="0.25">
      <c r="A421" s="13" t="s">
        <v>30</v>
      </c>
      <c r="B421" s="13" t="s">
        <v>31</v>
      </c>
      <c r="C421" s="13" t="s">
        <v>2854</v>
      </c>
      <c r="D421" s="13" t="s">
        <v>2430</v>
      </c>
      <c r="E421" s="13" t="s">
        <v>2441</v>
      </c>
      <c r="F421" s="13" t="s">
        <v>2427</v>
      </c>
      <c r="G421" s="13" t="s">
        <v>2432</v>
      </c>
      <c r="H421" s="18">
        <v>44715</v>
      </c>
      <c r="I421" s="20"/>
      <c r="J421" s="21">
        <v>44720</v>
      </c>
      <c r="K421" s="22">
        <v>45457</v>
      </c>
      <c r="L421" s="14" t="str">
        <f ca="1">IF(Merged_Data[[#This Row],[Last Job Date]]+10 &lt;TODAY(), "AVAILABLE", "NOT AVAILABLE")</f>
        <v>NOT AVAILABLE</v>
      </c>
      <c r="M421" s="37" t="str">
        <f ca="1">IF(OR(Merged_Data[[#This Row],[Cert 2 Exp Date]]&lt;=TODAY()-$D$3, Merged_Data[[#This Row],[Cert 1 Ext Date]]&lt;=TODAY()-$D$3,Merged_Data[[#This Row],[Cert 3 Exp Date]]&lt;=TODAY()-$D$3), "COMPLIANT", "NOT COMPLIANT")</f>
        <v>COMPLIANT</v>
      </c>
      <c r="N421" s="45" t="str" cm="1">
        <f t="array" aca="1" ref="N421" ca="1">_xlfn.IFS(Merged_Data[[#This Row],[Cert 1 Ext Date]]&gt;TODAY()+10, "Current", AND(Merged_Data[[#This Row],[Cert 1 Ext Date]]&gt;TODAY(), Merged_Data[[#This Row],[Cert 1 Ext Date]]&lt;TODAY()+15),"Notify",Merged_Data[[#This Row],[Cert 1 Ext Date]]&lt;=TODAY(), "Expired",Merged_Data[[#This Row],[Cert 1 Ext Date]]= " ","No Data")</f>
        <v>Expired</v>
      </c>
      <c r="O421" s="45" t="str" cm="1">
        <f t="array" aca="1" ref="O421" ca="1">_xlfn.IFS(Merged_Data[[#This Row],[Cert 2 Exp Date]]&gt;TODAY()+10, "Current", AND(Merged_Data[[#This Row],[Cert 2 Exp Date]]&gt;TODAY(), Merged_Data[[#This Row],[Cert 2 Exp Date]]&lt;TODAY()+15),"Notify",Merged_Data[[#This Row],[Cert 2 Exp Date]]&lt;=TODAY(), "Expired",Merged_Data[[#This Row],[Cert 2 Exp Date]]= " ","No Data")</f>
        <v>Expired</v>
      </c>
      <c r="P421" s="45" t="str" cm="1">
        <f t="array" aca="1" ref="P421" ca="1">_xlfn.IFS(Merged_Data[[#This Row],[Cert 3 Exp Date]]&gt;TODAY()+10, "Current", AND(Merged_Data[[#This Row],[Cert 3 Exp Date]]&gt;TODAY(), Merged_Data[[#This Row],[Cert 3 Exp Date]]&lt;TODAY()+15),"Notify",Merged_Data[[#This Row],[Cert 3 Exp Date]]&lt;=TODAY(), "Expired",Merged_Data[[#This Row],[Cert 3 Exp Date]]= " ","No Data")</f>
        <v>Current</v>
      </c>
    </row>
    <row r="422" spans="1:16" x14ac:dyDescent="0.25">
      <c r="A422" s="13" t="s">
        <v>855</v>
      </c>
      <c r="B422" s="13" t="s">
        <v>856</v>
      </c>
      <c r="C422" s="13" t="s">
        <v>2855</v>
      </c>
      <c r="D422" s="13" t="s">
        <v>2430</v>
      </c>
      <c r="E422" s="13" t="s">
        <v>2426</v>
      </c>
      <c r="F422" s="13" t="s">
        <v>2447</v>
      </c>
      <c r="G422" s="13" t="s">
        <v>2428</v>
      </c>
      <c r="H422" s="18">
        <v>44715</v>
      </c>
      <c r="I422" s="20">
        <v>44960</v>
      </c>
      <c r="J422" s="21">
        <v>44981</v>
      </c>
      <c r="K422" s="22">
        <v>44748</v>
      </c>
      <c r="L422" s="14" t="str">
        <f ca="1">IF(Merged_Data[[#This Row],[Last Job Date]]+10 &lt;TODAY(), "AVAILABLE", "NOT AVAILABLE")</f>
        <v>NOT AVAILABLE</v>
      </c>
      <c r="M422" s="37" t="str">
        <f ca="1">IF(OR(Merged_Data[[#This Row],[Cert 2 Exp Date]]&lt;=TODAY()-$D$3, Merged_Data[[#This Row],[Cert 1 Ext Date]]&lt;=TODAY()-$D$3,Merged_Data[[#This Row],[Cert 3 Exp Date]]&lt;=TODAY()-$D$3), "COMPLIANT", "NOT COMPLIANT")</f>
        <v>NOT COMPLIANT</v>
      </c>
      <c r="N422" s="45" t="str" cm="1">
        <f t="array" aca="1" ref="N422" ca="1">_xlfn.IFS(Merged_Data[[#This Row],[Cert 1 Ext Date]]&gt;TODAY()+10, "Current", AND(Merged_Data[[#This Row],[Cert 1 Ext Date]]&gt;TODAY(), Merged_Data[[#This Row],[Cert 1 Ext Date]]&lt;TODAY()+15),"Notify",Merged_Data[[#This Row],[Cert 1 Ext Date]]&lt;=TODAY(), "Expired",Merged_Data[[#This Row],[Cert 1 Ext Date]]= " ","No Data")</f>
        <v>Current</v>
      </c>
      <c r="O422" s="45" t="str" cm="1">
        <f t="array" aca="1" ref="O422" ca="1">_xlfn.IFS(Merged_Data[[#This Row],[Cert 2 Exp Date]]&gt;TODAY()+10, "Current", AND(Merged_Data[[#This Row],[Cert 2 Exp Date]]&gt;TODAY(), Merged_Data[[#This Row],[Cert 2 Exp Date]]&lt;TODAY()+15),"Notify",Merged_Data[[#This Row],[Cert 2 Exp Date]]&lt;=TODAY(), "Expired",Merged_Data[[#This Row],[Cert 2 Exp Date]]= " ","No Data")</f>
        <v>Current</v>
      </c>
      <c r="P422" s="45" t="str" cm="1">
        <f t="array" aca="1" ref="P422" ca="1">_xlfn.IFS(Merged_Data[[#This Row],[Cert 3 Exp Date]]&gt;TODAY()+10, "Current", AND(Merged_Data[[#This Row],[Cert 3 Exp Date]]&gt;TODAY(), Merged_Data[[#This Row],[Cert 3 Exp Date]]&lt;TODAY()+15),"Notify",Merged_Data[[#This Row],[Cert 3 Exp Date]]&lt;=TODAY(), "Expired",Merged_Data[[#This Row],[Cert 3 Exp Date]]= " ","No Data")</f>
        <v>Current</v>
      </c>
    </row>
    <row r="423" spans="1:16" x14ac:dyDescent="0.25">
      <c r="A423" s="13" t="s">
        <v>1531</v>
      </c>
      <c r="B423" s="13" t="s">
        <v>1532</v>
      </c>
      <c r="C423" s="13" t="s">
        <v>2856</v>
      </c>
      <c r="D423" s="13" t="s">
        <v>2425</v>
      </c>
      <c r="E423" s="13" t="s">
        <v>2437</v>
      </c>
      <c r="F423" s="13" t="s">
        <v>2442</v>
      </c>
      <c r="G423" s="13" t="s">
        <v>2428</v>
      </c>
      <c r="H423" s="18">
        <v>44709</v>
      </c>
      <c r="I423" s="20">
        <v>45140</v>
      </c>
      <c r="J423" s="21">
        <v>44881</v>
      </c>
      <c r="K423" s="22">
        <v>45073</v>
      </c>
      <c r="L423" s="14" t="str">
        <f ca="1">IF(Merged_Data[[#This Row],[Last Job Date]]+10 &lt;TODAY(), "AVAILABLE", "NOT AVAILABLE")</f>
        <v>AVAILABLE</v>
      </c>
      <c r="M423" s="37" t="str">
        <f ca="1">IF(OR(Merged_Data[[#This Row],[Cert 2 Exp Date]]&lt;=TODAY()-$D$3, Merged_Data[[#This Row],[Cert 1 Ext Date]]&lt;=TODAY()-$D$3,Merged_Data[[#This Row],[Cert 3 Exp Date]]&lt;=TODAY()-$D$3), "COMPLIANT", "NOT COMPLIANT")</f>
        <v>NOT COMPLIANT</v>
      </c>
      <c r="N423" s="45" t="str" cm="1">
        <f t="array" aca="1" ref="N423" ca="1">_xlfn.IFS(Merged_Data[[#This Row],[Cert 1 Ext Date]]&gt;TODAY()+10, "Current", AND(Merged_Data[[#This Row],[Cert 1 Ext Date]]&gt;TODAY(), Merged_Data[[#This Row],[Cert 1 Ext Date]]&lt;TODAY()+15),"Notify",Merged_Data[[#This Row],[Cert 1 Ext Date]]&lt;=TODAY(), "Expired",Merged_Data[[#This Row],[Cert 1 Ext Date]]= " ","No Data")</f>
        <v>Current</v>
      </c>
      <c r="O423" s="45" t="str" cm="1">
        <f t="array" aca="1" ref="O423" ca="1">_xlfn.IFS(Merged_Data[[#This Row],[Cert 2 Exp Date]]&gt;TODAY()+10, "Current", AND(Merged_Data[[#This Row],[Cert 2 Exp Date]]&gt;TODAY(), Merged_Data[[#This Row],[Cert 2 Exp Date]]&lt;TODAY()+15),"Notify",Merged_Data[[#This Row],[Cert 2 Exp Date]]&lt;=TODAY(), "Expired",Merged_Data[[#This Row],[Cert 2 Exp Date]]= " ","No Data")</f>
        <v>Current</v>
      </c>
      <c r="P423" s="45" t="str" cm="1">
        <f t="array" aca="1" ref="P423" ca="1">_xlfn.IFS(Merged_Data[[#This Row],[Cert 3 Exp Date]]&gt;TODAY()+10, "Current", AND(Merged_Data[[#This Row],[Cert 3 Exp Date]]&gt;TODAY(), Merged_Data[[#This Row],[Cert 3 Exp Date]]&lt;TODAY()+15),"Notify",Merged_Data[[#This Row],[Cert 3 Exp Date]]&lt;=TODAY(), "Expired",Merged_Data[[#This Row],[Cert 3 Exp Date]]= " ","No Data")</f>
        <v>Current</v>
      </c>
    </row>
    <row r="424" spans="1:16" x14ac:dyDescent="0.25">
      <c r="A424" s="13" t="s">
        <v>477</v>
      </c>
      <c r="B424" s="13" t="s">
        <v>478</v>
      </c>
      <c r="C424" s="13" t="s">
        <v>2857</v>
      </c>
      <c r="D424" s="13" t="s">
        <v>2425</v>
      </c>
      <c r="E424" s="13" t="s">
        <v>2450</v>
      </c>
      <c r="F424" s="13" t="s">
        <v>2427</v>
      </c>
      <c r="G424" s="13" t="s">
        <v>2432</v>
      </c>
      <c r="H424" s="18">
        <v>44709</v>
      </c>
      <c r="I424" s="20">
        <v>45078</v>
      </c>
      <c r="J424" s="21">
        <v>44730</v>
      </c>
      <c r="K424" s="22">
        <v>44680</v>
      </c>
      <c r="L424" s="14" t="str">
        <f ca="1">IF(Merged_Data[[#This Row],[Last Job Date]]+10 &lt;TODAY(), "AVAILABLE", "NOT AVAILABLE")</f>
        <v>AVAILABLE</v>
      </c>
      <c r="M424" s="37" t="str">
        <f ca="1">IF(OR(Merged_Data[[#This Row],[Cert 2 Exp Date]]&lt;=TODAY()-$D$3, Merged_Data[[#This Row],[Cert 1 Ext Date]]&lt;=TODAY()-$D$3,Merged_Data[[#This Row],[Cert 3 Exp Date]]&lt;=TODAY()-$D$3), "COMPLIANT", "NOT COMPLIANT")</f>
        <v>COMPLIANT</v>
      </c>
      <c r="N424" s="45" t="str" cm="1">
        <f t="array" aca="1" ref="N424" ca="1">_xlfn.IFS(Merged_Data[[#This Row],[Cert 1 Ext Date]]&gt;TODAY()+10, "Current", AND(Merged_Data[[#This Row],[Cert 1 Ext Date]]&gt;TODAY(), Merged_Data[[#This Row],[Cert 1 Ext Date]]&lt;TODAY()+15),"Notify",Merged_Data[[#This Row],[Cert 1 Ext Date]]&lt;=TODAY(), "Expired",Merged_Data[[#This Row],[Cert 1 Ext Date]]= " ","No Data")</f>
        <v>Current</v>
      </c>
      <c r="O424" s="45" t="str" cm="1">
        <f t="array" aca="1" ref="O424" ca="1">_xlfn.IFS(Merged_Data[[#This Row],[Cert 2 Exp Date]]&gt;TODAY()+10, "Current", AND(Merged_Data[[#This Row],[Cert 2 Exp Date]]&gt;TODAY(), Merged_Data[[#This Row],[Cert 2 Exp Date]]&lt;TODAY()+15),"Notify",Merged_Data[[#This Row],[Cert 2 Exp Date]]&lt;=TODAY(), "Expired",Merged_Data[[#This Row],[Cert 2 Exp Date]]= " ","No Data")</f>
        <v>Notify</v>
      </c>
      <c r="P424" s="45" t="str" cm="1">
        <f t="array" aca="1" ref="P424" ca="1">_xlfn.IFS(Merged_Data[[#This Row],[Cert 3 Exp Date]]&gt;TODAY()+10, "Current", AND(Merged_Data[[#This Row],[Cert 3 Exp Date]]&gt;TODAY(), Merged_Data[[#This Row],[Cert 3 Exp Date]]&lt;TODAY()+15),"Notify",Merged_Data[[#This Row],[Cert 3 Exp Date]]&lt;=TODAY(), "Expired",Merged_Data[[#This Row],[Cert 3 Exp Date]]= " ","No Data")</f>
        <v>Expired</v>
      </c>
    </row>
    <row r="425" spans="1:16" x14ac:dyDescent="0.25">
      <c r="A425" s="13" t="s">
        <v>2044</v>
      </c>
      <c r="B425" s="13" t="s">
        <v>2045</v>
      </c>
      <c r="C425" s="13" t="s">
        <v>2858</v>
      </c>
      <c r="D425" s="13" t="s">
        <v>2430</v>
      </c>
      <c r="E425" s="13" t="s">
        <v>2426</v>
      </c>
      <c r="F425" s="13" t="s">
        <v>2442</v>
      </c>
      <c r="G425" s="13" t="s">
        <v>2428</v>
      </c>
      <c r="H425" s="18">
        <v>44706</v>
      </c>
      <c r="I425" s="20">
        <v>45093</v>
      </c>
      <c r="J425" s="21"/>
      <c r="K425" s="22"/>
      <c r="L425" s="14" t="str">
        <f ca="1">IF(Merged_Data[[#This Row],[Last Job Date]]+10 &lt;TODAY(), "AVAILABLE", "NOT AVAILABLE")</f>
        <v>AVAILABLE</v>
      </c>
      <c r="M425" s="37" t="str">
        <f ca="1">IF(OR(Merged_Data[[#This Row],[Cert 2 Exp Date]]&lt;=TODAY()-$D$3, Merged_Data[[#This Row],[Cert 1 Ext Date]]&lt;=TODAY()-$D$3,Merged_Data[[#This Row],[Cert 3 Exp Date]]&lt;=TODAY()-$D$3), "COMPLIANT", "NOT COMPLIANT")</f>
        <v>COMPLIANT</v>
      </c>
      <c r="N425" s="45" t="str" cm="1">
        <f t="array" aca="1" ref="N425" ca="1">_xlfn.IFS(Merged_Data[[#This Row],[Cert 1 Ext Date]]&gt;TODAY()+10, "Current", AND(Merged_Data[[#This Row],[Cert 1 Ext Date]]&gt;TODAY(), Merged_Data[[#This Row],[Cert 1 Ext Date]]&lt;TODAY()+15),"Notify",Merged_Data[[#This Row],[Cert 1 Ext Date]]&lt;=TODAY(), "Expired",Merged_Data[[#This Row],[Cert 1 Ext Date]]= " ","No Data")</f>
        <v>Current</v>
      </c>
      <c r="O425" s="45" t="str" cm="1">
        <f t="array" aca="1" ref="O425" ca="1">_xlfn.IFS(Merged_Data[[#This Row],[Cert 2 Exp Date]]&gt;TODAY()+10, "Current", AND(Merged_Data[[#This Row],[Cert 2 Exp Date]]&gt;TODAY(), Merged_Data[[#This Row],[Cert 2 Exp Date]]&lt;TODAY()+15),"Notify",Merged_Data[[#This Row],[Cert 2 Exp Date]]&lt;=TODAY(), "Expired",Merged_Data[[#This Row],[Cert 2 Exp Date]]= " ","No Data")</f>
        <v>Expired</v>
      </c>
      <c r="P425" s="45" t="str" cm="1">
        <f t="array" aca="1" ref="P425" ca="1">_xlfn.IFS(Merged_Data[[#This Row],[Cert 3 Exp Date]]&gt;TODAY()+10, "Current", AND(Merged_Data[[#This Row],[Cert 3 Exp Date]]&gt;TODAY(), Merged_Data[[#This Row],[Cert 3 Exp Date]]&lt;TODAY()+15),"Notify",Merged_Data[[#This Row],[Cert 3 Exp Date]]&lt;=TODAY(), "Expired",Merged_Data[[#This Row],[Cert 3 Exp Date]]= " ","No Data")</f>
        <v>Expired</v>
      </c>
    </row>
    <row r="426" spans="1:16" x14ac:dyDescent="0.25">
      <c r="A426" s="13" t="s">
        <v>1239</v>
      </c>
      <c r="B426" s="13" t="s">
        <v>1240</v>
      </c>
      <c r="C426" s="13" t="s">
        <v>2859</v>
      </c>
      <c r="D426" s="13" t="s">
        <v>2430</v>
      </c>
      <c r="E426" s="13" t="s">
        <v>2450</v>
      </c>
      <c r="F426" s="13" t="s">
        <v>2435</v>
      </c>
      <c r="G426" s="13" t="s">
        <v>2428</v>
      </c>
      <c r="H426" s="18">
        <v>44713</v>
      </c>
      <c r="I426" s="20">
        <v>45147</v>
      </c>
      <c r="J426" s="21">
        <v>45077</v>
      </c>
      <c r="K426" s="22">
        <v>45170</v>
      </c>
      <c r="L426" s="14" t="str">
        <f ca="1">IF(Merged_Data[[#This Row],[Last Job Date]]+10 &lt;TODAY(), "AVAILABLE", "NOT AVAILABLE")</f>
        <v>NOT AVAILABLE</v>
      </c>
      <c r="M426" s="37" t="str">
        <f ca="1">IF(OR(Merged_Data[[#This Row],[Cert 2 Exp Date]]&lt;=TODAY()-$D$3, Merged_Data[[#This Row],[Cert 1 Ext Date]]&lt;=TODAY()-$D$3,Merged_Data[[#This Row],[Cert 3 Exp Date]]&lt;=TODAY()-$D$3), "COMPLIANT", "NOT COMPLIANT")</f>
        <v>NOT COMPLIANT</v>
      </c>
      <c r="N426" s="45" t="str" cm="1">
        <f t="array" aca="1" ref="N426" ca="1">_xlfn.IFS(Merged_Data[[#This Row],[Cert 1 Ext Date]]&gt;TODAY()+10, "Current", AND(Merged_Data[[#This Row],[Cert 1 Ext Date]]&gt;TODAY(), Merged_Data[[#This Row],[Cert 1 Ext Date]]&lt;TODAY()+15),"Notify",Merged_Data[[#This Row],[Cert 1 Ext Date]]&lt;=TODAY(), "Expired",Merged_Data[[#This Row],[Cert 1 Ext Date]]= " ","No Data")</f>
        <v>Current</v>
      </c>
      <c r="O426" s="45" t="str" cm="1">
        <f t="array" aca="1" ref="O426" ca="1">_xlfn.IFS(Merged_Data[[#This Row],[Cert 2 Exp Date]]&gt;TODAY()+10, "Current", AND(Merged_Data[[#This Row],[Cert 2 Exp Date]]&gt;TODAY(), Merged_Data[[#This Row],[Cert 2 Exp Date]]&lt;TODAY()+15),"Notify",Merged_Data[[#This Row],[Cert 2 Exp Date]]&lt;=TODAY(), "Expired",Merged_Data[[#This Row],[Cert 2 Exp Date]]= " ","No Data")</f>
        <v>Current</v>
      </c>
      <c r="P426" s="45" t="str" cm="1">
        <f t="array" aca="1" ref="P426" ca="1">_xlfn.IFS(Merged_Data[[#This Row],[Cert 3 Exp Date]]&gt;TODAY()+10, "Current", AND(Merged_Data[[#This Row],[Cert 3 Exp Date]]&gt;TODAY(), Merged_Data[[#This Row],[Cert 3 Exp Date]]&lt;TODAY()+15),"Notify",Merged_Data[[#This Row],[Cert 3 Exp Date]]&lt;=TODAY(), "Expired",Merged_Data[[#This Row],[Cert 3 Exp Date]]= " ","No Data")</f>
        <v>Current</v>
      </c>
    </row>
    <row r="427" spans="1:16" x14ac:dyDescent="0.25">
      <c r="A427" s="13" t="s">
        <v>253</v>
      </c>
      <c r="B427" s="13" t="s">
        <v>254</v>
      </c>
      <c r="C427" s="13" t="s">
        <v>2860</v>
      </c>
      <c r="D427" s="13" t="s">
        <v>2425</v>
      </c>
      <c r="E427" s="13" t="s">
        <v>2441</v>
      </c>
      <c r="F427" s="13" t="s">
        <v>2431</v>
      </c>
      <c r="G427" s="13" t="s">
        <v>2432</v>
      </c>
      <c r="H427" s="18">
        <v>44707</v>
      </c>
      <c r="I427" s="20">
        <v>44797</v>
      </c>
      <c r="J427" s="21"/>
      <c r="K427" s="22"/>
      <c r="L427" s="14" t="str">
        <f ca="1">IF(Merged_Data[[#This Row],[Last Job Date]]+10 &lt;TODAY(), "AVAILABLE", "NOT AVAILABLE")</f>
        <v>AVAILABLE</v>
      </c>
      <c r="M427" s="37" t="str">
        <f ca="1">IF(OR(Merged_Data[[#This Row],[Cert 2 Exp Date]]&lt;=TODAY()-$D$3, Merged_Data[[#This Row],[Cert 1 Ext Date]]&lt;=TODAY()-$D$3,Merged_Data[[#This Row],[Cert 3 Exp Date]]&lt;=TODAY()-$D$3), "COMPLIANT", "NOT COMPLIANT")</f>
        <v>COMPLIANT</v>
      </c>
      <c r="N427" s="45" t="str" cm="1">
        <f t="array" aca="1" ref="N427" ca="1">_xlfn.IFS(Merged_Data[[#This Row],[Cert 1 Ext Date]]&gt;TODAY()+10, "Current", AND(Merged_Data[[#This Row],[Cert 1 Ext Date]]&gt;TODAY(), Merged_Data[[#This Row],[Cert 1 Ext Date]]&lt;TODAY()+15),"Notify",Merged_Data[[#This Row],[Cert 1 Ext Date]]&lt;=TODAY(), "Expired",Merged_Data[[#This Row],[Cert 1 Ext Date]]= " ","No Data")</f>
        <v>Current</v>
      </c>
      <c r="O427" s="45" t="str" cm="1">
        <f t="array" aca="1" ref="O427" ca="1">_xlfn.IFS(Merged_Data[[#This Row],[Cert 2 Exp Date]]&gt;TODAY()+10, "Current", AND(Merged_Data[[#This Row],[Cert 2 Exp Date]]&gt;TODAY(), Merged_Data[[#This Row],[Cert 2 Exp Date]]&lt;TODAY()+15),"Notify",Merged_Data[[#This Row],[Cert 2 Exp Date]]&lt;=TODAY(), "Expired",Merged_Data[[#This Row],[Cert 2 Exp Date]]= " ","No Data")</f>
        <v>Expired</v>
      </c>
      <c r="P427" s="45" t="str" cm="1">
        <f t="array" aca="1" ref="P427" ca="1">_xlfn.IFS(Merged_Data[[#This Row],[Cert 3 Exp Date]]&gt;TODAY()+10, "Current", AND(Merged_Data[[#This Row],[Cert 3 Exp Date]]&gt;TODAY(), Merged_Data[[#This Row],[Cert 3 Exp Date]]&lt;TODAY()+15),"Notify",Merged_Data[[#This Row],[Cert 3 Exp Date]]&lt;=TODAY(), "Expired",Merged_Data[[#This Row],[Cert 3 Exp Date]]= " ","No Data")</f>
        <v>Expired</v>
      </c>
    </row>
    <row r="428" spans="1:16" x14ac:dyDescent="0.25">
      <c r="A428" s="13" t="s">
        <v>163</v>
      </c>
      <c r="B428" s="13" t="s">
        <v>164</v>
      </c>
      <c r="C428" s="13" t="s">
        <v>2861</v>
      </c>
      <c r="D428" s="13" t="s">
        <v>2425</v>
      </c>
      <c r="E428" s="13" t="s">
        <v>2439</v>
      </c>
      <c r="F428" s="13" t="s">
        <v>2427</v>
      </c>
      <c r="G428" s="13" t="s">
        <v>2432</v>
      </c>
      <c r="H428" s="18">
        <v>44712</v>
      </c>
      <c r="I428" s="20"/>
      <c r="J428" s="21">
        <v>45150</v>
      </c>
      <c r="K428" s="22">
        <v>44624</v>
      </c>
      <c r="L428" s="14" t="str">
        <f ca="1">IF(Merged_Data[[#This Row],[Last Job Date]]+10 &lt;TODAY(), "AVAILABLE", "NOT AVAILABLE")</f>
        <v>AVAILABLE</v>
      </c>
      <c r="M428" s="37" t="str">
        <f ca="1">IF(OR(Merged_Data[[#This Row],[Cert 2 Exp Date]]&lt;=TODAY()-$D$3, Merged_Data[[#This Row],[Cert 1 Ext Date]]&lt;=TODAY()-$D$3,Merged_Data[[#This Row],[Cert 3 Exp Date]]&lt;=TODAY()-$D$3), "COMPLIANT", "NOT COMPLIANT")</f>
        <v>COMPLIANT</v>
      </c>
      <c r="N428" s="45" t="str" cm="1">
        <f t="array" aca="1" ref="N428" ca="1">_xlfn.IFS(Merged_Data[[#This Row],[Cert 1 Ext Date]]&gt;TODAY()+10, "Current", AND(Merged_Data[[#This Row],[Cert 1 Ext Date]]&gt;TODAY(), Merged_Data[[#This Row],[Cert 1 Ext Date]]&lt;TODAY()+15),"Notify",Merged_Data[[#This Row],[Cert 1 Ext Date]]&lt;=TODAY(), "Expired",Merged_Data[[#This Row],[Cert 1 Ext Date]]= " ","No Data")</f>
        <v>Expired</v>
      </c>
      <c r="O428" s="45" t="str" cm="1">
        <f t="array" aca="1" ref="O428" ca="1">_xlfn.IFS(Merged_Data[[#This Row],[Cert 2 Exp Date]]&gt;TODAY()+10, "Current", AND(Merged_Data[[#This Row],[Cert 2 Exp Date]]&gt;TODAY(), Merged_Data[[#This Row],[Cert 2 Exp Date]]&lt;TODAY()+15),"Notify",Merged_Data[[#This Row],[Cert 2 Exp Date]]&lt;=TODAY(), "Expired",Merged_Data[[#This Row],[Cert 2 Exp Date]]= " ","No Data")</f>
        <v>Current</v>
      </c>
      <c r="P428" s="45" t="str" cm="1">
        <f t="array" aca="1" ref="P428" ca="1">_xlfn.IFS(Merged_Data[[#This Row],[Cert 3 Exp Date]]&gt;TODAY()+10, "Current", AND(Merged_Data[[#This Row],[Cert 3 Exp Date]]&gt;TODAY(), Merged_Data[[#This Row],[Cert 3 Exp Date]]&lt;TODAY()+15),"Notify",Merged_Data[[#This Row],[Cert 3 Exp Date]]&lt;=TODAY(), "Expired",Merged_Data[[#This Row],[Cert 3 Exp Date]]= " ","No Data")</f>
        <v>Expired</v>
      </c>
    </row>
    <row r="429" spans="1:16" x14ac:dyDescent="0.25">
      <c r="A429" s="13" t="s">
        <v>294</v>
      </c>
      <c r="B429" s="13" t="s">
        <v>295</v>
      </c>
      <c r="C429" s="13" t="s">
        <v>2862</v>
      </c>
      <c r="D429" s="13" t="s">
        <v>2425</v>
      </c>
      <c r="E429" s="13" t="s">
        <v>2439</v>
      </c>
      <c r="F429" s="13" t="s">
        <v>2447</v>
      </c>
      <c r="G429" s="13" t="s">
        <v>2432</v>
      </c>
      <c r="H429" s="18">
        <v>44705</v>
      </c>
      <c r="I429" s="20">
        <v>44968</v>
      </c>
      <c r="J429" s="21">
        <v>44998</v>
      </c>
      <c r="K429" s="22">
        <v>44555</v>
      </c>
      <c r="L429" s="14" t="str">
        <f ca="1">IF(Merged_Data[[#This Row],[Last Job Date]]+10 &lt;TODAY(), "AVAILABLE", "NOT AVAILABLE")</f>
        <v>AVAILABLE</v>
      </c>
      <c r="M429" s="37" t="str">
        <f ca="1">IF(OR(Merged_Data[[#This Row],[Cert 2 Exp Date]]&lt;=TODAY()-$D$3, Merged_Data[[#This Row],[Cert 1 Ext Date]]&lt;=TODAY()-$D$3,Merged_Data[[#This Row],[Cert 3 Exp Date]]&lt;=TODAY()-$D$3), "COMPLIANT", "NOT COMPLIANT")</f>
        <v>COMPLIANT</v>
      </c>
      <c r="N429" s="45" t="str" cm="1">
        <f t="array" aca="1" ref="N429" ca="1">_xlfn.IFS(Merged_Data[[#This Row],[Cert 1 Ext Date]]&gt;TODAY()+10, "Current", AND(Merged_Data[[#This Row],[Cert 1 Ext Date]]&gt;TODAY(), Merged_Data[[#This Row],[Cert 1 Ext Date]]&lt;TODAY()+15),"Notify",Merged_Data[[#This Row],[Cert 1 Ext Date]]&lt;=TODAY(), "Expired",Merged_Data[[#This Row],[Cert 1 Ext Date]]= " ","No Data")</f>
        <v>Current</v>
      </c>
      <c r="O429" s="45" t="str" cm="1">
        <f t="array" aca="1" ref="O429" ca="1">_xlfn.IFS(Merged_Data[[#This Row],[Cert 2 Exp Date]]&gt;TODAY()+10, "Current", AND(Merged_Data[[#This Row],[Cert 2 Exp Date]]&gt;TODAY(), Merged_Data[[#This Row],[Cert 2 Exp Date]]&lt;TODAY()+15),"Notify",Merged_Data[[#This Row],[Cert 2 Exp Date]]&lt;=TODAY(), "Expired",Merged_Data[[#This Row],[Cert 2 Exp Date]]= " ","No Data")</f>
        <v>Current</v>
      </c>
      <c r="P429" s="45" t="str" cm="1">
        <f t="array" aca="1" ref="P429" ca="1">_xlfn.IFS(Merged_Data[[#This Row],[Cert 3 Exp Date]]&gt;TODAY()+10, "Current", AND(Merged_Data[[#This Row],[Cert 3 Exp Date]]&gt;TODAY(), Merged_Data[[#This Row],[Cert 3 Exp Date]]&lt;TODAY()+15),"Notify",Merged_Data[[#This Row],[Cert 3 Exp Date]]&lt;=TODAY(), "Expired",Merged_Data[[#This Row],[Cert 3 Exp Date]]= " ","No Data")</f>
        <v>Expired</v>
      </c>
    </row>
    <row r="430" spans="1:16" x14ac:dyDescent="0.25">
      <c r="A430" s="13" t="s">
        <v>1186</v>
      </c>
      <c r="B430" s="13" t="s">
        <v>1187</v>
      </c>
      <c r="C430" s="13" t="s">
        <v>2863</v>
      </c>
      <c r="D430" s="13" t="s">
        <v>2430</v>
      </c>
      <c r="E430" s="13" t="s">
        <v>2441</v>
      </c>
      <c r="F430" s="13" t="s">
        <v>2447</v>
      </c>
      <c r="G430" s="13" t="s">
        <v>2432</v>
      </c>
      <c r="H430" s="18">
        <v>44708</v>
      </c>
      <c r="I430" s="20">
        <v>45037</v>
      </c>
      <c r="J430" s="21">
        <v>45190</v>
      </c>
      <c r="K430" s="22">
        <v>44576</v>
      </c>
      <c r="L430" s="14" t="str">
        <f ca="1">IF(Merged_Data[[#This Row],[Last Job Date]]+10 &lt;TODAY(), "AVAILABLE", "NOT AVAILABLE")</f>
        <v>AVAILABLE</v>
      </c>
      <c r="M430" s="37" t="str">
        <f ca="1">IF(OR(Merged_Data[[#This Row],[Cert 2 Exp Date]]&lt;=TODAY()-$D$3, Merged_Data[[#This Row],[Cert 1 Ext Date]]&lt;=TODAY()-$D$3,Merged_Data[[#This Row],[Cert 3 Exp Date]]&lt;=TODAY()-$D$3), "COMPLIANT", "NOT COMPLIANT")</f>
        <v>COMPLIANT</v>
      </c>
      <c r="N430" s="45" t="str" cm="1">
        <f t="array" aca="1" ref="N430" ca="1">_xlfn.IFS(Merged_Data[[#This Row],[Cert 1 Ext Date]]&gt;TODAY()+10, "Current", AND(Merged_Data[[#This Row],[Cert 1 Ext Date]]&gt;TODAY(), Merged_Data[[#This Row],[Cert 1 Ext Date]]&lt;TODAY()+15),"Notify",Merged_Data[[#This Row],[Cert 1 Ext Date]]&lt;=TODAY(), "Expired",Merged_Data[[#This Row],[Cert 1 Ext Date]]= " ","No Data")</f>
        <v>Current</v>
      </c>
      <c r="O430" s="45" t="str" cm="1">
        <f t="array" aca="1" ref="O430" ca="1">_xlfn.IFS(Merged_Data[[#This Row],[Cert 2 Exp Date]]&gt;TODAY()+10, "Current", AND(Merged_Data[[#This Row],[Cert 2 Exp Date]]&gt;TODAY(), Merged_Data[[#This Row],[Cert 2 Exp Date]]&lt;TODAY()+15),"Notify",Merged_Data[[#This Row],[Cert 2 Exp Date]]&lt;=TODAY(), "Expired",Merged_Data[[#This Row],[Cert 2 Exp Date]]= " ","No Data")</f>
        <v>Current</v>
      </c>
      <c r="P430" s="45" t="str" cm="1">
        <f t="array" aca="1" ref="P430" ca="1">_xlfn.IFS(Merged_Data[[#This Row],[Cert 3 Exp Date]]&gt;TODAY()+10, "Current", AND(Merged_Data[[#This Row],[Cert 3 Exp Date]]&gt;TODAY(), Merged_Data[[#This Row],[Cert 3 Exp Date]]&lt;TODAY()+15),"Notify",Merged_Data[[#This Row],[Cert 3 Exp Date]]&lt;=TODAY(), "Expired",Merged_Data[[#This Row],[Cert 3 Exp Date]]= " ","No Data")</f>
        <v>Expired</v>
      </c>
    </row>
    <row r="431" spans="1:16" x14ac:dyDescent="0.25">
      <c r="A431" s="13" t="s">
        <v>1487</v>
      </c>
      <c r="B431" s="13" t="s">
        <v>1488</v>
      </c>
      <c r="C431" s="13" t="s">
        <v>2864</v>
      </c>
      <c r="D431" s="13" t="s">
        <v>2430</v>
      </c>
      <c r="E431" s="13" t="s">
        <v>2426</v>
      </c>
      <c r="F431" s="13" t="s">
        <v>2447</v>
      </c>
      <c r="G431" s="13" t="s">
        <v>2432</v>
      </c>
      <c r="H431" s="18">
        <v>44710</v>
      </c>
      <c r="I431" s="20">
        <v>44728</v>
      </c>
      <c r="J431" s="21">
        <v>44691</v>
      </c>
      <c r="K431" s="22">
        <v>45465</v>
      </c>
      <c r="L431" s="14" t="str">
        <f ca="1">IF(Merged_Data[[#This Row],[Last Job Date]]+10 &lt;TODAY(), "AVAILABLE", "NOT AVAILABLE")</f>
        <v>AVAILABLE</v>
      </c>
      <c r="M431" s="37" t="str">
        <f ca="1">IF(OR(Merged_Data[[#This Row],[Cert 2 Exp Date]]&lt;=TODAY()-$D$3, Merged_Data[[#This Row],[Cert 1 Ext Date]]&lt;=TODAY()-$D$3,Merged_Data[[#This Row],[Cert 3 Exp Date]]&lt;=TODAY()-$D$3), "COMPLIANT", "NOT COMPLIANT")</f>
        <v>COMPLIANT</v>
      </c>
      <c r="N431" s="45" t="str" cm="1">
        <f t="array" aca="1" ref="N431" ca="1">_xlfn.IFS(Merged_Data[[#This Row],[Cert 1 Ext Date]]&gt;TODAY()+10, "Current", AND(Merged_Data[[#This Row],[Cert 1 Ext Date]]&gt;TODAY(), Merged_Data[[#This Row],[Cert 1 Ext Date]]&lt;TODAY()+15),"Notify",Merged_Data[[#This Row],[Cert 1 Ext Date]]&lt;=TODAY(), "Expired",Merged_Data[[#This Row],[Cert 1 Ext Date]]= " ","No Data")</f>
        <v>Notify</v>
      </c>
      <c r="O431" s="45" t="str" cm="1">
        <f t="array" aca="1" ref="O431" ca="1">_xlfn.IFS(Merged_Data[[#This Row],[Cert 2 Exp Date]]&gt;TODAY()+10, "Current", AND(Merged_Data[[#This Row],[Cert 2 Exp Date]]&gt;TODAY(), Merged_Data[[#This Row],[Cert 2 Exp Date]]&lt;TODAY()+15),"Notify",Merged_Data[[#This Row],[Cert 2 Exp Date]]&lt;=TODAY(), "Expired",Merged_Data[[#This Row],[Cert 2 Exp Date]]= " ","No Data")</f>
        <v>Expired</v>
      </c>
      <c r="P431" s="45" t="str" cm="1">
        <f t="array" aca="1" ref="P431" ca="1">_xlfn.IFS(Merged_Data[[#This Row],[Cert 3 Exp Date]]&gt;TODAY()+10, "Current", AND(Merged_Data[[#This Row],[Cert 3 Exp Date]]&gt;TODAY(), Merged_Data[[#This Row],[Cert 3 Exp Date]]&lt;TODAY()+15),"Notify",Merged_Data[[#This Row],[Cert 3 Exp Date]]&lt;=TODAY(), "Expired",Merged_Data[[#This Row],[Cert 3 Exp Date]]= " ","No Data")</f>
        <v>Current</v>
      </c>
    </row>
    <row r="432" spans="1:16" x14ac:dyDescent="0.25">
      <c r="A432" s="13" t="s">
        <v>313</v>
      </c>
      <c r="B432" s="13" t="s">
        <v>314</v>
      </c>
      <c r="C432" s="13" t="s">
        <v>2865</v>
      </c>
      <c r="D432" s="13" t="s">
        <v>2430</v>
      </c>
      <c r="E432" s="13" t="s">
        <v>2439</v>
      </c>
      <c r="F432" s="13" t="s">
        <v>2447</v>
      </c>
      <c r="G432" s="13" t="s">
        <v>2432</v>
      </c>
      <c r="H432" s="18">
        <v>44705</v>
      </c>
      <c r="I432" s="20">
        <v>44769</v>
      </c>
      <c r="J432" s="21">
        <v>45167</v>
      </c>
      <c r="K432" s="22">
        <v>44887</v>
      </c>
      <c r="L432" s="14" t="str">
        <f ca="1">IF(Merged_Data[[#This Row],[Last Job Date]]+10 &lt;TODAY(), "AVAILABLE", "NOT AVAILABLE")</f>
        <v>AVAILABLE</v>
      </c>
      <c r="M432" s="37" t="str">
        <f ca="1">IF(OR(Merged_Data[[#This Row],[Cert 2 Exp Date]]&lt;=TODAY()-$D$3, Merged_Data[[#This Row],[Cert 1 Ext Date]]&lt;=TODAY()-$D$3,Merged_Data[[#This Row],[Cert 3 Exp Date]]&lt;=TODAY()-$D$3), "COMPLIANT", "NOT COMPLIANT")</f>
        <v>NOT COMPLIANT</v>
      </c>
      <c r="N432" s="45" t="str" cm="1">
        <f t="array" aca="1" ref="N432" ca="1">_xlfn.IFS(Merged_Data[[#This Row],[Cert 1 Ext Date]]&gt;TODAY()+10, "Current", AND(Merged_Data[[#This Row],[Cert 1 Ext Date]]&gt;TODAY(), Merged_Data[[#This Row],[Cert 1 Ext Date]]&lt;TODAY()+15),"Notify",Merged_Data[[#This Row],[Cert 1 Ext Date]]&lt;=TODAY(), "Expired",Merged_Data[[#This Row],[Cert 1 Ext Date]]= " ","No Data")</f>
        <v>Current</v>
      </c>
      <c r="O432" s="45" t="str" cm="1">
        <f t="array" aca="1" ref="O432" ca="1">_xlfn.IFS(Merged_Data[[#This Row],[Cert 2 Exp Date]]&gt;TODAY()+10, "Current", AND(Merged_Data[[#This Row],[Cert 2 Exp Date]]&gt;TODAY(), Merged_Data[[#This Row],[Cert 2 Exp Date]]&lt;TODAY()+15),"Notify",Merged_Data[[#This Row],[Cert 2 Exp Date]]&lt;=TODAY(), "Expired",Merged_Data[[#This Row],[Cert 2 Exp Date]]= " ","No Data")</f>
        <v>Current</v>
      </c>
      <c r="P432" s="45" t="str" cm="1">
        <f t="array" aca="1" ref="P432" ca="1">_xlfn.IFS(Merged_Data[[#This Row],[Cert 3 Exp Date]]&gt;TODAY()+10, "Current", AND(Merged_Data[[#This Row],[Cert 3 Exp Date]]&gt;TODAY(), Merged_Data[[#This Row],[Cert 3 Exp Date]]&lt;TODAY()+15),"Notify",Merged_Data[[#This Row],[Cert 3 Exp Date]]&lt;=TODAY(), "Expired",Merged_Data[[#This Row],[Cert 3 Exp Date]]= " ","No Data")</f>
        <v>Current</v>
      </c>
    </row>
    <row r="433" spans="1:16" x14ac:dyDescent="0.25">
      <c r="A433" s="13" t="s">
        <v>1413</v>
      </c>
      <c r="B433" s="13" t="s">
        <v>1414</v>
      </c>
      <c r="C433" s="13" t="s">
        <v>2866</v>
      </c>
      <c r="D433" s="13" t="s">
        <v>2425</v>
      </c>
      <c r="E433" s="13" t="s">
        <v>2437</v>
      </c>
      <c r="F433" s="13" t="s">
        <v>2435</v>
      </c>
      <c r="G433" s="13" t="s">
        <v>2432</v>
      </c>
      <c r="H433" s="18">
        <v>44714</v>
      </c>
      <c r="I433" s="20">
        <v>44846</v>
      </c>
      <c r="J433" s="21">
        <v>44619</v>
      </c>
      <c r="K433" s="22">
        <v>44815</v>
      </c>
      <c r="L433" s="14" t="str">
        <f ca="1">IF(Merged_Data[[#This Row],[Last Job Date]]+10 &lt;TODAY(), "AVAILABLE", "NOT AVAILABLE")</f>
        <v>NOT AVAILABLE</v>
      </c>
      <c r="M433" s="37" t="str">
        <f ca="1">IF(OR(Merged_Data[[#This Row],[Cert 2 Exp Date]]&lt;=TODAY()-$D$3, Merged_Data[[#This Row],[Cert 1 Ext Date]]&lt;=TODAY()-$D$3,Merged_Data[[#This Row],[Cert 3 Exp Date]]&lt;=TODAY()-$D$3), "COMPLIANT", "NOT COMPLIANT")</f>
        <v>COMPLIANT</v>
      </c>
      <c r="N433" s="45" t="str" cm="1">
        <f t="array" aca="1" ref="N433" ca="1">_xlfn.IFS(Merged_Data[[#This Row],[Cert 1 Ext Date]]&gt;TODAY()+10, "Current", AND(Merged_Data[[#This Row],[Cert 1 Ext Date]]&gt;TODAY(), Merged_Data[[#This Row],[Cert 1 Ext Date]]&lt;TODAY()+15),"Notify",Merged_Data[[#This Row],[Cert 1 Ext Date]]&lt;=TODAY(), "Expired",Merged_Data[[#This Row],[Cert 1 Ext Date]]= " ","No Data")</f>
        <v>Current</v>
      </c>
      <c r="O433" s="45" t="str" cm="1">
        <f t="array" aca="1" ref="O433" ca="1">_xlfn.IFS(Merged_Data[[#This Row],[Cert 2 Exp Date]]&gt;TODAY()+10, "Current", AND(Merged_Data[[#This Row],[Cert 2 Exp Date]]&gt;TODAY(), Merged_Data[[#This Row],[Cert 2 Exp Date]]&lt;TODAY()+15),"Notify",Merged_Data[[#This Row],[Cert 2 Exp Date]]&lt;=TODAY(), "Expired",Merged_Data[[#This Row],[Cert 2 Exp Date]]= " ","No Data")</f>
        <v>Expired</v>
      </c>
      <c r="P433" s="45" t="str" cm="1">
        <f t="array" aca="1" ref="P433" ca="1">_xlfn.IFS(Merged_Data[[#This Row],[Cert 3 Exp Date]]&gt;TODAY()+10, "Current", AND(Merged_Data[[#This Row],[Cert 3 Exp Date]]&gt;TODAY(), Merged_Data[[#This Row],[Cert 3 Exp Date]]&lt;TODAY()+15),"Notify",Merged_Data[[#This Row],[Cert 3 Exp Date]]&lt;=TODAY(), "Expired",Merged_Data[[#This Row],[Cert 3 Exp Date]]= " ","No Data")</f>
        <v>Current</v>
      </c>
    </row>
    <row r="434" spans="1:16" x14ac:dyDescent="0.25">
      <c r="A434" s="13" t="s">
        <v>580</v>
      </c>
      <c r="B434" s="13" t="s">
        <v>581</v>
      </c>
      <c r="C434" s="13" t="s">
        <v>2867</v>
      </c>
      <c r="D434" s="13" t="s">
        <v>2425</v>
      </c>
      <c r="E434" s="13" t="s">
        <v>2426</v>
      </c>
      <c r="F434" s="13" t="s">
        <v>2442</v>
      </c>
      <c r="G434" s="13" t="s">
        <v>2428</v>
      </c>
      <c r="H434" s="18">
        <v>44712</v>
      </c>
      <c r="I434" s="20">
        <v>44922</v>
      </c>
      <c r="J434" s="21"/>
      <c r="K434" s="22"/>
      <c r="L434" s="14" t="str">
        <f ca="1">IF(Merged_Data[[#This Row],[Last Job Date]]+10 &lt;TODAY(), "AVAILABLE", "NOT AVAILABLE")</f>
        <v>AVAILABLE</v>
      </c>
      <c r="M434" s="37" t="str">
        <f ca="1">IF(OR(Merged_Data[[#This Row],[Cert 2 Exp Date]]&lt;=TODAY()-$D$3, Merged_Data[[#This Row],[Cert 1 Ext Date]]&lt;=TODAY()-$D$3,Merged_Data[[#This Row],[Cert 3 Exp Date]]&lt;=TODAY()-$D$3), "COMPLIANT", "NOT COMPLIANT")</f>
        <v>COMPLIANT</v>
      </c>
      <c r="N434" s="45" t="str" cm="1">
        <f t="array" aca="1" ref="N434" ca="1">_xlfn.IFS(Merged_Data[[#This Row],[Cert 1 Ext Date]]&gt;TODAY()+10, "Current", AND(Merged_Data[[#This Row],[Cert 1 Ext Date]]&gt;TODAY(), Merged_Data[[#This Row],[Cert 1 Ext Date]]&lt;TODAY()+15),"Notify",Merged_Data[[#This Row],[Cert 1 Ext Date]]&lt;=TODAY(), "Expired",Merged_Data[[#This Row],[Cert 1 Ext Date]]= " ","No Data")</f>
        <v>Current</v>
      </c>
      <c r="O434" s="45" t="str" cm="1">
        <f t="array" aca="1" ref="O434" ca="1">_xlfn.IFS(Merged_Data[[#This Row],[Cert 2 Exp Date]]&gt;TODAY()+10, "Current", AND(Merged_Data[[#This Row],[Cert 2 Exp Date]]&gt;TODAY(), Merged_Data[[#This Row],[Cert 2 Exp Date]]&lt;TODAY()+15),"Notify",Merged_Data[[#This Row],[Cert 2 Exp Date]]&lt;=TODAY(), "Expired",Merged_Data[[#This Row],[Cert 2 Exp Date]]= " ","No Data")</f>
        <v>Expired</v>
      </c>
      <c r="P434" s="45" t="str" cm="1">
        <f t="array" aca="1" ref="P434" ca="1">_xlfn.IFS(Merged_Data[[#This Row],[Cert 3 Exp Date]]&gt;TODAY()+10, "Current", AND(Merged_Data[[#This Row],[Cert 3 Exp Date]]&gt;TODAY(), Merged_Data[[#This Row],[Cert 3 Exp Date]]&lt;TODAY()+15),"Notify",Merged_Data[[#This Row],[Cert 3 Exp Date]]&lt;=TODAY(), "Expired",Merged_Data[[#This Row],[Cert 3 Exp Date]]= " ","No Data")</f>
        <v>Expired</v>
      </c>
    </row>
    <row r="435" spans="1:16" x14ac:dyDescent="0.25">
      <c r="A435" s="13" t="s">
        <v>33</v>
      </c>
      <c r="B435" s="13" t="s">
        <v>34</v>
      </c>
      <c r="C435" s="13" t="s">
        <v>2868</v>
      </c>
      <c r="D435" s="13" t="s">
        <v>2430</v>
      </c>
      <c r="E435" s="13" t="s">
        <v>2441</v>
      </c>
      <c r="F435" s="13" t="s">
        <v>2427</v>
      </c>
      <c r="G435" s="13" t="s">
        <v>2428</v>
      </c>
      <c r="H435" s="18">
        <v>44708</v>
      </c>
      <c r="I435" s="20">
        <v>44836</v>
      </c>
      <c r="J435" s="21">
        <v>44769</v>
      </c>
      <c r="K435" s="22">
        <v>44809</v>
      </c>
      <c r="L435" s="14" t="str">
        <f ca="1">IF(Merged_Data[[#This Row],[Last Job Date]]+10 &lt;TODAY(), "AVAILABLE", "NOT AVAILABLE")</f>
        <v>AVAILABLE</v>
      </c>
      <c r="M435" s="37" t="str">
        <f ca="1">IF(OR(Merged_Data[[#This Row],[Cert 2 Exp Date]]&lt;=TODAY()-$D$3, Merged_Data[[#This Row],[Cert 1 Ext Date]]&lt;=TODAY()-$D$3,Merged_Data[[#This Row],[Cert 3 Exp Date]]&lt;=TODAY()-$D$3), "COMPLIANT", "NOT COMPLIANT")</f>
        <v>NOT COMPLIANT</v>
      </c>
      <c r="N435" s="45" t="str" cm="1">
        <f t="array" aca="1" ref="N435" ca="1">_xlfn.IFS(Merged_Data[[#This Row],[Cert 1 Ext Date]]&gt;TODAY()+10, "Current", AND(Merged_Data[[#This Row],[Cert 1 Ext Date]]&gt;TODAY(), Merged_Data[[#This Row],[Cert 1 Ext Date]]&lt;TODAY()+15),"Notify",Merged_Data[[#This Row],[Cert 1 Ext Date]]&lt;=TODAY(), "Expired",Merged_Data[[#This Row],[Cert 1 Ext Date]]= " ","No Data")</f>
        <v>Current</v>
      </c>
      <c r="O435" s="45" t="str" cm="1">
        <f t="array" aca="1" ref="O435" ca="1">_xlfn.IFS(Merged_Data[[#This Row],[Cert 2 Exp Date]]&gt;TODAY()+10, "Current", AND(Merged_Data[[#This Row],[Cert 2 Exp Date]]&gt;TODAY(), Merged_Data[[#This Row],[Cert 2 Exp Date]]&lt;TODAY()+15),"Notify",Merged_Data[[#This Row],[Cert 2 Exp Date]]&lt;=TODAY(), "Expired",Merged_Data[[#This Row],[Cert 2 Exp Date]]= " ","No Data")</f>
        <v>Current</v>
      </c>
      <c r="P435" s="45" t="str" cm="1">
        <f t="array" aca="1" ref="P435" ca="1">_xlfn.IFS(Merged_Data[[#This Row],[Cert 3 Exp Date]]&gt;TODAY()+10, "Current", AND(Merged_Data[[#This Row],[Cert 3 Exp Date]]&gt;TODAY(), Merged_Data[[#This Row],[Cert 3 Exp Date]]&lt;TODAY()+15),"Notify",Merged_Data[[#This Row],[Cert 3 Exp Date]]&lt;=TODAY(), "Expired",Merged_Data[[#This Row],[Cert 3 Exp Date]]= " ","No Data")</f>
        <v>Current</v>
      </c>
    </row>
    <row r="436" spans="1:16" x14ac:dyDescent="0.25">
      <c r="A436" s="13" t="s">
        <v>2320</v>
      </c>
      <c r="B436" s="13" t="s">
        <v>2321</v>
      </c>
      <c r="C436" s="13" t="s">
        <v>2869</v>
      </c>
      <c r="D436" s="13" t="s">
        <v>2425</v>
      </c>
      <c r="E436" s="13" t="s">
        <v>2450</v>
      </c>
      <c r="F436" s="13" t="s">
        <v>2442</v>
      </c>
      <c r="G436" s="13" t="s">
        <v>2428</v>
      </c>
      <c r="H436" s="18">
        <v>44716</v>
      </c>
      <c r="I436" s="20">
        <v>44775</v>
      </c>
      <c r="J436" s="21">
        <v>45039</v>
      </c>
      <c r="K436" s="22">
        <v>44699</v>
      </c>
      <c r="L436" s="14" t="str">
        <f ca="1">IF(Merged_Data[[#This Row],[Last Job Date]]+10 &lt;TODAY(), "AVAILABLE", "NOT AVAILABLE")</f>
        <v>NOT AVAILABLE</v>
      </c>
      <c r="M436" s="37" t="str">
        <f ca="1">IF(OR(Merged_Data[[#This Row],[Cert 2 Exp Date]]&lt;=TODAY()-$D$3, Merged_Data[[#This Row],[Cert 1 Ext Date]]&lt;=TODAY()-$D$3,Merged_Data[[#This Row],[Cert 3 Exp Date]]&lt;=TODAY()-$D$3), "COMPLIANT", "NOT COMPLIANT")</f>
        <v>COMPLIANT</v>
      </c>
      <c r="N436" s="45" t="str" cm="1">
        <f t="array" aca="1" ref="N436" ca="1">_xlfn.IFS(Merged_Data[[#This Row],[Cert 1 Ext Date]]&gt;TODAY()+10, "Current", AND(Merged_Data[[#This Row],[Cert 1 Ext Date]]&gt;TODAY(), Merged_Data[[#This Row],[Cert 1 Ext Date]]&lt;TODAY()+15),"Notify",Merged_Data[[#This Row],[Cert 1 Ext Date]]&lt;=TODAY(), "Expired",Merged_Data[[#This Row],[Cert 1 Ext Date]]= " ","No Data")</f>
        <v>Current</v>
      </c>
      <c r="O436" s="45" t="str" cm="1">
        <f t="array" aca="1" ref="O436" ca="1">_xlfn.IFS(Merged_Data[[#This Row],[Cert 2 Exp Date]]&gt;TODAY()+10, "Current", AND(Merged_Data[[#This Row],[Cert 2 Exp Date]]&gt;TODAY(), Merged_Data[[#This Row],[Cert 2 Exp Date]]&lt;TODAY()+15),"Notify",Merged_Data[[#This Row],[Cert 2 Exp Date]]&lt;=TODAY(), "Expired",Merged_Data[[#This Row],[Cert 2 Exp Date]]= " ","No Data")</f>
        <v>Current</v>
      </c>
      <c r="P436" s="45" t="str" cm="1">
        <f t="array" aca="1" ref="P436" ca="1">_xlfn.IFS(Merged_Data[[#This Row],[Cert 3 Exp Date]]&gt;TODAY()+10, "Current", AND(Merged_Data[[#This Row],[Cert 3 Exp Date]]&gt;TODAY(), Merged_Data[[#This Row],[Cert 3 Exp Date]]&lt;TODAY()+15),"Notify",Merged_Data[[#This Row],[Cert 3 Exp Date]]&lt;=TODAY(), "Expired",Merged_Data[[#This Row],[Cert 3 Exp Date]]= " ","No Data")</f>
        <v>Expired</v>
      </c>
    </row>
    <row r="437" spans="1:16" x14ac:dyDescent="0.25">
      <c r="A437" s="13" t="s">
        <v>97</v>
      </c>
      <c r="B437" s="13" t="s">
        <v>98</v>
      </c>
      <c r="C437" s="13" t="s">
        <v>2870</v>
      </c>
      <c r="D437" s="13" t="s">
        <v>2425</v>
      </c>
      <c r="E437" s="13" t="s">
        <v>2437</v>
      </c>
      <c r="F437" s="13" t="s">
        <v>2435</v>
      </c>
      <c r="G437" s="13" t="s">
        <v>2428</v>
      </c>
      <c r="H437" s="18">
        <v>44713</v>
      </c>
      <c r="I437" s="20">
        <v>45139</v>
      </c>
      <c r="J437" s="21">
        <v>45189</v>
      </c>
      <c r="K437" s="22">
        <v>45381</v>
      </c>
      <c r="L437" s="14" t="str">
        <f ca="1">IF(Merged_Data[[#This Row],[Last Job Date]]+10 &lt;TODAY(), "AVAILABLE", "NOT AVAILABLE")</f>
        <v>NOT AVAILABLE</v>
      </c>
      <c r="M437" s="37" t="str">
        <f ca="1">IF(OR(Merged_Data[[#This Row],[Cert 2 Exp Date]]&lt;=TODAY()-$D$3, Merged_Data[[#This Row],[Cert 1 Ext Date]]&lt;=TODAY()-$D$3,Merged_Data[[#This Row],[Cert 3 Exp Date]]&lt;=TODAY()-$D$3), "COMPLIANT", "NOT COMPLIANT")</f>
        <v>NOT COMPLIANT</v>
      </c>
      <c r="N437" s="45" t="str" cm="1">
        <f t="array" aca="1" ref="N437" ca="1">_xlfn.IFS(Merged_Data[[#This Row],[Cert 1 Ext Date]]&gt;TODAY()+10, "Current", AND(Merged_Data[[#This Row],[Cert 1 Ext Date]]&gt;TODAY(), Merged_Data[[#This Row],[Cert 1 Ext Date]]&lt;TODAY()+15),"Notify",Merged_Data[[#This Row],[Cert 1 Ext Date]]&lt;=TODAY(), "Expired",Merged_Data[[#This Row],[Cert 1 Ext Date]]= " ","No Data")</f>
        <v>Current</v>
      </c>
      <c r="O437" s="45" t="str" cm="1">
        <f t="array" aca="1" ref="O437" ca="1">_xlfn.IFS(Merged_Data[[#This Row],[Cert 2 Exp Date]]&gt;TODAY()+10, "Current", AND(Merged_Data[[#This Row],[Cert 2 Exp Date]]&gt;TODAY(), Merged_Data[[#This Row],[Cert 2 Exp Date]]&lt;TODAY()+15),"Notify",Merged_Data[[#This Row],[Cert 2 Exp Date]]&lt;=TODAY(), "Expired",Merged_Data[[#This Row],[Cert 2 Exp Date]]= " ","No Data")</f>
        <v>Current</v>
      </c>
      <c r="P437" s="45" t="str" cm="1">
        <f t="array" aca="1" ref="P437" ca="1">_xlfn.IFS(Merged_Data[[#This Row],[Cert 3 Exp Date]]&gt;TODAY()+10, "Current", AND(Merged_Data[[#This Row],[Cert 3 Exp Date]]&gt;TODAY(), Merged_Data[[#This Row],[Cert 3 Exp Date]]&lt;TODAY()+15),"Notify",Merged_Data[[#This Row],[Cert 3 Exp Date]]&lt;=TODAY(), "Expired",Merged_Data[[#This Row],[Cert 3 Exp Date]]= " ","No Data")</f>
        <v>Current</v>
      </c>
    </row>
    <row r="438" spans="1:16" x14ac:dyDescent="0.25">
      <c r="A438" s="13" t="s">
        <v>1055</v>
      </c>
      <c r="B438" s="13" t="s">
        <v>1056</v>
      </c>
      <c r="C438" s="13" t="s">
        <v>2871</v>
      </c>
      <c r="D438" s="13" t="s">
        <v>2425</v>
      </c>
      <c r="E438" s="13" t="s">
        <v>2439</v>
      </c>
      <c r="F438" s="13" t="s">
        <v>2442</v>
      </c>
      <c r="G438" s="13" t="s">
        <v>2432</v>
      </c>
      <c r="H438" s="18">
        <v>44704</v>
      </c>
      <c r="I438" s="20">
        <v>44887</v>
      </c>
      <c r="J438" s="21">
        <v>45031</v>
      </c>
      <c r="K438" s="22">
        <v>44925</v>
      </c>
      <c r="L438" s="14" t="str">
        <f ca="1">IF(Merged_Data[[#This Row],[Last Job Date]]+10 &lt;TODAY(), "AVAILABLE", "NOT AVAILABLE")</f>
        <v>AVAILABLE</v>
      </c>
      <c r="M438" s="37" t="str">
        <f ca="1">IF(OR(Merged_Data[[#This Row],[Cert 2 Exp Date]]&lt;=TODAY()-$D$3, Merged_Data[[#This Row],[Cert 1 Ext Date]]&lt;=TODAY()-$D$3,Merged_Data[[#This Row],[Cert 3 Exp Date]]&lt;=TODAY()-$D$3), "COMPLIANT", "NOT COMPLIANT")</f>
        <v>NOT COMPLIANT</v>
      </c>
      <c r="N438" s="45" t="str" cm="1">
        <f t="array" aca="1" ref="N438" ca="1">_xlfn.IFS(Merged_Data[[#This Row],[Cert 1 Ext Date]]&gt;TODAY()+10, "Current", AND(Merged_Data[[#This Row],[Cert 1 Ext Date]]&gt;TODAY(), Merged_Data[[#This Row],[Cert 1 Ext Date]]&lt;TODAY()+15),"Notify",Merged_Data[[#This Row],[Cert 1 Ext Date]]&lt;=TODAY(), "Expired",Merged_Data[[#This Row],[Cert 1 Ext Date]]= " ","No Data")</f>
        <v>Current</v>
      </c>
      <c r="O438" s="45" t="str" cm="1">
        <f t="array" aca="1" ref="O438" ca="1">_xlfn.IFS(Merged_Data[[#This Row],[Cert 2 Exp Date]]&gt;TODAY()+10, "Current", AND(Merged_Data[[#This Row],[Cert 2 Exp Date]]&gt;TODAY(), Merged_Data[[#This Row],[Cert 2 Exp Date]]&lt;TODAY()+15),"Notify",Merged_Data[[#This Row],[Cert 2 Exp Date]]&lt;=TODAY(), "Expired",Merged_Data[[#This Row],[Cert 2 Exp Date]]= " ","No Data")</f>
        <v>Current</v>
      </c>
      <c r="P438" s="45" t="str" cm="1">
        <f t="array" aca="1" ref="P438" ca="1">_xlfn.IFS(Merged_Data[[#This Row],[Cert 3 Exp Date]]&gt;TODAY()+10, "Current", AND(Merged_Data[[#This Row],[Cert 3 Exp Date]]&gt;TODAY(), Merged_Data[[#This Row],[Cert 3 Exp Date]]&lt;TODAY()+15),"Notify",Merged_Data[[#This Row],[Cert 3 Exp Date]]&lt;=TODAY(), "Expired",Merged_Data[[#This Row],[Cert 3 Exp Date]]= " ","No Data")</f>
        <v>Current</v>
      </c>
    </row>
    <row r="439" spans="1:16" x14ac:dyDescent="0.25">
      <c r="A439" s="13" t="s">
        <v>1404</v>
      </c>
      <c r="B439" s="13" t="s">
        <v>1405</v>
      </c>
      <c r="C439" s="13" t="s">
        <v>2872</v>
      </c>
      <c r="D439" s="13" t="s">
        <v>2430</v>
      </c>
      <c r="E439" s="13" t="s">
        <v>2439</v>
      </c>
      <c r="F439" s="13" t="s">
        <v>2435</v>
      </c>
      <c r="G439" s="13" t="s">
        <v>2428</v>
      </c>
      <c r="H439" s="18">
        <v>44706</v>
      </c>
      <c r="I439" s="20"/>
      <c r="J439" s="21">
        <v>44852</v>
      </c>
      <c r="K439" s="22">
        <v>45175</v>
      </c>
      <c r="L439" s="14" t="str">
        <f ca="1">IF(Merged_Data[[#This Row],[Last Job Date]]+10 &lt;TODAY(), "AVAILABLE", "NOT AVAILABLE")</f>
        <v>AVAILABLE</v>
      </c>
      <c r="M439" s="37" t="str">
        <f ca="1">IF(OR(Merged_Data[[#This Row],[Cert 2 Exp Date]]&lt;=TODAY()-$D$3, Merged_Data[[#This Row],[Cert 1 Ext Date]]&lt;=TODAY()-$D$3,Merged_Data[[#This Row],[Cert 3 Exp Date]]&lt;=TODAY()-$D$3), "COMPLIANT", "NOT COMPLIANT")</f>
        <v>COMPLIANT</v>
      </c>
      <c r="N439" s="45" t="str" cm="1">
        <f t="array" aca="1" ref="N439" ca="1">_xlfn.IFS(Merged_Data[[#This Row],[Cert 1 Ext Date]]&gt;TODAY()+10, "Current", AND(Merged_Data[[#This Row],[Cert 1 Ext Date]]&gt;TODAY(), Merged_Data[[#This Row],[Cert 1 Ext Date]]&lt;TODAY()+15),"Notify",Merged_Data[[#This Row],[Cert 1 Ext Date]]&lt;=TODAY(), "Expired",Merged_Data[[#This Row],[Cert 1 Ext Date]]= " ","No Data")</f>
        <v>Expired</v>
      </c>
      <c r="O439" s="45" t="str" cm="1">
        <f t="array" aca="1" ref="O439" ca="1">_xlfn.IFS(Merged_Data[[#This Row],[Cert 2 Exp Date]]&gt;TODAY()+10, "Current", AND(Merged_Data[[#This Row],[Cert 2 Exp Date]]&gt;TODAY(), Merged_Data[[#This Row],[Cert 2 Exp Date]]&lt;TODAY()+15),"Notify",Merged_Data[[#This Row],[Cert 2 Exp Date]]&lt;=TODAY(), "Expired",Merged_Data[[#This Row],[Cert 2 Exp Date]]= " ","No Data")</f>
        <v>Current</v>
      </c>
      <c r="P439" s="45" t="str" cm="1">
        <f t="array" aca="1" ref="P439" ca="1">_xlfn.IFS(Merged_Data[[#This Row],[Cert 3 Exp Date]]&gt;TODAY()+10, "Current", AND(Merged_Data[[#This Row],[Cert 3 Exp Date]]&gt;TODAY(), Merged_Data[[#This Row],[Cert 3 Exp Date]]&lt;TODAY()+15),"Notify",Merged_Data[[#This Row],[Cert 3 Exp Date]]&lt;=TODAY(), "Expired",Merged_Data[[#This Row],[Cert 3 Exp Date]]= " ","No Data")</f>
        <v>Current</v>
      </c>
    </row>
    <row r="440" spans="1:16" x14ac:dyDescent="0.25">
      <c r="A440" s="13" t="s">
        <v>1986</v>
      </c>
      <c r="B440" s="13" t="s">
        <v>1987</v>
      </c>
      <c r="C440" s="13" t="s">
        <v>2873</v>
      </c>
      <c r="D440" s="13" t="s">
        <v>2425</v>
      </c>
      <c r="E440" s="13" t="s">
        <v>2439</v>
      </c>
      <c r="F440" s="13" t="s">
        <v>2442</v>
      </c>
      <c r="G440" s="13" t="s">
        <v>2428</v>
      </c>
      <c r="H440" s="18">
        <v>44707</v>
      </c>
      <c r="I440" s="20">
        <v>45155</v>
      </c>
      <c r="J440" s="21">
        <v>44672</v>
      </c>
      <c r="K440" s="22">
        <v>45278</v>
      </c>
      <c r="L440" s="14" t="str">
        <f ca="1">IF(Merged_Data[[#This Row],[Last Job Date]]+10 &lt;TODAY(), "AVAILABLE", "NOT AVAILABLE")</f>
        <v>AVAILABLE</v>
      </c>
      <c r="M440" s="37" t="str">
        <f ca="1">IF(OR(Merged_Data[[#This Row],[Cert 2 Exp Date]]&lt;=TODAY()-$D$3, Merged_Data[[#This Row],[Cert 1 Ext Date]]&lt;=TODAY()-$D$3,Merged_Data[[#This Row],[Cert 3 Exp Date]]&lt;=TODAY()-$D$3), "COMPLIANT", "NOT COMPLIANT")</f>
        <v>COMPLIANT</v>
      </c>
      <c r="N440" s="45" t="str" cm="1">
        <f t="array" aca="1" ref="N440" ca="1">_xlfn.IFS(Merged_Data[[#This Row],[Cert 1 Ext Date]]&gt;TODAY()+10, "Current", AND(Merged_Data[[#This Row],[Cert 1 Ext Date]]&gt;TODAY(), Merged_Data[[#This Row],[Cert 1 Ext Date]]&lt;TODAY()+15),"Notify",Merged_Data[[#This Row],[Cert 1 Ext Date]]&lt;=TODAY(), "Expired",Merged_Data[[#This Row],[Cert 1 Ext Date]]= " ","No Data")</f>
        <v>Current</v>
      </c>
      <c r="O440" s="45" t="str" cm="1">
        <f t="array" aca="1" ref="O440" ca="1">_xlfn.IFS(Merged_Data[[#This Row],[Cert 2 Exp Date]]&gt;TODAY()+10, "Current", AND(Merged_Data[[#This Row],[Cert 2 Exp Date]]&gt;TODAY(), Merged_Data[[#This Row],[Cert 2 Exp Date]]&lt;TODAY()+15),"Notify",Merged_Data[[#This Row],[Cert 2 Exp Date]]&lt;=TODAY(), "Expired",Merged_Data[[#This Row],[Cert 2 Exp Date]]= " ","No Data")</f>
        <v>Expired</v>
      </c>
      <c r="P440" s="45" t="str" cm="1">
        <f t="array" aca="1" ref="P440" ca="1">_xlfn.IFS(Merged_Data[[#This Row],[Cert 3 Exp Date]]&gt;TODAY()+10, "Current", AND(Merged_Data[[#This Row],[Cert 3 Exp Date]]&gt;TODAY(), Merged_Data[[#This Row],[Cert 3 Exp Date]]&lt;TODAY()+15),"Notify",Merged_Data[[#This Row],[Cert 3 Exp Date]]&lt;=TODAY(), "Expired",Merged_Data[[#This Row],[Cert 3 Exp Date]]= " ","No Data")</f>
        <v>Current</v>
      </c>
    </row>
    <row r="441" spans="1:16" x14ac:dyDescent="0.25">
      <c r="A441" s="13" t="s">
        <v>200</v>
      </c>
      <c r="B441" s="13" t="s">
        <v>201</v>
      </c>
      <c r="C441" s="13" t="s">
        <v>2874</v>
      </c>
      <c r="D441" s="13" t="s">
        <v>2425</v>
      </c>
      <c r="E441" s="13" t="s">
        <v>2445</v>
      </c>
      <c r="F441" s="13" t="s">
        <v>2431</v>
      </c>
      <c r="G441" s="13" t="s">
        <v>2428</v>
      </c>
      <c r="H441" s="18">
        <v>44714</v>
      </c>
      <c r="I441" s="20">
        <v>45104</v>
      </c>
      <c r="J441" s="21">
        <v>44809</v>
      </c>
      <c r="K441" s="22">
        <v>45035</v>
      </c>
      <c r="L441" s="14" t="str">
        <f ca="1">IF(Merged_Data[[#This Row],[Last Job Date]]+10 &lt;TODAY(), "AVAILABLE", "NOT AVAILABLE")</f>
        <v>NOT AVAILABLE</v>
      </c>
      <c r="M441" s="37" t="str">
        <f ca="1">IF(OR(Merged_Data[[#This Row],[Cert 2 Exp Date]]&lt;=TODAY()-$D$3, Merged_Data[[#This Row],[Cert 1 Ext Date]]&lt;=TODAY()-$D$3,Merged_Data[[#This Row],[Cert 3 Exp Date]]&lt;=TODAY()-$D$3), "COMPLIANT", "NOT COMPLIANT")</f>
        <v>NOT COMPLIANT</v>
      </c>
      <c r="N441" s="45" t="str" cm="1">
        <f t="array" aca="1" ref="N441" ca="1">_xlfn.IFS(Merged_Data[[#This Row],[Cert 1 Ext Date]]&gt;TODAY()+10, "Current", AND(Merged_Data[[#This Row],[Cert 1 Ext Date]]&gt;TODAY(), Merged_Data[[#This Row],[Cert 1 Ext Date]]&lt;TODAY()+15),"Notify",Merged_Data[[#This Row],[Cert 1 Ext Date]]&lt;=TODAY(), "Expired",Merged_Data[[#This Row],[Cert 1 Ext Date]]= " ","No Data")</f>
        <v>Current</v>
      </c>
      <c r="O441" s="45" t="str" cm="1">
        <f t="array" aca="1" ref="O441" ca="1">_xlfn.IFS(Merged_Data[[#This Row],[Cert 2 Exp Date]]&gt;TODAY()+10, "Current", AND(Merged_Data[[#This Row],[Cert 2 Exp Date]]&gt;TODAY(), Merged_Data[[#This Row],[Cert 2 Exp Date]]&lt;TODAY()+15),"Notify",Merged_Data[[#This Row],[Cert 2 Exp Date]]&lt;=TODAY(), "Expired",Merged_Data[[#This Row],[Cert 2 Exp Date]]= " ","No Data")</f>
        <v>Current</v>
      </c>
      <c r="P441" s="45" t="str" cm="1">
        <f t="array" aca="1" ref="P441" ca="1">_xlfn.IFS(Merged_Data[[#This Row],[Cert 3 Exp Date]]&gt;TODAY()+10, "Current", AND(Merged_Data[[#This Row],[Cert 3 Exp Date]]&gt;TODAY(), Merged_Data[[#This Row],[Cert 3 Exp Date]]&lt;TODAY()+15),"Notify",Merged_Data[[#This Row],[Cert 3 Exp Date]]&lt;=TODAY(), "Expired",Merged_Data[[#This Row],[Cert 3 Exp Date]]= " ","No Data")</f>
        <v>Current</v>
      </c>
    </row>
    <row r="442" spans="1:16" x14ac:dyDescent="0.25">
      <c r="A442" s="13" t="s">
        <v>826</v>
      </c>
      <c r="B442" s="13" t="s">
        <v>827</v>
      </c>
      <c r="C442" s="13" t="s">
        <v>2875</v>
      </c>
      <c r="D442" s="13" t="s">
        <v>2425</v>
      </c>
      <c r="E442" s="13" t="s">
        <v>2426</v>
      </c>
      <c r="F442" s="13" t="s">
        <v>2447</v>
      </c>
      <c r="G442" s="13" t="s">
        <v>2432</v>
      </c>
      <c r="H442" s="18">
        <v>44708</v>
      </c>
      <c r="I442" s="20">
        <v>44900</v>
      </c>
      <c r="J442" s="21">
        <v>44655</v>
      </c>
      <c r="K442" s="22">
        <v>44739</v>
      </c>
      <c r="L442" s="14" t="str">
        <f ca="1">IF(Merged_Data[[#This Row],[Last Job Date]]+10 &lt;TODAY(), "AVAILABLE", "NOT AVAILABLE")</f>
        <v>AVAILABLE</v>
      </c>
      <c r="M442" s="37" t="str">
        <f ca="1">IF(OR(Merged_Data[[#This Row],[Cert 2 Exp Date]]&lt;=TODAY()-$D$3, Merged_Data[[#This Row],[Cert 1 Ext Date]]&lt;=TODAY()-$D$3,Merged_Data[[#This Row],[Cert 3 Exp Date]]&lt;=TODAY()-$D$3), "COMPLIANT", "NOT COMPLIANT")</f>
        <v>COMPLIANT</v>
      </c>
      <c r="N442" s="45" t="str" cm="1">
        <f t="array" aca="1" ref="N442" ca="1">_xlfn.IFS(Merged_Data[[#This Row],[Cert 1 Ext Date]]&gt;TODAY()+10, "Current", AND(Merged_Data[[#This Row],[Cert 1 Ext Date]]&gt;TODAY(), Merged_Data[[#This Row],[Cert 1 Ext Date]]&lt;TODAY()+15),"Notify",Merged_Data[[#This Row],[Cert 1 Ext Date]]&lt;=TODAY(), "Expired",Merged_Data[[#This Row],[Cert 1 Ext Date]]= " ","No Data")</f>
        <v>Current</v>
      </c>
      <c r="O442" s="45" t="str" cm="1">
        <f t="array" aca="1" ref="O442" ca="1">_xlfn.IFS(Merged_Data[[#This Row],[Cert 2 Exp Date]]&gt;TODAY()+10, "Current", AND(Merged_Data[[#This Row],[Cert 2 Exp Date]]&gt;TODAY(), Merged_Data[[#This Row],[Cert 2 Exp Date]]&lt;TODAY()+15),"Notify",Merged_Data[[#This Row],[Cert 2 Exp Date]]&lt;=TODAY(), "Expired",Merged_Data[[#This Row],[Cert 2 Exp Date]]= " ","No Data")</f>
        <v>Expired</v>
      </c>
      <c r="P442" s="45" t="str" cm="1">
        <f t="array" aca="1" ref="P442" ca="1">_xlfn.IFS(Merged_Data[[#This Row],[Cert 3 Exp Date]]&gt;TODAY()+10, "Current", AND(Merged_Data[[#This Row],[Cert 3 Exp Date]]&gt;TODAY(), Merged_Data[[#This Row],[Cert 3 Exp Date]]&lt;TODAY()+15),"Notify",Merged_Data[[#This Row],[Cert 3 Exp Date]]&lt;=TODAY(), "Expired",Merged_Data[[#This Row],[Cert 3 Exp Date]]= " ","No Data")</f>
        <v>Current</v>
      </c>
    </row>
    <row r="443" spans="1:16" x14ac:dyDescent="0.25">
      <c r="A443" s="13" t="s">
        <v>2162</v>
      </c>
      <c r="B443" s="13" t="s">
        <v>2163</v>
      </c>
      <c r="C443" s="13" t="s">
        <v>2876</v>
      </c>
      <c r="D443" s="13" t="s">
        <v>2430</v>
      </c>
      <c r="E443" s="13" t="s">
        <v>2439</v>
      </c>
      <c r="F443" s="13" t="s">
        <v>2442</v>
      </c>
      <c r="G443" s="13" t="s">
        <v>2428</v>
      </c>
      <c r="H443" s="18">
        <v>44705</v>
      </c>
      <c r="I443" s="20">
        <v>45117</v>
      </c>
      <c r="J443" s="21">
        <v>44783</v>
      </c>
      <c r="K443" s="22">
        <v>44652</v>
      </c>
      <c r="L443" s="14" t="str">
        <f ca="1">IF(Merged_Data[[#This Row],[Last Job Date]]+10 &lt;TODAY(), "AVAILABLE", "NOT AVAILABLE")</f>
        <v>AVAILABLE</v>
      </c>
      <c r="M443" s="37" t="str">
        <f ca="1">IF(OR(Merged_Data[[#This Row],[Cert 2 Exp Date]]&lt;=TODAY()-$D$3, Merged_Data[[#This Row],[Cert 1 Ext Date]]&lt;=TODAY()-$D$3,Merged_Data[[#This Row],[Cert 3 Exp Date]]&lt;=TODAY()-$D$3), "COMPLIANT", "NOT COMPLIANT")</f>
        <v>COMPLIANT</v>
      </c>
      <c r="N443" s="45" t="str" cm="1">
        <f t="array" aca="1" ref="N443" ca="1">_xlfn.IFS(Merged_Data[[#This Row],[Cert 1 Ext Date]]&gt;TODAY()+10, "Current", AND(Merged_Data[[#This Row],[Cert 1 Ext Date]]&gt;TODAY(), Merged_Data[[#This Row],[Cert 1 Ext Date]]&lt;TODAY()+15),"Notify",Merged_Data[[#This Row],[Cert 1 Ext Date]]&lt;=TODAY(), "Expired",Merged_Data[[#This Row],[Cert 1 Ext Date]]= " ","No Data")</f>
        <v>Current</v>
      </c>
      <c r="O443" s="45" t="str" cm="1">
        <f t="array" aca="1" ref="O443" ca="1">_xlfn.IFS(Merged_Data[[#This Row],[Cert 2 Exp Date]]&gt;TODAY()+10, "Current", AND(Merged_Data[[#This Row],[Cert 2 Exp Date]]&gt;TODAY(), Merged_Data[[#This Row],[Cert 2 Exp Date]]&lt;TODAY()+15),"Notify",Merged_Data[[#This Row],[Cert 2 Exp Date]]&lt;=TODAY(), "Expired",Merged_Data[[#This Row],[Cert 2 Exp Date]]= " ","No Data")</f>
        <v>Current</v>
      </c>
      <c r="P443" s="45" t="str" cm="1">
        <f t="array" aca="1" ref="P443" ca="1">_xlfn.IFS(Merged_Data[[#This Row],[Cert 3 Exp Date]]&gt;TODAY()+10, "Current", AND(Merged_Data[[#This Row],[Cert 3 Exp Date]]&gt;TODAY(), Merged_Data[[#This Row],[Cert 3 Exp Date]]&lt;TODAY()+15),"Notify",Merged_Data[[#This Row],[Cert 3 Exp Date]]&lt;=TODAY(), "Expired",Merged_Data[[#This Row],[Cert 3 Exp Date]]= " ","No Data")</f>
        <v>Expired</v>
      </c>
    </row>
    <row r="444" spans="1:16" x14ac:dyDescent="0.25">
      <c r="A444" s="13" t="s">
        <v>394</v>
      </c>
      <c r="B444" s="13" t="s">
        <v>395</v>
      </c>
      <c r="C444" s="13" t="s">
        <v>2877</v>
      </c>
      <c r="D444" s="13" t="s">
        <v>2425</v>
      </c>
      <c r="E444" s="13" t="s">
        <v>2441</v>
      </c>
      <c r="F444" s="13" t="s">
        <v>2427</v>
      </c>
      <c r="G444" s="13" t="s">
        <v>2428</v>
      </c>
      <c r="H444" s="18">
        <v>44714</v>
      </c>
      <c r="I444" s="20">
        <v>45117</v>
      </c>
      <c r="J444" s="21">
        <v>44836</v>
      </c>
      <c r="K444" s="22">
        <v>45194</v>
      </c>
      <c r="L444" s="14" t="str">
        <f ca="1">IF(Merged_Data[[#This Row],[Last Job Date]]+10 &lt;TODAY(), "AVAILABLE", "NOT AVAILABLE")</f>
        <v>NOT AVAILABLE</v>
      </c>
      <c r="M444" s="37" t="str">
        <f ca="1">IF(OR(Merged_Data[[#This Row],[Cert 2 Exp Date]]&lt;=TODAY()-$D$3, Merged_Data[[#This Row],[Cert 1 Ext Date]]&lt;=TODAY()-$D$3,Merged_Data[[#This Row],[Cert 3 Exp Date]]&lt;=TODAY()-$D$3), "COMPLIANT", "NOT COMPLIANT")</f>
        <v>NOT COMPLIANT</v>
      </c>
      <c r="N444" s="45" t="str" cm="1">
        <f t="array" aca="1" ref="N444" ca="1">_xlfn.IFS(Merged_Data[[#This Row],[Cert 1 Ext Date]]&gt;TODAY()+10, "Current", AND(Merged_Data[[#This Row],[Cert 1 Ext Date]]&gt;TODAY(), Merged_Data[[#This Row],[Cert 1 Ext Date]]&lt;TODAY()+15),"Notify",Merged_Data[[#This Row],[Cert 1 Ext Date]]&lt;=TODAY(), "Expired",Merged_Data[[#This Row],[Cert 1 Ext Date]]= " ","No Data")</f>
        <v>Current</v>
      </c>
      <c r="O444" s="45" t="str" cm="1">
        <f t="array" aca="1" ref="O444" ca="1">_xlfn.IFS(Merged_Data[[#This Row],[Cert 2 Exp Date]]&gt;TODAY()+10, "Current", AND(Merged_Data[[#This Row],[Cert 2 Exp Date]]&gt;TODAY(), Merged_Data[[#This Row],[Cert 2 Exp Date]]&lt;TODAY()+15),"Notify",Merged_Data[[#This Row],[Cert 2 Exp Date]]&lt;=TODAY(), "Expired",Merged_Data[[#This Row],[Cert 2 Exp Date]]= " ","No Data")</f>
        <v>Current</v>
      </c>
      <c r="P444" s="45" t="str" cm="1">
        <f t="array" aca="1" ref="P444" ca="1">_xlfn.IFS(Merged_Data[[#This Row],[Cert 3 Exp Date]]&gt;TODAY()+10, "Current", AND(Merged_Data[[#This Row],[Cert 3 Exp Date]]&gt;TODAY(), Merged_Data[[#This Row],[Cert 3 Exp Date]]&lt;TODAY()+15),"Notify",Merged_Data[[#This Row],[Cert 3 Exp Date]]&lt;=TODAY(), "Expired",Merged_Data[[#This Row],[Cert 3 Exp Date]]= " ","No Data")</f>
        <v>Current</v>
      </c>
    </row>
    <row r="445" spans="1:16" x14ac:dyDescent="0.25">
      <c r="A445" s="13" t="s">
        <v>2203</v>
      </c>
      <c r="B445" s="13" t="s">
        <v>2204</v>
      </c>
      <c r="C445" s="13" t="s">
        <v>2878</v>
      </c>
      <c r="D445" s="13" t="s">
        <v>2425</v>
      </c>
      <c r="E445" s="13" t="s">
        <v>2450</v>
      </c>
      <c r="F445" s="13" t="s">
        <v>2442</v>
      </c>
      <c r="G445" s="13" t="s">
        <v>2428</v>
      </c>
      <c r="H445" s="18">
        <v>44706</v>
      </c>
      <c r="I445" s="20">
        <v>44817</v>
      </c>
      <c r="J445" s="21"/>
      <c r="K445" s="22"/>
      <c r="L445" s="14" t="str">
        <f ca="1">IF(Merged_Data[[#This Row],[Last Job Date]]+10 &lt;TODAY(), "AVAILABLE", "NOT AVAILABLE")</f>
        <v>AVAILABLE</v>
      </c>
      <c r="M445" s="37" t="str">
        <f ca="1">IF(OR(Merged_Data[[#This Row],[Cert 2 Exp Date]]&lt;=TODAY()-$D$3, Merged_Data[[#This Row],[Cert 1 Ext Date]]&lt;=TODAY()-$D$3,Merged_Data[[#This Row],[Cert 3 Exp Date]]&lt;=TODAY()-$D$3), "COMPLIANT", "NOT COMPLIANT")</f>
        <v>COMPLIANT</v>
      </c>
      <c r="N445" s="45" t="str" cm="1">
        <f t="array" aca="1" ref="N445" ca="1">_xlfn.IFS(Merged_Data[[#This Row],[Cert 1 Ext Date]]&gt;TODAY()+10, "Current", AND(Merged_Data[[#This Row],[Cert 1 Ext Date]]&gt;TODAY(), Merged_Data[[#This Row],[Cert 1 Ext Date]]&lt;TODAY()+15),"Notify",Merged_Data[[#This Row],[Cert 1 Ext Date]]&lt;=TODAY(), "Expired",Merged_Data[[#This Row],[Cert 1 Ext Date]]= " ","No Data")</f>
        <v>Current</v>
      </c>
      <c r="O445" s="45" t="str" cm="1">
        <f t="array" aca="1" ref="O445" ca="1">_xlfn.IFS(Merged_Data[[#This Row],[Cert 2 Exp Date]]&gt;TODAY()+10, "Current", AND(Merged_Data[[#This Row],[Cert 2 Exp Date]]&gt;TODAY(), Merged_Data[[#This Row],[Cert 2 Exp Date]]&lt;TODAY()+15),"Notify",Merged_Data[[#This Row],[Cert 2 Exp Date]]&lt;=TODAY(), "Expired",Merged_Data[[#This Row],[Cert 2 Exp Date]]= " ","No Data")</f>
        <v>Expired</v>
      </c>
      <c r="P445" s="45" t="str" cm="1">
        <f t="array" aca="1" ref="P445" ca="1">_xlfn.IFS(Merged_Data[[#This Row],[Cert 3 Exp Date]]&gt;TODAY()+10, "Current", AND(Merged_Data[[#This Row],[Cert 3 Exp Date]]&gt;TODAY(), Merged_Data[[#This Row],[Cert 3 Exp Date]]&lt;TODAY()+15),"Notify",Merged_Data[[#This Row],[Cert 3 Exp Date]]&lt;=TODAY(), "Expired",Merged_Data[[#This Row],[Cert 3 Exp Date]]= " ","No Data")</f>
        <v>Expired</v>
      </c>
    </row>
    <row r="446" spans="1:16" x14ac:dyDescent="0.25">
      <c r="A446" s="13" t="s">
        <v>1409</v>
      </c>
      <c r="B446" s="13" t="s">
        <v>1410</v>
      </c>
      <c r="C446" s="13" t="s">
        <v>2879</v>
      </c>
      <c r="D446" s="13" t="s">
        <v>2430</v>
      </c>
      <c r="E446" s="13" t="s">
        <v>2445</v>
      </c>
      <c r="F446" s="13" t="s">
        <v>2447</v>
      </c>
      <c r="G446" s="13" t="s">
        <v>2432</v>
      </c>
      <c r="H446" s="18">
        <v>44713</v>
      </c>
      <c r="I446" s="20"/>
      <c r="J446" s="21">
        <v>45182</v>
      </c>
      <c r="K446" s="22">
        <v>44585</v>
      </c>
      <c r="L446" s="14" t="str">
        <f ca="1">IF(Merged_Data[[#This Row],[Last Job Date]]+10 &lt;TODAY(), "AVAILABLE", "NOT AVAILABLE")</f>
        <v>NOT AVAILABLE</v>
      </c>
      <c r="M446" s="37" t="str">
        <f ca="1">IF(OR(Merged_Data[[#This Row],[Cert 2 Exp Date]]&lt;=TODAY()-$D$3, Merged_Data[[#This Row],[Cert 1 Ext Date]]&lt;=TODAY()-$D$3,Merged_Data[[#This Row],[Cert 3 Exp Date]]&lt;=TODAY()-$D$3), "COMPLIANT", "NOT COMPLIANT")</f>
        <v>COMPLIANT</v>
      </c>
      <c r="N446" s="45" t="str" cm="1">
        <f t="array" aca="1" ref="N446" ca="1">_xlfn.IFS(Merged_Data[[#This Row],[Cert 1 Ext Date]]&gt;TODAY()+10, "Current", AND(Merged_Data[[#This Row],[Cert 1 Ext Date]]&gt;TODAY(), Merged_Data[[#This Row],[Cert 1 Ext Date]]&lt;TODAY()+15),"Notify",Merged_Data[[#This Row],[Cert 1 Ext Date]]&lt;=TODAY(), "Expired",Merged_Data[[#This Row],[Cert 1 Ext Date]]= " ","No Data")</f>
        <v>Expired</v>
      </c>
      <c r="O446" s="45" t="str" cm="1">
        <f t="array" aca="1" ref="O446" ca="1">_xlfn.IFS(Merged_Data[[#This Row],[Cert 2 Exp Date]]&gt;TODAY()+10, "Current", AND(Merged_Data[[#This Row],[Cert 2 Exp Date]]&gt;TODAY(), Merged_Data[[#This Row],[Cert 2 Exp Date]]&lt;TODAY()+15),"Notify",Merged_Data[[#This Row],[Cert 2 Exp Date]]&lt;=TODAY(), "Expired",Merged_Data[[#This Row],[Cert 2 Exp Date]]= " ","No Data")</f>
        <v>Current</v>
      </c>
      <c r="P446" s="45" t="str" cm="1">
        <f t="array" aca="1" ref="P446" ca="1">_xlfn.IFS(Merged_Data[[#This Row],[Cert 3 Exp Date]]&gt;TODAY()+10, "Current", AND(Merged_Data[[#This Row],[Cert 3 Exp Date]]&gt;TODAY(), Merged_Data[[#This Row],[Cert 3 Exp Date]]&lt;TODAY()+15),"Notify",Merged_Data[[#This Row],[Cert 3 Exp Date]]&lt;=TODAY(), "Expired",Merged_Data[[#This Row],[Cert 3 Exp Date]]= " ","No Data")</f>
        <v>Expired</v>
      </c>
    </row>
    <row r="447" spans="1:16" x14ac:dyDescent="0.25">
      <c r="A447" s="13" t="s">
        <v>2042</v>
      </c>
      <c r="B447" s="13" t="s">
        <v>2043</v>
      </c>
      <c r="C447" s="13" t="s">
        <v>2880</v>
      </c>
      <c r="D447" s="13" t="s">
        <v>2425</v>
      </c>
      <c r="E447" s="13" t="s">
        <v>2441</v>
      </c>
      <c r="F447" s="13" t="s">
        <v>2447</v>
      </c>
      <c r="G447" s="13" t="s">
        <v>2432</v>
      </c>
      <c r="H447" s="18">
        <v>44708</v>
      </c>
      <c r="I447" s="20">
        <v>44864</v>
      </c>
      <c r="J447" s="21">
        <v>44807</v>
      </c>
      <c r="K447" s="22">
        <v>45114</v>
      </c>
      <c r="L447" s="14" t="str">
        <f ca="1">IF(Merged_Data[[#This Row],[Last Job Date]]+10 &lt;TODAY(), "AVAILABLE", "NOT AVAILABLE")</f>
        <v>AVAILABLE</v>
      </c>
      <c r="M447" s="37" t="str">
        <f ca="1">IF(OR(Merged_Data[[#This Row],[Cert 2 Exp Date]]&lt;=TODAY()-$D$3, Merged_Data[[#This Row],[Cert 1 Ext Date]]&lt;=TODAY()-$D$3,Merged_Data[[#This Row],[Cert 3 Exp Date]]&lt;=TODAY()-$D$3), "COMPLIANT", "NOT COMPLIANT")</f>
        <v>NOT COMPLIANT</v>
      </c>
      <c r="N447" s="45" t="str" cm="1">
        <f t="array" aca="1" ref="N447" ca="1">_xlfn.IFS(Merged_Data[[#This Row],[Cert 1 Ext Date]]&gt;TODAY()+10, "Current", AND(Merged_Data[[#This Row],[Cert 1 Ext Date]]&gt;TODAY(), Merged_Data[[#This Row],[Cert 1 Ext Date]]&lt;TODAY()+15),"Notify",Merged_Data[[#This Row],[Cert 1 Ext Date]]&lt;=TODAY(), "Expired",Merged_Data[[#This Row],[Cert 1 Ext Date]]= " ","No Data")</f>
        <v>Current</v>
      </c>
      <c r="O447" s="45" t="str" cm="1">
        <f t="array" aca="1" ref="O447" ca="1">_xlfn.IFS(Merged_Data[[#This Row],[Cert 2 Exp Date]]&gt;TODAY()+10, "Current", AND(Merged_Data[[#This Row],[Cert 2 Exp Date]]&gt;TODAY(), Merged_Data[[#This Row],[Cert 2 Exp Date]]&lt;TODAY()+15),"Notify",Merged_Data[[#This Row],[Cert 2 Exp Date]]&lt;=TODAY(), "Expired",Merged_Data[[#This Row],[Cert 2 Exp Date]]= " ","No Data")</f>
        <v>Current</v>
      </c>
      <c r="P447" s="45" t="str" cm="1">
        <f t="array" aca="1" ref="P447" ca="1">_xlfn.IFS(Merged_Data[[#This Row],[Cert 3 Exp Date]]&gt;TODAY()+10, "Current", AND(Merged_Data[[#This Row],[Cert 3 Exp Date]]&gt;TODAY(), Merged_Data[[#This Row],[Cert 3 Exp Date]]&lt;TODAY()+15),"Notify",Merged_Data[[#This Row],[Cert 3 Exp Date]]&lt;=TODAY(), "Expired",Merged_Data[[#This Row],[Cert 3 Exp Date]]= " ","No Data")</f>
        <v>Current</v>
      </c>
    </row>
    <row r="448" spans="1:16" x14ac:dyDescent="0.25">
      <c r="A448" s="13" t="s">
        <v>119</v>
      </c>
      <c r="B448" s="13" t="s">
        <v>120</v>
      </c>
      <c r="C448" s="13" t="s">
        <v>2881</v>
      </c>
      <c r="D448" s="13" t="s">
        <v>2425</v>
      </c>
      <c r="E448" s="13" t="s">
        <v>2450</v>
      </c>
      <c r="F448" s="13" t="s">
        <v>2427</v>
      </c>
      <c r="G448" s="13" t="s">
        <v>2432</v>
      </c>
      <c r="H448" s="18">
        <v>44705</v>
      </c>
      <c r="I448" s="20">
        <v>44887</v>
      </c>
      <c r="J448" s="21"/>
      <c r="K448" s="22"/>
      <c r="L448" s="14" t="str">
        <f ca="1">IF(Merged_Data[[#This Row],[Last Job Date]]+10 &lt;TODAY(), "AVAILABLE", "NOT AVAILABLE")</f>
        <v>AVAILABLE</v>
      </c>
      <c r="M448" s="37" t="str">
        <f ca="1">IF(OR(Merged_Data[[#This Row],[Cert 2 Exp Date]]&lt;=TODAY()-$D$3, Merged_Data[[#This Row],[Cert 1 Ext Date]]&lt;=TODAY()-$D$3,Merged_Data[[#This Row],[Cert 3 Exp Date]]&lt;=TODAY()-$D$3), "COMPLIANT", "NOT COMPLIANT")</f>
        <v>COMPLIANT</v>
      </c>
      <c r="N448" s="45" t="str" cm="1">
        <f t="array" aca="1" ref="N448" ca="1">_xlfn.IFS(Merged_Data[[#This Row],[Cert 1 Ext Date]]&gt;TODAY()+10, "Current", AND(Merged_Data[[#This Row],[Cert 1 Ext Date]]&gt;TODAY(), Merged_Data[[#This Row],[Cert 1 Ext Date]]&lt;TODAY()+15),"Notify",Merged_Data[[#This Row],[Cert 1 Ext Date]]&lt;=TODAY(), "Expired",Merged_Data[[#This Row],[Cert 1 Ext Date]]= " ","No Data")</f>
        <v>Current</v>
      </c>
      <c r="O448" s="45" t="str" cm="1">
        <f t="array" aca="1" ref="O448" ca="1">_xlfn.IFS(Merged_Data[[#This Row],[Cert 2 Exp Date]]&gt;TODAY()+10, "Current", AND(Merged_Data[[#This Row],[Cert 2 Exp Date]]&gt;TODAY(), Merged_Data[[#This Row],[Cert 2 Exp Date]]&lt;TODAY()+15),"Notify",Merged_Data[[#This Row],[Cert 2 Exp Date]]&lt;=TODAY(), "Expired",Merged_Data[[#This Row],[Cert 2 Exp Date]]= " ","No Data")</f>
        <v>Expired</v>
      </c>
      <c r="P448" s="45" t="str" cm="1">
        <f t="array" aca="1" ref="P448" ca="1">_xlfn.IFS(Merged_Data[[#This Row],[Cert 3 Exp Date]]&gt;TODAY()+10, "Current", AND(Merged_Data[[#This Row],[Cert 3 Exp Date]]&gt;TODAY(), Merged_Data[[#This Row],[Cert 3 Exp Date]]&lt;TODAY()+15),"Notify",Merged_Data[[#This Row],[Cert 3 Exp Date]]&lt;=TODAY(), "Expired",Merged_Data[[#This Row],[Cert 3 Exp Date]]= " ","No Data")</f>
        <v>Expired</v>
      </c>
    </row>
    <row r="449" spans="1:16" x14ac:dyDescent="0.25">
      <c r="A449" s="13" t="s">
        <v>62</v>
      </c>
      <c r="B449" s="13" t="s">
        <v>63</v>
      </c>
      <c r="C449" s="13" t="s">
        <v>2882</v>
      </c>
      <c r="D449" s="13" t="s">
        <v>2425</v>
      </c>
      <c r="E449" s="13" t="s">
        <v>2439</v>
      </c>
      <c r="F449" s="13" t="s">
        <v>2431</v>
      </c>
      <c r="G449" s="13" t="s">
        <v>2428</v>
      </c>
      <c r="H449" s="18">
        <v>44709</v>
      </c>
      <c r="I449" s="20">
        <v>44953</v>
      </c>
      <c r="J449" s="21">
        <v>44773</v>
      </c>
      <c r="K449" s="22">
        <v>45086</v>
      </c>
      <c r="L449" s="14" t="str">
        <f ca="1">IF(Merged_Data[[#This Row],[Last Job Date]]+10 &lt;TODAY(), "AVAILABLE", "NOT AVAILABLE")</f>
        <v>AVAILABLE</v>
      </c>
      <c r="M449" s="37" t="str">
        <f ca="1">IF(OR(Merged_Data[[#This Row],[Cert 2 Exp Date]]&lt;=TODAY()-$D$3, Merged_Data[[#This Row],[Cert 1 Ext Date]]&lt;=TODAY()-$D$3,Merged_Data[[#This Row],[Cert 3 Exp Date]]&lt;=TODAY()-$D$3), "COMPLIANT", "NOT COMPLIANT")</f>
        <v>NOT COMPLIANT</v>
      </c>
      <c r="N449" s="45" t="str" cm="1">
        <f t="array" aca="1" ref="N449" ca="1">_xlfn.IFS(Merged_Data[[#This Row],[Cert 1 Ext Date]]&gt;TODAY()+10, "Current", AND(Merged_Data[[#This Row],[Cert 1 Ext Date]]&gt;TODAY(), Merged_Data[[#This Row],[Cert 1 Ext Date]]&lt;TODAY()+15),"Notify",Merged_Data[[#This Row],[Cert 1 Ext Date]]&lt;=TODAY(), "Expired",Merged_Data[[#This Row],[Cert 1 Ext Date]]= " ","No Data")</f>
        <v>Current</v>
      </c>
      <c r="O449" s="45" t="str" cm="1">
        <f t="array" aca="1" ref="O449" ca="1">_xlfn.IFS(Merged_Data[[#This Row],[Cert 2 Exp Date]]&gt;TODAY()+10, "Current", AND(Merged_Data[[#This Row],[Cert 2 Exp Date]]&gt;TODAY(), Merged_Data[[#This Row],[Cert 2 Exp Date]]&lt;TODAY()+15),"Notify",Merged_Data[[#This Row],[Cert 2 Exp Date]]&lt;=TODAY(), "Expired",Merged_Data[[#This Row],[Cert 2 Exp Date]]= " ","No Data")</f>
        <v>Current</v>
      </c>
      <c r="P449" s="45" t="str" cm="1">
        <f t="array" aca="1" ref="P449" ca="1">_xlfn.IFS(Merged_Data[[#This Row],[Cert 3 Exp Date]]&gt;TODAY()+10, "Current", AND(Merged_Data[[#This Row],[Cert 3 Exp Date]]&gt;TODAY(), Merged_Data[[#This Row],[Cert 3 Exp Date]]&lt;TODAY()+15),"Notify",Merged_Data[[#This Row],[Cert 3 Exp Date]]&lt;=TODAY(), "Expired",Merged_Data[[#This Row],[Cert 3 Exp Date]]= " ","No Data")</f>
        <v>Current</v>
      </c>
    </row>
    <row r="450" spans="1:16" x14ac:dyDescent="0.25">
      <c r="A450" s="13" t="s">
        <v>2396</v>
      </c>
      <c r="B450" s="13" t="s">
        <v>2397</v>
      </c>
      <c r="C450" s="13" t="s">
        <v>2883</v>
      </c>
      <c r="D450" s="13" t="s">
        <v>2425</v>
      </c>
      <c r="E450" s="13" t="s">
        <v>2439</v>
      </c>
      <c r="F450" s="13" t="s">
        <v>2427</v>
      </c>
      <c r="G450" s="13" t="s">
        <v>2428</v>
      </c>
      <c r="H450" s="18">
        <v>44709</v>
      </c>
      <c r="I450" s="20">
        <v>44666</v>
      </c>
      <c r="J450" s="21">
        <v>44629</v>
      </c>
      <c r="K450" s="22">
        <v>44862</v>
      </c>
      <c r="L450" s="14" t="str">
        <f ca="1">IF(Merged_Data[[#This Row],[Last Job Date]]+10 &lt;TODAY(), "AVAILABLE", "NOT AVAILABLE")</f>
        <v>AVAILABLE</v>
      </c>
      <c r="M450" s="37" t="str">
        <f ca="1">IF(OR(Merged_Data[[#This Row],[Cert 2 Exp Date]]&lt;=TODAY()-$D$3, Merged_Data[[#This Row],[Cert 1 Ext Date]]&lt;=TODAY()-$D$3,Merged_Data[[#This Row],[Cert 3 Exp Date]]&lt;=TODAY()-$D$3), "COMPLIANT", "NOT COMPLIANT")</f>
        <v>COMPLIANT</v>
      </c>
      <c r="N450" s="45" t="str" cm="1">
        <f t="array" aca="1" ref="N450" ca="1">_xlfn.IFS(Merged_Data[[#This Row],[Cert 1 Ext Date]]&gt;TODAY()+10, "Current", AND(Merged_Data[[#This Row],[Cert 1 Ext Date]]&gt;TODAY(), Merged_Data[[#This Row],[Cert 1 Ext Date]]&lt;TODAY()+15),"Notify",Merged_Data[[#This Row],[Cert 1 Ext Date]]&lt;=TODAY(), "Expired",Merged_Data[[#This Row],[Cert 1 Ext Date]]= " ","No Data")</f>
        <v>Expired</v>
      </c>
      <c r="O450" s="45" t="str" cm="1">
        <f t="array" aca="1" ref="O450" ca="1">_xlfn.IFS(Merged_Data[[#This Row],[Cert 2 Exp Date]]&gt;TODAY()+10, "Current", AND(Merged_Data[[#This Row],[Cert 2 Exp Date]]&gt;TODAY(), Merged_Data[[#This Row],[Cert 2 Exp Date]]&lt;TODAY()+15),"Notify",Merged_Data[[#This Row],[Cert 2 Exp Date]]&lt;=TODAY(), "Expired",Merged_Data[[#This Row],[Cert 2 Exp Date]]= " ","No Data")</f>
        <v>Expired</v>
      </c>
      <c r="P450" s="45" t="str" cm="1">
        <f t="array" aca="1" ref="P450" ca="1">_xlfn.IFS(Merged_Data[[#This Row],[Cert 3 Exp Date]]&gt;TODAY()+10, "Current", AND(Merged_Data[[#This Row],[Cert 3 Exp Date]]&gt;TODAY(), Merged_Data[[#This Row],[Cert 3 Exp Date]]&lt;TODAY()+15),"Notify",Merged_Data[[#This Row],[Cert 3 Exp Date]]&lt;=TODAY(), "Expired",Merged_Data[[#This Row],[Cert 3 Exp Date]]= " ","No Data")</f>
        <v>Current</v>
      </c>
    </row>
    <row r="451" spans="1:16" x14ac:dyDescent="0.25">
      <c r="A451" s="13" t="s">
        <v>2379</v>
      </c>
      <c r="B451" s="13" t="s">
        <v>2380</v>
      </c>
      <c r="C451" s="13" t="s">
        <v>2884</v>
      </c>
      <c r="D451" s="13" t="s">
        <v>2430</v>
      </c>
      <c r="E451" s="13" t="s">
        <v>2445</v>
      </c>
      <c r="F451" s="13" t="s">
        <v>2442</v>
      </c>
      <c r="G451" s="13" t="s">
        <v>2428</v>
      </c>
      <c r="H451" s="18">
        <v>44716</v>
      </c>
      <c r="I451" s="20">
        <v>44849</v>
      </c>
      <c r="J451" s="21">
        <v>44866</v>
      </c>
      <c r="K451" s="22">
        <v>45196</v>
      </c>
      <c r="L451" s="14" t="str">
        <f ca="1">IF(Merged_Data[[#This Row],[Last Job Date]]+10 &lt;TODAY(), "AVAILABLE", "NOT AVAILABLE")</f>
        <v>NOT AVAILABLE</v>
      </c>
      <c r="M451" s="37" t="str">
        <f ca="1">IF(OR(Merged_Data[[#This Row],[Cert 2 Exp Date]]&lt;=TODAY()-$D$3, Merged_Data[[#This Row],[Cert 1 Ext Date]]&lt;=TODAY()-$D$3,Merged_Data[[#This Row],[Cert 3 Exp Date]]&lt;=TODAY()-$D$3), "COMPLIANT", "NOT COMPLIANT")</f>
        <v>NOT COMPLIANT</v>
      </c>
      <c r="N451" s="45" t="str" cm="1">
        <f t="array" aca="1" ref="N451" ca="1">_xlfn.IFS(Merged_Data[[#This Row],[Cert 1 Ext Date]]&gt;TODAY()+10, "Current", AND(Merged_Data[[#This Row],[Cert 1 Ext Date]]&gt;TODAY(), Merged_Data[[#This Row],[Cert 1 Ext Date]]&lt;TODAY()+15),"Notify",Merged_Data[[#This Row],[Cert 1 Ext Date]]&lt;=TODAY(), "Expired",Merged_Data[[#This Row],[Cert 1 Ext Date]]= " ","No Data")</f>
        <v>Current</v>
      </c>
      <c r="O451" s="45" t="str" cm="1">
        <f t="array" aca="1" ref="O451" ca="1">_xlfn.IFS(Merged_Data[[#This Row],[Cert 2 Exp Date]]&gt;TODAY()+10, "Current", AND(Merged_Data[[#This Row],[Cert 2 Exp Date]]&gt;TODAY(), Merged_Data[[#This Row],[Cert 2 Exp Date]]&lt;TODAY()+15),"Notify",Merged_Data[[#This Row],[Cert 2 Exp Date]]&lt;=TODAY(), "Expired",Merged_Data[[#This Row],[Cert 2 Exp Date]]= " ","No Data")</f>
        <v>Current</v>
      </c>
      <c r="P451" s="45" t="str" cm="1">
        <f t="array" aca="1" ref="P451" ca="1">_xlfn.IFS(Merged_Data[[#This Row],[Cert 3 Exp Date]]&gt;TODAY()+10, "Current", AND(Merged_Data[[#This Row],[Cert 3 Exp Date]]&gt;TODAY(), Merged_Data[[#This Row],[Cert 3 Exp Date]]&lt;TODAY()+15),"Notify",Merged_Data[[#This Row],[Cert 3 Exp Date]]&lt;=TODAY(), "Expired",Merged_Data[[#This Row],[Cert 3 Exp Date]]= " ","No Data")</f>
        <v>Current</v>
      </c>
    </row>
    <row r="452" spans="1:16" x14ac:dyDescent="0.25">
      <c r="A452" s="13" t="s">
        <v>2217</v>
      </c>
      <c r="B452" s="13" t="s">
        <v>2218</v>
      </c>
      <c r="C452" s="13" t="s">
        <v>2885</v>
      </c>
      <c r="D452" s="13" t="s">
        <v>2430</v>
      </c>
      <c r="E452" s="13" t="s">
        <v>2439</v>
      </c>
      <c r="F452" s="13" t="s">
        <v>2435</v>
      </c>
      <c r="G452" s="13" t="s">
        <v>2432</v>
      </c>
      <c r="H452" s="18">
        <v>44705</v>
      </c>
      <c r="I452" s="20">
        <v>44991</v>
      </c>
      <c r="J452" s="21">
        <v>45029</v>
      </c>
      <c r="K452" s="22">
        <v>44997</v>
      </c>
      <c r="L452" s="14" t="str">
        <f ca="1">IF(Merged_Data[[#This Row],[Last Job Date]]+10 &lt;TODAY(), "AVAILABLE", "NOT AVAILABLE")</f>
        <v>AVAILABLE</v>
      </c>
      <c r="M452" s="37" t="str">
        <f ca="1">IF(OR(Merged_Data[[#This Row],[Cert 2 Exp Date]]&lt;=TODAY()-$D$3, Merged_Data[[#This Row],[Cert 1 Ext Date]]&lt;=TODAY()-$D$3,Merged_Data[[#This Row],[Cert 3 Exp Date]]&lt;=TODAY()-$D$3), "COMPLIANT", "NOT COMPLIANT")</f>
        <v>NOT COMPLIANT</v>
      </c>
      <c r="N452" s="45" t="str" cm="1">
        <f t="array" aca="1" ref="N452" ca="1">_xlfn.IFS(Merged_Data[[#This Row],[Cert 1 Ext Date]]&gt;TODAY()+10, "Current", AND(Merged_Data[[#This Row],[Cert 1 Ext Date]]&gt;TODAY(), Merged_Data[[#This Row],[Cert 1 Ext Date]]&lt;TODAY()+15),"Notify",Merged_Data[[#This Row],[Cert 1 Ext Date]]&lt;=TODAY(), "Expired",Merged_Data[[#This Row],[Cert 1 Ext Date]]= " ","No Data")</f>
        <v>Current</v>
      </c>
      <c r="O452" s="45" t="str" cm="1">
        <f t="array" aca="1" ref="O452" ca="1">_xlfn.IFS(Merged_Data[[#This Row],[Cert 2 Exp Date]]&gt;TODAY()+10, "Current", AND(Merged_Data[[#This Row],[Cert 2 Exp Date]]&gt;TODAY(), Merged_Data[[#This Row],[Cert 2 Exp Date]]&lt;TODAY()+15),"Notify",Merged_Data[[#This Row],[Cert 2 Exp Date]]&lt;=TODAY(), "Expired",Merged_Data[[#This Row],[Cert 2 Exp Date]]= " ","No Data")</f>
        <v>Current</v>
      </c>
      <c r="P452" s="45" t="str" cm="1">
        <f t="array" aca="1" ref="P452" ca="1">_xlfn.IFS(Merged_Data[[#This Row],[Cert 3 Exp Date]]&gt;TODAY()+10, "Current", AND(Merged_Data[[#This Row],[Cert 3 Exp Date]]&gt;TODAY(), Merged_Data[[#This Row],[Cert 3 Exp Date]]&lt;TODAY()+15),"Notify",Merged_Data[[#This Row],[Cert 3 Exp Date]]&lt;=TODAY(), "Expired",Merged_Data[[#This Row],[Cert 3 Exp Date]]= " ","No Data")</f>
        <v>Current</v>
      </c>
    </row>
    <row r="453" spans="1:16" x14ac:dyDescent="0.25">
      <c r="A453" s="13" t="s">
        <v>1663</v>
      </c>
      <c r="B453" s="13" t="s">
        <v>1664</v>
      </c>
      <c r="C453" s="13" t="s">
        <v>2886</v>
      </c>
      <c r="D453" s="13" t="s">
        <v>2425</v>
      </c>
      <c r="E453" s="13" t="s">
        <v>2441</v>
      </c>
      <c r="F453" s="13" t="s">
        <v>2442</v>
      </c>
      <c r="G453" s="13" t="s">
        <v>2432</v>
      </c>
      <c r="H453" s="18">
        <v>44713</v>
      </c>
      <c r="I453" s="20">
        <v>44902</v>
      </c>
      <c r="J453" s="21">
        <v>44863</v>
      </c>
      <c r="K453" s="22">
        <v>44863</v>
      </c>
      <c r="L453" s="14" t="str">
        <f ca="1">IF(Merged_Data[[#This Row],[Last Job Date]]+10 &lt;TODAY(), "AVAILABLE", "NOT AVAILABLE")</f>
        <v>NOT AVAILABLE</v>
      </c>
      <c r="M453" s="37" t="str">
        <f ca="1">IF(OR(Merged_Data[[#This Row],[Cert 2 Exp Date]]&lt;=TODAY()-$D$3, Merged_Data[[#This Row],[Cert 1 Ext Date]]&lt;=TODAY()-$D$3,Merged_Data[[#This Row],[Cert 3 Exp Date]]&lt;=TODAY()-$D$3), "COMPLIANT", "NOT COMPLIANT")</f>
        <v>NOT COMPLIANT</v>
      </c>
      <c r="N453" s="45" t="str" cm="1">
        <f t="array" aca="1" ref="N453" ca="1">_xlfn.IFS(Merged_Data[[#This Row],[Cert 1 Ext Date]]&gt;TODAY()+10, "Current", AND(Merged_Data[[#This Row],[Cert 1 Ext Date]]&gt;TODAY(), Merged_Data[[#This Row],[Cert 1 Ext Date]]&lt;TODAY()+15),"Notify",Merged_Data[[#This Row],[Cert 1 Ext Date]]&lt;=TODAY(), "Expired",Merged_Data[[#This Row],[Cert 1 Ext Date]]= " ","No Data")</f>
        <v>Current</v>
      </c>
      <c r="O453" s="45" t="str" cm="1">
        <f t="array" aca="1" ref="O453" ca="1">_xlfn.IFS(Merged_Data[[#This Row],[Cert 2 Exp Date]]&gt;TODAY()+10, "Current", AND(Merged_Data[[#This Row],[Cert 2 Exp Date]]&gt;TODAY(), Merged_Data[[#This Row],[Cert 2 Exp Date]]&lt;TODAY()+15),"Notify",Merged_Data[[#This Row],[Cert 2 Exp Date]]&lt;=TODAY(), "Expired",Merged_Data[[#This Row],[Cert 2 Exp Date]]= " ","No Data")</f>
        <v>Current</v>
      </c>
      <c r="P453" s="45" t="str" cm="1">
        <f t="array" aca="1" ref="P453" ca="1">_xlfn.IFS(Merged_Data[[#This Row],[Cert 3 Exp Date]]&gt;TODAY()+10, "Current", AND(Merged_Data[[#This Row],[Cert 3 Exp Date]]&gt;TODAY(), Merged_Data[[#This Row],[Cert 3 Exp Date]]&lt;TODAY()+15),"Notify",Merged_Data[[#This Row],[Cert 3 Exp Date]]&lt;=TODAY(), "Expired",Merged_Data[[#This Row],[Cert 3 Exp Date]]= " ","No Data")</f>
        <v>Current</v>
      </c>
    </row>
    <row r="454" spans="1:16" x14ac:dyDescent="0.25">
      <c r="A454" s="13" t="s">
        <v>1925</v>
      </c>
      <c r="B454" s="13" t="s">
        <v>1926</v>
      </c>
      <c r="C454" s="13" t="s">
        <v>2887</v>
      </c>
      <c r="D454" s="13" t="s">
        <v>2425</v>
      </c>
      <c r="E454" s="13" t="s">
        <v>2445</v>
      </c>
      <c r="F454" s="13" t="s">
        <v>2431</v>
      </c>
      <c r="G454" s="13" t="s">
        <v>2428</v>
      </c>
      <c r="H454" s="18">
        <v>44707</v>
      </c>
      <c r="I454" s="20">
        <v>44882</v>
      </c>
      <c r="J454" s="21">
        <v>45045</v>
      </c>
      <c r="K454" s="22">
        <v>45200</v>
      </c>
      <c r="L454" s="14" t="str">
        <f ca="1">IF(Merged_Data[[#This Row],[Last Job Date]]+10 &lt;TODAY(), "AVAILABLE", "NOT AVAILABLE")</f>
        <v>AVAILABLE</v>
      </c>
      <c r="M454" s="37" t="str">
        <f ca="1">IF(OR(Merged_Data[[#This Row],[Cert 2 Exp Date]]&lt;=TODAY()-$D$3, Merged_Data[[#This Row],[Cert 1 Ext Date]]&lt;=TODAY()-$D$3,Merged_Data[[#This Row],[Cert 3 Exp Date]]&lt;=TODAY()-$D$3), "COMPLIANT", "NOT COMPLIANT")</f>
        <v>NOT COMPLIANT</v>
      </c>
      <c r="N454" s="45" t="str" cm="1">
        <f t="array" aca="1" ref="N454" ca="1">_xlfn.IFS(Merged_Data[[#This Row],[Cert 1 Ext Date]]&gt;TODAY()+10, "Current", AND(Merged_Data[[#This Row],[Cert 1 Ext Date]]&gt;TODAY(), Merged_Data[[#This Row],[Cert 1 Ext Date]]&lt;TODAY()+15),"Notify",Merged_Data[[#This Row],[Cert 1 Ext Date]]&lt;=TODAY(), "Expired",Merged_Data[[#This Row],[Cert 1 Ext Date]]= " ","No Data")</f>
        <v>Current</v>
      </c>
      <c r="O454" s="45" t="str" cm="1">
        <f t="array" aca="1" ref="O454" ca="1">_xlfn.IFS(Merged_Data[[#This Row],[Cert 2 Exp Date]]&gt;TODAY()+10, "Current", AND(Merged_Data[[#This Row],[Cert 2 Exp Date]]&gt;TODAY(), Merged_Data[[#This Row],[Cert 2 Exp Date]]&lt;TODAY()+15),"Notify",Merged_Data[[#This Row],[Cert 2 Exp Date]]&lt;=TODAY(), "Expired",Merged_Data[[#This Row],[Cert 2 Exp Date]]= " ","No Data")</f>
        <v>Current</v>
      </c>
      <c r="P454" s="45" t="str" cm="1">
        <f t="array" aca="1" ref="P454" ca="1">_xlfn.IFS(Merged_Data[[#This Row],[Cert 3 Exp Date]]&gt;TODAY()+10, "Current", AND(Merged_Data[[#This Row],[Cert 3 Exp Date]]&gt;TODAY(), Merged_Data[[#This Row],[Cert 3 Exp Date]]&lt;TODAY()+15),"Notify",Merged_Data[[#This Row],[Cert 3 Exp Date]]&lt;=TODAY(), "Expired",Merged_Data[[#This Row],[Cert 3 Exp Date]]= " ","No Data")</f>
        <v>Current</v>
      </c>
    </row>
    <row r="455" spans="1:16" x14ac:dyDescent="0.25">
      <c r="A455" s="13" t="s">
        <v>2164</v>
      </c>
      <c r="B455" s="13" t="s">
        <v>2165</v>
      </c>
      <c r="C455" s="13" t="s">
        <v>2888</v>
      </c>
      <c r="D455" s="13" t="s">
        <v>2430</v>
      </c>
      <c r="E455" s="13" t="s">
        <v>2445</v>
      </c>
      <c r="F455" s="13" t="s">
        <v>2435</v>
      </c>
      <c r="G455" s="13" t="s">
        <v>2428</v>
      </c>
      <c r="H455" s="18">
        <v>44706</v>
      </c>
      <c r="I455" s="20">
        <v>44700</v>
      </c>
      <c r="J455" s="21">
        <v>44925</v>
      </c>
      <c r="K455" s="22">
        <v>44882</v>
      </c>
      <c r="L455" s="14" t="str">
        <f ca="1">IF(Merged_Data[[#This Row],[Last Job Date]]+10 &lt;TODAY(), "AVAILABLE", "NOT AVAILABLE")</f>
        <v>AVAILABLE</v>
      </c>
      <c r="M455" s="37" t="str">
        <f ca="1">IF(OR(Merged_Data[[#This Row],[Cert 2 Exp Date]]&lt;=TODAY()-$D$3, Merged_Data[[#This Row],[Cert 1 Ext Date]]&lt;=TODAY()-$D$3,Merged_Data[[#This Row],[Cert 3 Exp Date]]&lt;=TODAY()-$D$3), "COMPLIANT", "NOT COMPLIANT")</f>
        <v>COMPLIANT</v>
      </c>
      <c r="N455" s="45" t="str" cm="1">
        <f t="array" aca="1" ref="N455" ca="1">_xlfn.IFS(Merged_Data[[#This Row],[Cert 1 Ext Date]]&gt;TODAY()+10, "Current", AND(Merged_Data[[#This Row],[Cert 1 Ext Date]]&gt;TODAY(), Merged_Data[[#This Row],[Cert 1 Ext Date]]&lt;TODAY()+15),"Notify",Merged_Data[[#This Row],[Cert 1 Ext Date]]&lt;=TODAY(), "Expired",Merged_Data[[#This Row],[Cert 1 Ext Date]]= " ","No Data")</f>
        <v>Expired</v>
      </c>
      <c r="O455" s="45" t="str" cm="1">
        <f t="array" aca="1" ref="O455" ca="1">_xlfn.IFS(Merged_Data[[#This Row],[Cert 2 Exp Date]]&gt;TODAY()+10, "Current", AND(Merged_Data[[#This Row],[Cert 2 Exp Date]]&gt;TODAY(), Merged_Data[[#This Row],[Cert 2 Exp Date]]&lt;TODAY()+15),"Notify",Merged_Data[[#This Row],[Cert 2 Exp Date]]&lt;=TODAY(), "Expired",Merged_Data[[#This Row],[Cert 2 Exp Date]]= " ","No Data")</f>
        <v>Current</v>
      </c>
      <c r="P455" s="45" t="str" cm="1">
        <f t="array" aca="1" ref="P455" ca="1">_xlfn.IFS(Merged_Data[[#This Row],[Cert 3 Exp Date]]&gt;TODAY()+10, "Current", AND(Merged_Data[[#This Row],[Cert 3 Exp Date]]&gt;TODAY(), Merged_Data[[#This Row],[Cert 3 Exp Date]]&lt;TODAY()+15),"Notify",Merged_Data[[#This Row],[Cert 3 Exp Date]]&lt;=TODAY(), "Expired",Merged_Data[[#This Row],[Cert 3 Exp Date]]= " ","No Data")</f>
        <v>Current</v>
      </c>
    </row>
    <row r="456" spans="1:16" x14ac:dyDescent="0.25">
      <c r="A456" s="13" t="s">
        <v>670</v>
      </c>
      <c r="B456" s="13" t="s">
        <v>671</v>
      </c>
      <c r="C456" s="13" t="s">
        <v>2889</v>
      </c>
      <c r="D456" s="13" t="s">
        <v>2430</v>
      </c>
      <c r="E456" s="13" t="s">
        <v>2439</v>
      </c>
      <c r="F456" s="13" t="s">
        <v>2427</v>
      </c>
      <c r="G456" s="13" t="s">
        <v>2428</v>
      </c>
      <c r="H456" s="18">
        <v>44705</v>
      </c>
      <c r="I456" s="20">
        <v>45129</v>
      </c>
      <c r="J456" s="21">
        <v>44709</v>
      </c>
      <c r="K456" s="22">
        <v>45259</v>
      </c>
      <c r="L456" s="14" t="str">
        <f ca="1">IF(Merged_Data[[#This Row],[Last Job Date]]+10 &lt;TODAY(), "AVAILABLE", "NOT AVAILABLE")</f>
        <v>AVAILABLE</v>
      </c>
      <c r="M456" s="37" t="str">
        <f ca="1">IF(OR(Merged_Data[[#This Row],[Cert 2 Exp Date]]&lt;=TODAY()-$D$3, Merged_Data[[#This Row],[Cert 1 Ext Date]]&lt;=TODAY()-$D$3,Merged_Data[[#This Row],[Cert 3 Exp Date]]&lt;=TODAY()-$D$3), "COMPLIANT", "NOT COMPLIANT")</f>
        <v>COMPLIANT</v>
      </c>
      <c r="N456" s="45" t="str" cm="1">
        <f t="array" aca="1" ref="N456" ca="1">_xlfn.IFS(Merged_Data[[#This Row],[Cert 1 Ext Date]]&gt;TODAY()+10, "Current", AND(Merged_Data[[#This Row],[Cert 1 Ext Date]]&gt;TODAY(), Merged_Data[[#This Row],[Cert 1 Ext Date]]&lt;TODAY()+15),"Notify",Merged_Data[[#This Row],[Cert 1 Ext Date]]&lt;=TODAY(), "Expired",Merged_Data[[#This Row],[Cert 1 Ext Date]]= " ","No Data")</f>
        <v>Current</v>
      </c>
      <c r="O456" s="45" t="str" cm="1">
        <f t="array" aca="1" ref="O456" ca="1">_xlfn.IFS(Merged_Data[[#This Row],[Cert 2 Exp Date]]&gt;TODAY()+10, "Current", AND(Merged_Data[[#This Row],[Cert 2 Exp Date]]&gt;TODAY(), Merged_Data[[#This Row],[Cert 2 Exp Date]]&lt;TODAY()+15),"Notify",Merged_Data[[#This Row],[Cert 2 Exp Date]]&lt;=TODAY(), "Expired",Merged_Data[[#This Row],[Cert 2 Exp Date]]= " ","No Data")</f>
        <v>Expired</v>
      </c>
      <c r="P456" s="45" t="str" cm="1">
        <f t="array" aca="1" ref="P456" ca="1">_xlfn.IFS(Merged_Data[[#This Row],[Cert 3 Exp Date]]&gt;TODAY()+10, "Current", AND(Merged_Data[[#This Row],[Cert 3 Exp Date]]&gt;TODAY(), Merged_Data[[#This Row],[Cert 3 Exp Date]]&lt;TODAY()+15),"Notify",Merged_Data[[#This Row],[Cert 3 Exp Date]]&lt;=TODAY(), "Expired",Merged_Data[[#This Row],[Cert 3 Exp Date]]= " ","No Data")</f>
        <v>Current</v>
      </c>
    </row>
    <row r="457" spans="1:16" x14ac:dyDescent="0.25">
      <c r="A457" s="13" t="s">
        <v>2201</v>
      </c>
      <c r="B457" s="13" t="s">
        <v>2202</v>
      </c>
      <c r="C457" s="13" t="s">
        <v>2890</v>
      </c>
      <c r="D457" s="13" t="s">
        <v>2425</v>
      </c>
      <c r="E457" s="13" t="s">
        <v>2437</v>
      </c>
      <c r="F457" s="13" t="s">
        <v>2447</v>
      </c>
      <c r="G457" s="13" t="s">
        <v>2428</v>
      </c>
      <c r="H457" s="18">
        <v>44707</v>
      </c>
      <c r="I457" s="20"/>
      <c r="J457" s="21"/>
      <c r="K457" s="22"/>
      <c r="L457" s="14" t="str">
        <f ca="1">IF(Merged_Data[[#This Row],[Last Job Date]]+10 &lt;TODAY(), "AVAILABLE", "NOT AVAILABLE")</f>
        <v>AVAILABLE</v>
      </c>
      <c r="M457" s="37" t="str">
        <f ca="1">IF(OR(Merged_Data[[#This Row],[Cert 2 Exp Date]]&lt;=TODAY()-$D$3, Merged_Data[[#This Row],[Cert 1 Ext Date]]&lt;=TODAY()-$D$3,Merged_Data[[#This Row],[Cert 3 Exp Date]]&lt;=TODAY()-$D$3), "COMPLIANT", "NOT COMPLIANT")</f>
        <v>COMPLIANT</v>
      </c>
      <c r="N457" s="45" t="str" cm="1">
        <f t="array" aca="1" ref="N457" ca="1">_xlfn.IFS(Merged_Data[[#This Row],[Cert 1 Ext Date]]&gt;TODAY()+10, "Current", AND(Merged_Data[[#This Row],[Cert 1 Ext Date]]&gt;TODAY(), Merged_Data[[#This Row],[Cert 1 Ext Date]]&lt;TODAY()+15),"Notify",Merged_Data[[#This Row],[Cert 1 Ext Date]]&lt;=TODAY(), "Expired",Merged_Data[[#This Row],[Cert 1 Ext Date]]= " ","No Data")</f>
        <v>Expired</v>
      </c>
      <c r="O457" s="45" t="str" cm="1">
        <f t="array" aca="1" ref="O457" ca="1">_xlfn.IFS(Merged_Data[[#This Row],[Cert 2 Exp Date]]&gt;TODAY()+10, "Current", AND(Merged_Data[[#This Row],[Cert 2 Exp Date]]&gt;TODAY(), Merged_Data[[#This Row],[Cert 2 Exp Date]]&lt;TODAY()+15),"Notify",Merged_Data[[#This Row],[Cert 2 Exp Date]]&lt;=TODAY(), "Expired",Merged_Data[[#This Row],[Cert 2 Exp Date]]= " ","No Data")</f>
        <v>Expired</v>
      </c>
      <c r="P457" s="45" t="str" cm="1">
        <f t="array" aca="1" ref="P457" ca="1">_xlfn.IFS(Merged_Data[[#This Row],[Cert 3 Exp Date]]&gt;TODAY()+10, "Current", AND(Merged_Data[[#This Row],[Cert 3 Exp Date]]&gt;TODAY(), Merged_Data[[#This Row],[Cert 3 Exp Date]]&lt;TODAY()+15),"Notify",Merged_Data[[#This Row],[Cert 3 Exp Date]]&lt;=TODAY(), "Expired",Merged_Data[[#This Row],[Cert 3 Exp Date]]= " ","No Data")</f>
        <v>Expired</v>
      </c>
    </row>
    <row r="458" spans="1:16" x14ac:dyDescent="0.25">
      <c r="A458" s="13" t="s">
        <v>559</v>
      </c>
      <c r="B458" s="13" t="s">
        <v>560</v>
      </c>
      <c r="C458" s="13" t="s">
        <v>2891</v>
      </c>
      <c r="D458" s="13" t="s">
        <v>2430</v>
      </c>
      <c r="E458" s="13" t="s">
        <v>2426</v>
      </c>
      <c r="F458" s="13" t="s">
        <v>2427</v>
      </c>
      <c r="G458" s="13" t="s">
        <v>2432</v>
      </c>
      <c r="H458" s="18">
        <v>44708</v>
      </c>
      <c r="I458" s="20">
        <v>44985</v>
      </c>
      <c r="J458" s="21">
        <v>44955</v>
      </c>
      <c r="K458" s="22">
        <v>45475</v>
      </c>
      <c r="L458" s="14" t="str">
        <f ca="1">IF(Merged_Data[[#This Row],[Last Job Date]]+10 &lt;TODAY(), "AVAILABLE", "NOT AVAILABLE")</f>
        <v>AVAILABLE</v>
      </c>
      <c r="M458" s="37" t="str">
        <f ca="1">IF(OR(Merged_Data[[#This Row],[Cert 2 Exp Date]]&lt;=TODAY()-$D$3, Merged_Data[[#This Row],[Cert 1 Ext Date]]&lt;=TODAY()-$D$3,Merged_Data[[#This Row],[Cert 3 Exp Date]]&lt;=TODAY()-$D$3), "COMPLIANT", "NOT COMPLIANT")</f>
        <v>NOT COMPLIANT</v>
      </c>
      <c r="N458" s="45" t="str" cm="1">
        <f t="array" aca="1" ref="N458" ca="1">_xlfn.IFS(Merged_Data[[#This Row],[Cert 1 Ext Date]]&gt;TODAY()+10, "Current", AND(Merged_Data[[#This Row],[Cert 1 Ext Date]]&gt;TODAY(), Merged_Data[[#This Row],[Cert 1 Ext Date]]&lt;TODAY()+15),"Notify",Merged_Data[[#This Row],[Cert 1 Ext Date]]&lt;=TODAY(), "Expired",Merged_Data[[#This Row],[Cert 1 Ext Date]]= " ","No Data")</f>
        <v>Current</v>
      </c>
      <c r="O458" s="45" t="str" cm="1">
        <f t="array" aca="1" ref="O458" ca="1">_xlfn.IFS(Merged_Data[[#This Row],[Cert 2 Exp Date]]&gt;TODAY()+10, "Current", AND(Merged_Data[[#This Row],[Cert 2 Exp Date]]&gt;TODAY(), Merged_Data[[#This Row],[Cert 2 Exp Date]]&lt;TODAY()+15),"Notify",Merged_Data[[#This Row],[Cert 2 Exp Date]]&lt;=TODAY(), "Expired",Merged_Data[[#This Row],[Cert 2 Exp Date]]= " ","No Data")</f>
        <v>Current</v>
      </c>
      <c r="P458" s="45" t="str" cm="1">
        <f t="array" aca="1" ref="P458" ca="1">_xlfn.IFS(Merged_Data[[#This Row],[Cert 3 Exp Date]]&gt;TODAY()+10, "Current", AND(Merged_Data[[#This Row],[Cert 3 Exp Date]]&gt;TODAY(), Merged_Data[[#This Row],[Cert 3 Exp Date]]&lt;TODAY()+15),"Notify",Merged_Data[[#This Row],[Cert 3 Exp Date]]&lt;=TODAY(), "Expired",Merged_Data[[#This Row],[Cert 3 Exp Date]]= " ","No Data")</f>
        <v>Current</v>
      </c>
    </row>
    <row r="459" spans="1:16" x14ac:dyDescent="0.25">
      <c r="A459" s="13" t="s">
        <v>1574</v>
      </c>
      <c r="B459" s="13" t="s">
        <v>1575</v>
      </c>
      <c r="C459" s="13" t="s">
        <v>2892</v>
      </c>
      <c r="D459" s="13" t="s">
        <v>2425</v>
      </c>
      <c r="E459" s="13" t="s">
        <v>2450</v>
      </c>
      <c r="F459" s="13" t="s">
        <v>2435</v>
      </c>
      <c r="G459" s="13" t="s">
        <v>2428</v>
      </c>
      <c r="H459" s="18">
        <v>44705</v>
      </c>
      <c r="I459" s="20">
        <v>44997</v>
      </c>
      <c r="J459" s="21">
        <v>45019</v>
      </c>
      <c r="K459" s="22">
        <v>44980</v>
      </c>
      <c r="L459" s="14" t="str">
        <f ca="1">IF(Merged_Data[[#This Row],[Last Job Date]]+10 &lt;TODAY(), "AVAILABLE", "NOT AVAILABLE")</f>
        <v>AVAILABLE</v>
      </c>
      <c r="M459" s="37" t="str">
        <f ca="1">IF(OR(Merged_Data[[#This Row],[Cert 2 Exp Date]]&lt;=TODAY()-$D$3, Merged_Data[[#This Row],[Cert 1 Ext Date]]&lt;=TODAY()-$D$3,Merged_Data[[#This Row],[Cert 3 Exp Date]]&lt;=TODAY()-$D$3), "COMPLIANT", "NOT COMPLIANT")</f>
        <v>NOT COMPLIANT</v>
      </c>
      <c r="N459" s="45" t="str" cm="1">
        <f t="array" aca="1" ref="N459" ca="1">_xlfn.IFS(Merged_Data[[#This Row],[Cert 1 Ext Date]]&gt;TODAY()+10, "Current", AND(Merged_Data[[#This Row],[Cert 1 Ext Date]]&gt;TODAY(), Merged_Data[[#This Row],[Cert 1 Ext Date]]&lt;TODAY()+15),"Notify",Merged_Data[[#This Row],[Cert 1 Ext Date]]&lt;=TODAY(), "Expired",Merged_Data[[#This Row],[Cert 1 Ext Date]]= " ","No Data")</f>
        <v>Current</v>
      </c>
      <c r="O459" s="45" t="str" cm="1">
        <f t="array" aca="1" ref="O459" ca="1">_xlfn.IFS(Merged_Data[[#This Row],[Cert 2 Exp Date]]&gt;TODAY()+10, "Current", AND(Merged_Data[[#This Row],[Cert 2 Exp Date]]&gt;TODAY(), Merged_Data[[#This Row],[Cert 2 Exp Date]]&lt;TODAY()+15),"Notify",Merged_Data[[#This Row],[Cert 2 Exp Date]]&lt;=TODAY(), "Expired",Merged_Data[[#This Row],[Cert 2 Exp Date]]= " ","No Data")</f>
        <v>Current</v>
      </c>
      <c r="P459" s="45" t="str" cm="1">
        <f t="array" aca="1" ref="P459" ca="1">_xlfn.IFS(Merged_Data[[#This Row],[Cert 3 Exp Date]]&gt;TODAY()+10, "Current", AND(Merged_Data[[#This Row],[Cert 3 Exp Date]]&gt;TODAY(), Merged_Data[[#This Row],[Cert 3 Exp Date]]&lt;TODAY()+15),"Notify",Merged_Data[[#This Row],[Cert 3 Exp Date]]&lt;=TODAY(), "Expired",Merged_Data[[#This Row],[Cert 3 Exp Date]]= " ","No Data")</f>
        <v>Current</v>
      </c>
    </row>
    <row r="460" spans="1:16" x14ac:dyDescent="0.25">
      <c r="A460" s="13" t="s">
        <v>2283</v>
      </c>
      <c r="B460" s="13" t="s">
        <v>2284</v>
      </c>
      <c r="C460" s="13" t="s">
        <v>2893</v>
      </c>
      <c r="D460" s="13" t="s">
        <v>2425</v>
      </c>
      <c r="E460" s="13" t="s">
        <v>2439</v>
      </c>
      <c r="F460" s="13" t="s">
        <v>2447</v>
      </c>
      <c r="G460" s="13" t="s">
        <v>2428</v>
      </c>
      <c r="H460" s="18">
        <v>44711</v>
      </c>
      <c r="I460" s="20">
        <v>44815</v>
      </c>
      <c r="J460" s="21">
        <v>44691</v>
      </c>
      <c r="K460" s="22">
        <v>44735</v>
      </c>
      <c r="L460" s="14" t="str">
        <f ca="1">IF(Merged_Data[[#This Row],[Last Job Date]]+10 &lt;TODAY(), "AVAILABLE", "NOT AVAILABLE")</f>
        <v>AVAILABLE</v>
      </c>
      <c r="M460" s="37" t="str">
        <f ca="1">IF(OR(Merged_Data[[#This Row],[Cert 2 Exp Date]]&lt;=TODAY()-$D$3, Merged_Data[[#This Row],[Cert 1 Ext Date]]&lt;=TODAY()-$D$3,Merged_Data[[#This Row],[Cert 3 Exp Date]]&lt;=TODAY()-$D$3), "COMPLIANT", "NOT COMPLIANT")</f>
        <v>COMPLIANT</v>
      </c>
      <c r="N460" s="45" t="str" cm="1">
        <f t="array" aca="1" ref="N460" ca="1">_xlfn.IFS(Merged_Data[[#This Row],[Cert 1 Ext Date]]&gt;TODAY()+10, "Current", AND(Merged_Data[[#This Row],[Cert 1 Ext Date]]&gt;TODAY(), Merged_Data[[#This Row],[Cert 1 Ext Date]]&lt;TODAY()+15),"Notify",Merged_Data[[#This Row],[Cert 1 Ext Date]]&lt;=TODAY(), "Expired",Merged_Data[[#This Row],[Cert 1 Ext Date]]= " ","No Data")</f>
        <v>Current</v>
      </c>
      <c r="O460" s="45" t="str" cm="1">
        <f t="array" aca="1" ref="O460" ca="1">_xlfn.IFS(Merged_Data[[#This Row],[Cert 2 Exp Date]]&gt;TODAY()+10, "Current", AND(Merged_Data[[#This Row],[Cert 2 Exp Date]]&gt;TODAY(), Merged_Data[[#This Row],[Cert 2 Exp Date]]&lt;TODAY()+15),"Notify",Merged_Data[[#This Row],[Cert 2 Exp Date]]&lt;=TODAY(), "Expired",Merged_Data[[#This Row],[Cert 2 Exp Date]]= " ","No Data")</f>
        <v>Expired</v>
      </c>
      <c r="P460" s="45" t="str" cm="1">
        <f t="array" aca="1" ref="P460" ca="1">_xlfn.IFS(Merged_Data[[#This Row],[Cert 3 Exp Date]]&gt;TODAY()+10, "Current", AND(Merged_Data[[#This Row],[Cert 3 Exp Date]]&gt;TODAY(), Merged_Data[[#This Row],[Cert 3 Exp Date]]&lt;TODAY()+15),"Notify",Merged_Data[[#This Row],[Cert 3 Exp Date]]&lt;=TODAY(), "Expired",Merged_Data[[#This Row],[Cert 3 Exp Date]]= " ","No Data")</f>
        <v>Current</v>
      </c>
    </row>
    <row r="461" spans="1:16" x14ac:dyDescent="0.25">
      <c r="A461" s="13" t="s">
        <v>1542</v>
      </c>
      <c r="B461" s="13" t="s">
        <v>1543</v>
      </c>
      <c r="C461" s="13" t="s">
        <v>2894</v>
      </c>
      <c r="D461" s="13" t="s">
        <v>2425</v>
      </c>
      <c r="E461" s="13" t="s">
        <v>2439</v>
      </c>
      <c r="F461" s="13" t="s">
        <v>2431</v>
      </c>
      <c r="G461" s="13" t="s">
        <v>2428</v>
      </c>
      <c r="H461" s="18">
        <v>44706</v>
      </c>
      <c r="I461" s="20">
        <v>45091</v>
      </c>
      <c r="J461" s="21">
        <v>44640</v>
      </c>
      <c r="K461" s="22">
        <v>44729</v>
      </c>
      <c r="L461" s="14" t="str">
        <f ca="1">IF(Merged_Data[[#This Row],[Last Job Date]]+10 &lt;TODAY(), "AVAILABLE", "NOT AVAILABLE")</f>
        <v>AVAILABLE</v>
      </c>
      <c r="M461" s="37" t="str">
        <f ca="1">IF(OR(Merged_Data[[#This Row],[Cert 2 Exp Date]]&lt;=TODAY()-$D$3, Merged_Data[[#This Row],[Cert 1 Ext Date]]&lt;=TODAY()-$D$3,Merged_Data[[#This Row],[Cert 3 Exp Date]]&lt;=TODAY()-$D$3), "COMPLIANT", "NOT COMPLIANT")</f>
        <v>COMPLIANT</v>
      </c>
      <c r="N461" s="45" t="str" cm="1">
        <f t="array" aca="1" ref="N461" ca="1">_xlfn.IFS(Merged_Data[[#This Row],[Cert 1 Ext Date]]&gt;TODAY()+10, "Current", AND(Merged_Data[[#This Row],[Cert 1 Ext Date]]&gt;TODAY(), Merged_Data[[#This Row],[Cert 1 Ext Date]]&lt;TODAY()+15),"Notify",Merged_Data[[#This Row],[Cert 1 Ext Date]]&lt;=TODAY(), "Expired",Merged_Data[[#This Row],[Cert 1 Ext Date]]= " ","No Data")</f>
        <v>Current</v>
      </c>
      <c r="O461" s="45" t="str" cm="1">
        <f t="array" aca="1" ref="O461" ca="1">_xlfn.IFS(Merged_Data[[#This Row],[Cert 2 Exp Date]]&gt;TODAY()+10, "Current", AND(Merged_Data[[#This Row],[Cert 2 Exp Date]]&gt;TODAY(), Merged_Data[[#This Row],[Cert 2 Exp Date]]&lt;TODAY()+15),"Notify",Merged_Data[[#This Row],[Cert 2 Exp Date]]&lt;=TODAY(), "Expired",Merged_Data[[#This Row],[Cert 2 Exp Date]]= " ","No Data")</f>
        <v>Expired</v>
      </c>
      <c r="P461" s="45" t="str" cm="1">
        <f t="array" aca="1" ref="P461" ca="1">_xlfn.IFS(Merged_Data[[#This Row],[Cert 3 Exp Date]]&gt;TODAY()+10, "Current", AND(Merged_Data[[#This Row],[Cert 3 Exp Date]]&gt;TODAY(), Merged_Data[[#This Row],[Cert 3 Exp Date]]&lt;TODAY()+15),"Notify",Merged_Data[[#This Row],[Cert 3 Exp Date]]&lt;=TODAY(), "Expired",Merged_Data[[#This Row],[Cert 3 Exp Date]]= " ","No Data")</f>
        <v>Notify</v>
      </c>
    </row>
    <row r="462" spans="1:16" x14ac:dyDescent="0.25">
      <c r="A462" s="13" t="s">
        <v>2046</v>
      </c>
      <c r="B462" s="13" t="s">
        <v>2047</v>
      </c>
      <c r="C462" s="13" t="s">
        <v>2895</v>
      </c>
      <c r="D462" s="13" t="s">
        <v>2430</v>
      </c>
      <c r="E462" s="13" t="s">
        <v>2450</v>
      </c>
      <c r="F462" s="13" t="s">
        <v>2442</v>
      </c>
      <c r="G462" s="13" t="s">
        <v>2428</v>
      </c>
      <c r="H462" s="18">
        <v>44706</v>
      </c>
      <c r="I462" s="20">
        <v>44726</v>
      </c>
      <c r="J462" s="21">
        <v>44829</v>
      </c>
      <c r="K462" s="22">
        <v>44573</v>
      </c>
      <c r="L462" s="14" t="str">
        <f ca="1">IF(Merged_Data[[#This Row],[Last Job Date]]+10 &lt;TODAY(), "AVAILABLE", "NOT AVAILABLE")</f>
        <v>AVAILABLE</v>
      </c>
      <c r="M462" s="37" t="str">
        <f ca="1">IF(OR(Merged_Data[[#This Row],[Cert 2 Exp Date]]&lt;=TODAY()-$D$3, Merged_Data[[#This Row],[Cert 1 Ext Date]]&lt;=TODAY()-$D$3,Merged_Data[[#This Row],[Cert 3 Exp Date]]&lt;=TODAY()-$D$3), "COMPLIANT", "NOT COMPLIANT")</f>
        <v>COMPLIANT</v>
      </c>
      <c r="N462" s="45" t="str" cm="1">
        <f t="array" aca="1" ref="N462" ca="1">_xlfn.IFS(Merged_Data[[#This Row],[Cert 1 Ext Date]]&gt;TODAY()+10, "Current", AND(Merged_Data[[#This Row],[Cert 1 Ext Date]]&gt;TODAY(), Merged_Data[[#This Row],[Cert 1 Ext Date]]&lt;TODAY()+15),"Notify",Merged_Data[[#This Row],[Cert 1 Ext Date]]&lt;=TODAY(), "Expired",Merged_Data[[#This Row],[Cert 1 Ext Date]]= " ","No Data")</f>
        <v>Notify</v>
      </c>
      <c r="O462" s="45" t="str" cm="1">
        <f t="array" aca="1" ref="O462" ca="1">_xlfn.IFS(Merged_Data[[#This Row],[Cert 2 Exp Date]]&gt;TODAY()+10, "Current", AND(Merged_Data[[#This Row],[Cert 2 Exp Date]]&gt;TODAY(), Merged_Data[[#This Row],[Cert 2 Exp Date]]&lt;TODAY()+15),"Notify",Merged_Data[[#This Row],[Cert 2 Exp Date]]&lt;=TODAY(), "Expired",Merged_Data[[#This Row],[Cert 2 Exp Date]]= " ","No Data")</f>
        <v>Current</v>
      </c>
      <c r="P462" s="45" t="str" cm="1">
        <f t="array" aca="1" ref="P462" ca="1">_xlfn.IFS(Merged_Data[[#This Row],[Cert 3 Exp Date]]&gt;TODAY()+10, "Current", AND(Merged_Data[[#This Row],[Cert 3 Exp Date]]&gt;TODAY(), Merged_Data[[#This Row],[Cert 3 Exp Date]]&lt;TODAY()+15),"Notify",Merged_Data[[#This Row],[Cert 3 Exp Date]]&lt;=TODAY(), "Expired",Merged_Data[[#This Row],[Cert 3 Exp Date]]= " ","No Data")</f>
        <v>Expired</v>
      </c>
    </row>
    <row r="463" spans="1:16" x14ac:dyDescent="0.25">
      <c r="A463" s="13" t="s">
        <v>1407</v>
      </c>
      <c r="B463" s="13" t="s">
        <v>1408</v>
      </c>
      <c r="C463" s="13" t="s">
        <v>2896</v>
      </c>
      <c r="D463" s="13" t="s">
        <v>2425</v>
      </c>
      <c r="E463" s="13" t="s">
        <v>2441</v>
      </c>
      <c r="F463" s="13" t="s">
        <v>2442</v>
      </c>
      <c r="G463" s="13" t="s">
        <v>2432</v>
      </c>
      <c r="H463" s="18">
        <v>44715</v>
      </c>
      <c r="I463" s="20">
        <v>44740</v>
      </c>
      <c r="J463" s="21">
        <v>44970</v>
      </c>
      <c r="K463" s="22">
        <v>44693</v>
      </c>
      <c r="L463" s="14" t="str">
        <f ca="1">IF(Merged_Data[[#This Row],[Last Job Date]]+10 &lt;TODAY(), "AVAILABLE", "NOT AVAILABLE")</f>
        <v>NOT AVAILABLE</v>
      </c>
      <c r="M463" s="37" t="str">
        <f ca="1">IF(OR(Merged_Data[[#This Row],[Cert 2 Exp Date]]&lt;=TODAY()-$D$3, Merged_Data[[#This Row],[Cert 1 Ext Date]]&lt;=TODAY()-$D$3,Merged_Data[[#This Row],[Cert 3 Exp Date]]&lt;=TODAY()-$D$3), "COMPLIANT", "NOT COMPLIANT")</f>
        <v>COMPLIANT</v>
      </c>
      <c r="N463" s="45" t="str" cm="1">
        <f t="array" aca="1" ref="N463" ca="1">_xlfn.IFS(Merged_Data[[#This Row],[Cert 1 Ext Date]]&gt;TODAY()+10, "Current", AND(Merged_Data[[#This Row],[Cert 1 Ext Date]]&gt;TODAY(), Merged_Data[[#This Row],[Cert 1 Ext Date]]&lt;TODAY()+15),"Notify",Merged_Data[[#This Row],[Cert 1 Ext Date]]&lt;=TODAY(), "Expired",Merged_Data[[#This Row],[Cert 1 Ext Date]]= " ","No Data")</f>
        <v>Current</v>
      </c>
      <c r="O463" s="45" t="str" cm="1">
        <f t="array" aca="1" ref="O463" ca="1">_xlfn.IFS(Merged_Data[[#This Row],[Cert 2 Exp Date]]&gt;TODAY()+10, "Current", AND(Merged_Data[[#This Row],[Cert 2 Exp Date]]&gt;TODAY(), Merged_Data[[#This Row],[Cert 2 Exp Date]]&lt;TODAY()+15),"Notify",Merged_Data[[#This Row],[Cert 2 Exp Date]]&lt;=TODAY(), "Expired",Merged_Data[[#This Row],[Cert 2 Exp Date]]= " ","No Data")</f>
        <v>Current</v>
      </c>
      <c r="P463" s="45" t="str" cm="1">
        <f t="array" aca="1" ref="P463" ca="1">_xlfn.IFS(Merged_Data[[#This Row],[Cert 3 Exp Date]]&gt;TODAY()+10, "Current", AND(Merged_Data[[#This Row],[Cert 3 Exp Date]]&gt;TODAY(), Merged_Data[[#This Row],[Cert 3 Exp Date]]&lt;TODAY()+15),"Notify",Merged_Data[[#This Row],[Cert 3 Exp Date]]&lt;=TODAY(), "Expired",Merged_Data[[#This Row],[Cert 3 Exp Date]]= " ","No Data")</f>
        <v>Expired</v>
      </c>
    </row>
    <row r="464" spans="1:16" x14ac:dyDescent="0.25">
      <c r="A464" s="13" t="s">
        <v>2099</v>
      </c>
      <c r="B464" s="13" t="s">
        <v>2100</v>
      </c>
      <c r="C464" s="13" t="s">
        <v>2897</v>
      </c>
      <c r="D464" s="13" t="s">
        <v>2425</v>
      </c>
      <c r="E464" s="13" t="s">
        <v>2445</v>
      </c>
      <c r="F464" s="13" t="s">
        <v>2442</v>
      </c>
      <c r="G464" s="13" t="s">
        <v>2432</v>
      </c>
      <c r="H464" s="18">
        <v>44707</v>
      </c>
      <c r="I464" s="20">
        <v>45094</v>
      </c>
      <c r="J464" s="21">
        <v>45060</v>
      </c>
      <c r="K464" s="22">
        <v>45001</v>
      </c>
      <c r="L464" s="14" t="str">
        <f ca="1">IF(Merged_Data[[#This Row],[Last Job Date]]+10 &lt;TODAY(), "AVAILABLE", "NOT AVAILABLE")</f>
        <v>AVAILABLE</v>
      </c>
      <c r="M464" s="37" t="str">
        <f ca="1">IF(OR(Merged_Data[[#This Row],[Cert 2 Exp Date]]&lt;=TODAY()-$D$3, Merged_Data[[#This Row],[Cert 1 Ext Date]]&lt;=TODAY()-$D$3,Merged_Data[[#This Row],[Cert 3 Exp Date]]&lt;=TODAY()-$D$3), "COMPLIANT", "NOT COMPLIANT")</f>
        <v>NOT COMPLIANT</v>
      </c>
      <c r="N464" s="45" t="str" cm="1">
        <f t="array" aca="1" ref="N464" ca="1">_xlfn.IFS(Merged_Data[[#This Row],[Cert 1 Ext Date]]&gt;TODAY()+10, "Current", AND(Merged_Data[[#This Row],[Cert 1 Ext Date]]&gt;TODAY(), Merged_Data[[#This Row],[Cert 1 Ext Date]]&lt;TODAY()+15),"Notify",Merged_Data[[#This Row],[Cert 1 Ext Date]]&lt;=TODAY(), "Expired",Merged_Data[[#This Row],[Cert 1 Ext Date]]= " ","No Data")</f>
        <v>Current</v>
      </c>
      <c r="O464" s="45" t="str" cm="1">
        <f t="array" aca="1" ref="O464" ca="1">_xlfn.IFS(Merged_Data[[#This Row],[Cert 2 Exp Date]]&gt;TODAY()+10, "Current", AND(Merged_Data[[#This Row],[Cert 2 Exp Date]]&gt;TODAY(), Merged_Data[[#This Row],[Cert 2 Exp Date]]&lt;TODAY()+15),"Notify",Merged_Data[[#This Row],[Cert 2 Exp Date]]&lt;=TODAY(), "Expired",Merged_Data[[#This Row],[Cert 2 Exp Date]]= " ","No Data")</f>
        <v>Current</v>
      </c>
      <c r="P464" s="45" t="str" cm="1">
        <f t="array" aca="1" ref="P464" ca="1">_xlfn.IFS(Merged_Data[[#This Row],[Cert 3 Exp Date]]&gt;TODAY()+10, "Current", AND(Merged_Data[[#This Row],[Cert 3 Exp Date]]&gt;TODAY(), Merged_Data[[#This Row],[Cert 3 Exp Date]]&lt;TODAY()+15),"Notify",Merged_Data[[#This Row],[Cert 3 Exp Date]]&lt;=TODAY(), "Expired",Merged_Data[[#This Row],[Cert 3 Exp Date]]= " ","No Data")</f>
        <v>Current</v>
      </c>
    </row>
    <row r="465" spans="1:16" x14ac:dyDescent="0.25">
      <c r="A465" s="13" t="s">
        <v>2231</v>
      </c>
      <c r="B465" s="13" t="s">
        <v>2232</v>
      </c>
      <c r="C465" s="13" t="s">
        <v>2898</v>
      </c>
      <c r="D465" s="13" t="s">
        <v>2425</v>
      </c>
      <c r="E465" s="13" t="s">
        <v>2426</v>
      </c>
      <c r="F465" s="13" t="s">
        <v>2431</v>
      </c>
      <c r="G465" s="13" t="s">
        <v>2428</v>
      </c>
      <c r="H465" s="18">
        <v>44705</v>
      </c>
      <c r="I465" s="20">
        <v>45072</v>
      </c>
      <c r="J465" s="21">
        <v>45191</v>
      </c>
      <c r="K465" s="22">
        <v>44917</v>
      </c>
      <c r="L465" s="14" t="str">
        <f ca="1">IF(Merged_Data[[#This Row],[Last Job Date]]+10 &lt;TODAY(), "AVAILABLE", "NOT AVAILABLE")</f>
        <v>AVAILABLE</v>
      </c>
      <c r="M465" s="37" t="str">
        <f ca="1">IF(OR(Merged_Data[[#This Row],[Cert 2 Exp Date]]&lt;=TODAY()-$D$3, Merged_Data[[#This Row],[Cert 1 Ext Date]]&lt;=TODAY()-$D$3,Merged_Data[[#This Row],[Cert 3 Exp Date]]&lt;=TODAY()-$D$3), "COMPLIANT", "NOT COMPLIANT")</f>
        <v>NOT COMPLIANT</v>
      </c>
      <c r="N465" s="45" t="str" cm="1">
        <f t="array" aca="1" ref="N465" ca="1">_xlfn.IFS(Merged_Data[[#This Row],[Cert 1 Ext Date]]&gt;TODAY()+10, "Current", AND(Merged_Data[[#This Row],[Cert 1 Ext Date]]&gt;TODAY(), Merged_Data[[#This Row],[Cert 1 Ext Date]]&lt;TODAY()+15),"Notify",Merged_Data[[#This Row],[Cert 1 Ext Date]]&lt;=TODAY(), "Expired",Merged_Data[[#This Row],[Cert 1 Ext Date]]= " ","No Data")</f>
        <v>Current</v>
      </c>
      <c r="O465" s="45" t="str" cm="1">
        <f t="array" aca="1" ref="O465" ca="1">_xlfn.IFS(Merged_Data[[#This Row],[Cert 2 Exp Date]]&gt;TODAY()+10, "Current", AND(Merged_Data[[#This Row],[Cert 2 Exp Date]]&gt;TODAY(), Merged_Data[[#This Row],[Cert 2 Exp Date]]&lt;TODAY()+15),"Notify",Merged_Data[[#This Row],[Cert 2 Exp Date]]&lt;=TODAY(), "Expired",Merged_Data[[#This Row],[Cert 2 Exp Date]]= " ","No Data")</f>
        <v>Current</v>
      </c>
      <c r="P465" s="45" t="str" cm="1">
        <f t="array" aca="1" ref="P465" ca="1">_xlfn.IFS(Merged_Data[[#This Row],[Cert 3 Exp Date]]&gt;TODAY()+10, "Current", AND(Merged_Data[[#This Row],[Cert 3 Exp Date]]&gt;TODAY(), Merged_Data[[#This Row],[Cert 3 Exp Date]]&lt;TODAY()+15),"Notify",Merged_Data[[#This Row],[Cert 3 Exp Date]]&lt;=TODAY(), "Expired",Merged_Data[[#This Row],[Cert 3 Exp Date]]= " ","No Data")</f>
        <v>Current</v>
      </c>
    </row>
    <row r="466" spans="1:16" x14ac:dyDescent="0.25">
      <c r="A466" s="13" t="s">
        <v>225</v>
      </c>
      <c r="B466" s="13" t="s">
        <v>226</v>
      </c>
      <c r="C466" s="13" t="s">
        <v>2899</v>
      </c>
      <c r="D466" s="13" t="s">
        <v>2425</v>
      </c>
      <c r="E466" s="13" t="s">
        <v>2441</v>
      </c>
      <c r="F466" s="13" t="s">
        <v>2431</v>
      </c>
      <c r="G466" s="13" t="s">
        <v>2428</v>
      </c>
      <c r="H466" s="18">
        <v>44704</v>
      </c>
      <c r="I466" s="20">
        <v>45125</v>
      </c>
      <c r="J466" s="21">
        <v>44793</v>
      </c>
      <c r="K466" s="22">
        <v>44592</v>
      </c>
      <c r="L466" s="14" t="str">
        <f ca="1">IF(Merged_Data[[#This Row],[Last Job Date]]+10 &lt;TODAY(), "AVAILABLE", "NOT AVAILABLE")</f>
        <v>AVAILABLE</v>
      </c>
      <c r="M466" s="37" t="str">
        <f ca="1">IF(OR(Merged_Data[[#This Row],[Cert 2 Exp Date]]&lt;=TODAY()-$D$3, Merged_Data[[#This Row],[Cert 1 Ext Date]]&lt;=TODAY()-$D$3,Merged_Data[[#This Row],[Cert 3 Exp Date]]&lt;=TODAY()-$D$3), "COMPLIANT", "NOT COMPLIANT")</f>
        <v>COMPLIANT</v>
      </c>
      <c r="N466" s="45" t="str" cm="1">
        <f t="array" aca="1" ref="N466" ca="1">_xlfn.IFS(Merged_Data[[#This Row],[Cert 1 Ext Date]]&gt;TODAY()+10, "Current", AND(Merged_Data[[#This Row],[Cert 1 Ext Date]]&gt;TODAY(), Merged_Data[[#This Row],[Cert 1 Ext Date]]&lt;TODAY()+15),"Notify",Merged_Data[[#This Row],[Cert 1 Ext Date]]&lt;=TODAY(), "Expired",Merged_Data[[#This Row],[Cert 1 Ext Date]]= " ","No Data")</f>
        <v>Current</v>
      </c>
      <c r="O466" s="45" t="str" cm="1">
        <f t="array" aca="1" ref="O466" ca="1">_xlfn.IFS(Merged_Data[[#This Row],[Cert 2 Exp Date]]&gt;TODAY()+10, "Current", AND(Merged_Data[[#This Row],[Cert 2 Exp Date]]&gt;TODAY(), Merged_Data[[#This Row],[Cert 2 Exp Date]]&lt;TODAY()+15),"Notify",Merged_Data[[#This Row],[Cert 2 Exp Date]]&lt;=TODAY(), "Expired",Merged_Data[[#This Row],[Cert 2 Exp Date]]= " ","No Data")</f>
        <v>Current</v>
      </c>
      <c r="P466" s="45" t="str" cm="1">
        <f t="array" aca="1" ref="P466" ca="1">_xlfn.IFS(Merged_Data[[#This Row],[Cert 3 Exp Date]]&gt;TODAY()+10, "Current", AND(Merged_Data[[#This Row],[Cert 3 Exp Date]]&gt;TODAY(), Merged_Data[[#This Row],[Cert 3 Exp Date]]&lt;TODAY()+15),"Notify",Merged_Data[[#This Row],[Cert 3 Exp Date]]&lt;=TODAY(), "Expired",Merged_Data[[#This Row],[Cert 3 Exp Date]]= " ","No Data")</f>
        <v>Expired</v>
      </c>
    </row>
    <row r="467" spans="1:16" x14ac:dyDescent="0.25">
      <c r="A467" s="13" t="s">
        <v>754</v>
      </c>
      <c r="B467" s="13" t="s">
        <v>755</v>
      </c>
      <c r="C467" s="13" t="s">
        <v>2900</v>
      </c>
      <c r="D467" s="13" t="s">
        <v>2430</v>
      </c>
      <c r="E467" s="13" t="s">
        <v>2441</v>
      </c>
      <c r="F467" s="13" t="s">
        <v>2431</v>
      </c>
      <c r="G467" s="13" t="s">
        <v>2428</v>
      </c>
      <c r="H467" s="18">
        <v>44706</v>
      </c>
      <c r="I467" s="20">
        <v>45035</v>
      </c>
      <c r="J467" s="21">
        <v>44973</v>
      </c>
      <c r="K467" s="22">
        <v>44727</v>
      </c>
      <c r="L467" s="14" t="str">
        <f ca="1">IF(Merged_Data[[#This Row],[Last Job Date]]+10 &lt;TODAY(), "AVAILABLE", "NOT AVAILABLE")</f>
        <v>AVAILABLE</v>
      </c>
      <c r="M467" s="37" t="str">
        <f ca="1">IF(OR(Merged_Data[[#This Row],[Cert 2 Exp Date]]&lt;=TODAY()-$D$3, Merged_Data[[#This Row],[Cert 1 Ext Date]]&lt;=TODAY()-$D$3,Merged_Data[[#This Row],[Cert 3 Exp Date]]&lt;=TODAY()-$D$3), "COMPLIANT", "NOT COMPLIANT")</f>
        <v>NOT COMPLIANT</v>
      </c>
      <c r="N467" s="45" t="str" cm="1">
        <f t="array" aca="1" ref="N467" ca="1">_xlfn.IFS(Merged_Data[[#This Row],[Cert 1 Ext Date]]&gt;TODAY()+10, "Current", AND(Merged_Data[[#This Row],[Cert 1 Ext Date]]&gt;TODAY(), Merged_Data[[#This Row],[Cert 1 Ext Date]]&lt;TODAY()+15),"Notify",Merged_Data[[#This Row],[Cert 1 Ext Date]]&lt;=TODAY(), "Expired",Merged_Data[[#This Row],[Cert 1 Ext Date]]= " ","No Data")</f>
        <v>Current</v>
      </c>
      <c r="O467" s="45" t="str" cm="1">
        <f t="array" aca="1" ref="O467" ca="1">_xlfn.IFS(Merged_Data[[#This Row],[Cert 2 Exp Date]]&gt;TODAY()+10, "Current", AND(Merged_Data[[#This Row],[Cert 2 Exp Date]]&gt;TODAY(), Merged_Data[[#This Row],[Cert 2 Exp Date]]&lt;TODAY()+15),"Notify",Merged_Data[[#This Row],[Cert 2 Exp Date]]&lt;=TODAY(), "Expired",Merged_Data[[#This Row],[Cert 2 Exp Date]]= " ","No Data")</f>
        <v>Current</v>
      </c>
      <c r="P467" s="45" t="str" cm="1">
        <f t="array" aca="1" ref="P467" ca="1">_xlfn.IFS(Merged_Data[[#This Row],[Cert 3 Exp Date]]&gt;TODAY()+10, "Current", AND(Merged_Data[[#This Row],[Cert 3 Exp Date]]&gt;TODAY(), Merged_Data[[#This Row],[Cert 3 Exp Date]]&lt;TODAY()+15),"Notify",Merged_Data[[#This Row],[Cert 3 Exp Date]]&lt;=TODAY(), "Expired",Merged_Data[[#This Row],[Cert 3 Exp Date]]= " ","No Data")</f>
        <v>Notify</v>
      </c>
    </row>
    <row r="468" spans="1:16" x14ac:dyDescent="0.25">
      <c r="A468" s="13" t="s">
        <v>2145</v>
      </c>
      <c r="B468" s="13" t="s">
        <v>2146</v>
      </c>
      <c r="C468" s="13" t="s">
        <v>2901</v>
      </c>
      <c r="D468" s="13" t="s">
        <v>2430</v>
      </c>
      <c r="E468" s="13" t="s">
        <v>2426</v>
      </c>
      <c r="F468" s="13" t="s">
        <v>2442</v>
      </c>
      <c r="G468" s="13" t="s">
        <v>2428</v>
      </c>
      <c r="H468" s="18">
        <v>44712</v>
      </c>
      <c r="I468" s="20">
        <v>45178</v>
      </c>
      <c r="J468" s="21">
        <v>45036</v>
      </c>
      <c r="K468" s="22">
        <v>45062</v>
      </c>
      <c r="L468" s="14" t="str">
        <f ca="1">IF(Merged_Data[[#This Row],[Last Job Date]]+10 &lt;TODAY(), "AVAILABLE", "NOT AVAILABLE")</f>
        <v>AVAILABLE</v>
      </c>
      <c r="M468" s="37" t="str">
        <f ca="1">IF(OR(Merged_Data[[#This Row],[Cert 2 Exp Date]]&lt;=TODAY()-$D$3, Merged_Data[[#This Row],[Cert 1 Ext Date]]&lt;=TODAY()-$D$3,Merged_Data[[#This Row],[Cert 3 Exp Date]]&lt;=TODAY()-$D$3), "COMPLIANT", "NOT COMPLIANT")</f>
        <v>NOT COMPLIANT</v>
      </c>
      <c r="N468" s="45" t="str" cm="1">
        <f t="array" aca="1" ref="N468" ca="1">_xlfn.IFS(Merged_Data[[#This Row],[Cert 1 Ext Date]]&gt;TODAY()+10, "Current", AND(Merged_Data[[#This Row],[Cert 1 Ext Date]]&gt;TODAY(), Merged_Data[[#This Row],[Cert 1 Ext Date]]&lt;TODAY()+15),"Notify",Merged_Data[[#This Row],[Cert 1 Ext Date]]&lt;=TODAY(), "Expired",Merged_Data[[#This Row],[Cert 1 Ext Date]]= " ","No Data")</f>
        <v>Current</v>
      </c>
      <c r="O468" s="45" t="str" cm="1">
        <f t="array" aca="1" ref="O468" ca="1">_xlfn.IFS(Merged_Data[[#This Row],[Cert 2 Exp Date]]&gt;TODAY()+10, "Current", AND(Merged_Data[[#This Row],[Cert 2 Exp Date]]&gt;TODAY(), Merged_Data[[#This Row],[Cert 2 Exp Date]]&lt;TODAY()+15),"Notify",Merged_Data[[#This Row],[Cert 2 Exp Date]]&lt;=TODAY(), "Expired",Merged_Data[[#This Row],[Cert 2 Exp Date]]= " ","No Data")</f>
        <v>Current</v>
      </c>
      <c r="P468" s="45" t="str" cm="1">
        <f t="array" aca="1" ref="P468" ca="1">_xlfn.IFS(Merged_Data[[#This Row],[Cert 3 Exp Date]]&gt;TODAY()+10, "Current", AND(Merged_Data[[#This Row],[Cert 3 Exp Date]]&gt;TODAY(), Merged_Data[[#This Row],[Cert 3 Exp Date]]&lt;TODAY()+15),"Notify",Merged_Data[[#This Row],[Cert 3 Exp Date]]&lt;=TODAY(), "Expired",Merged_Data[[#This Row],[Cert 3 Exp Date]]= " ","No Data")</f>
        <v>Current</v>
      </c>
    </row>
    <row r="469" spans="1:16" x14ac:dyDescent="0.25">
      <c r="A469" s="13" t="s">
        <v>1962</v>
      </c>
      <c r="B469" s="13" t="s">
        <v>1963</v>
      </c>
      <c r="C469" s="13" t="s">
        <v>2902</v>
      </c>
      <c r="D469" s="13" t="s">
        <v>2425</v>
      </c>
      <c r="E469" s="13" t="s">
        <v>2439</v>
      </c>
      <c r="F469" s="13" t="s">
        <v>2435</v>
      </c>
      <c r="G469" s="13" t="s">
        <v>2428</v>
      </c>
      <c r="H469" s="18">
        <v>44714</v>
      </c>
      <c r="I469" s="20">
        <v>44807</v>
      </c>
      <c r="J469" s="21">
        <v>44975</v>
      </c>
      <c r="K469" s="22">
        <v>44854</v>
      </c>
      <c r="L469" s="14" t="str">
        <f ca="1">IF(Merged_Data[[#This Row],[Last Job Date]]+10 &lt;TODAY(), "AVAILABLE", "NOT AVAILABLE")</f>
        <v>NOT AVAILABLE</v>
      </c>
      <c r="M469" s="37" t="str">
        <f ca="1">IF(OR(Merged_Data[[#This Row],[Cert 2 Exp Date]]&lt;=TODAY()-$D$3, Merged_Data[[#This Row],[Cert 1 Ext Date]]&lt;=TODAY()-$D$3,Merged_Data[[#This Row],[Cert 3 Exp Date]]&lt;=TODAY()-$D$3), "COMPLIANT", "NOT COMPLIANT")</f>
        <v>NOT COMPLIANT</v>
      </c>
      <c r="N469" s="45" t="str" cm="1">
        <f t="array" aca="1" ref="N469" ca="1">_xlfn.IFS(Merged_Data[[#This Row],[Cert 1 Ext Date]]&gt;TODAY()+10, "Current", AND(Merged_Data[[#This Row],[Cert 1 Ext Date]]&gt;TODAY(), Merged_Data[[#This Row],[Cert 1 Ext Date]]&lt;TODAY()+15),"Notify",Merged_Data[[#This Row],[Cert 1 Ext Date]]&lt;=TODAY(), "Expired",Merged_Data[[#This Row],[Cert 1 Ext Date]]= " ","No Data")</f>
        <v>Current</v>
      </c>
      <c r="O469" s="45" t="str" cm="1">
        <f t="array" aca="1" ref="O469" ca="1">_xlfn.IFS(Merged_Data[[#This Row],[Cert 2 Exp Date]]&gt;TODAY()+10, "Current", AND(Merged_Data[[#This Row],[Cert 2 Exp Date]]&gt;TODAY(), Merged_Data[[#This Row],[Cert 2 Exp Date]]&lt;TODAY()+15),"Notify",Merged_Data[[#This Row],[Cert 2 Exp Date]]&lt;=TODAY(), "Expired",Merged_Data[[#This Row],[Cert 2 Exp Date]]= " ","No Data")</f>
        <v>Current</v>
      </c>
      <c r="P469" s="45" t="str" cm="1">
        <f t="array" aca="1" ref="P469" ca="1">_xlfn.IFS(Merged_Data[[#This Row],[Cert 3 Exp Date]]&gt;TODAY()+10, "Current", AND(Merged_Data[[#This Row],[Cert 3 Exp Date]]&gt;TODAY(), Merged_Data[[#This Row],[Cert 3 Exp Date]]&lt;TODAY()+15),"Notify",Merged_Data[[#This Row],[Cert 3 Exp Date]]&lt;=TODAY(), "Expired",Merged_Data[[#This Row],[Cert 3 Exp Date]]= " ","No Data")</f>
        <v>Current</v>
      </c>
    </row>
    <row r="470" spans="1:16" x14ac:dyDescent="0.25">
      <c r="A470" s="13" t="s">
        <v>2349</v>
      </c>
      <c r="B470" s="13" t="s">
        <v>2350</v>
      </c>
      <c r="C470" s="13" t="s">
        <v>2903</v>
      </c>
      <c r="D470" s="13" t="s">
        <v>2425</v>
      </c>
      <c r="E470" s="13" t="s">
        <v>2437</v>
      </c>
      <c r="F470" s="13" t="s">
        <v>2427</v>
      </c>
      <c r="G470" s="13" t="s">
        <v>2432</v>
      </c>
      <c r="H470" s="18">
        <v>44706</v>
      </c>
      <c r="I470" s="20">
        <v>45137</v>
      </c>
      <c r="J470" s="21">
        <v>44879</v>
      </c>
      <c r="K470" s="22">
        <v>44597</v>
      </c>
      <c r="L470" s="14" t="str">
        <f ca="1">IF(Merged_Data[[#This Row],[Last Job Date]]+10 &lt;TODAY(), "AVAILABLE", "NOT AVAILABLE")</f>
        <v>AVAILABLE</v>
      </c>
      <c r="M470" s="37" t="str">
        <f ca="1">IF(OR(Merged_Data[[#This Row],[Cert 2 Exp Date]]&lt;=TODAY()-$D$3, Merged_Data[[#This Row],[Cert 1 Ext Date]]&lt;=TODAY()-$D$3,Merged_Data[[#This Row],[Cert 3 Exp Date]]&lt;=TODAY()-$D$3), "COMPLIANT", "NOT COMPLIANT")</f>
        <v>COMPLIANT</v>
      </c>
      <c r="N470" s="45" t="str" cm="1">
        <f t="array" aca="1" ref="N470" ca="1">_xlfn.IFS(Merged_Data[[#This Row],[Cert 1 Ext Date]]&gt;TODAY()+10, "Current", AND(Merged_Data[[#This Row],[Cert 1 Ext Date]]&gt;TODAY(), Merged_Data[[#This Row],[Cert 1 Ext Date]]&lt;TODAY()+15),"Notify",Merged_Data[[#This Row],[Cert 1 Ext Date]]&lt;=TODAY(), "Expired",Merged_Data[[#This Row],[Cert 1 Ext Date]]= " ","No Data")</f>
        <v>Current</v>
      </c>
      <c r="O470" s="45" t="str" cm="1">
        <f t="array" aca="1" ref="O470" ca="1">_xlfn.IFS(Merged_Data[[#This Row],[Cert 2 Exp Date]]&gt;TODAY()+10, "Current", AND(Merged_Data[[#This Row],[Cert 2 Exp Date]]&gt;TODAY(), Merged_Data[[#This Row],[Cert 2 Exp Date]]&lt;TODAY()+15),"Notify",Merged_Data[[#This Row],[Cert 2 Exp Date]]&lt;=TODAY(), "Expired",Merged_Data[[#This Row],[Cert 2 Exp Date]]= " ","No Data")</f>
        <v>Current</v>
      </c>
      <c r="P470" s="45" t="str" cm="1">
        <f t="array" aca="1" ref="P470" ca="1">_xlfn.IFS(Merged_Data[[#This Row],[Cert 3 Exp Date]]&gt;TODAY()+10, "Current", AND(Merged_Data[[#This Row],[Cert 3 Exp Date]]&gt;TODAY(), Merged_Data[[#This Row],[Cert 3 Exp Date]]&lt;TODAY()+15),"Notify",Merged_Data[[#This Row],[Cert 3 Exp Date]]&lt;=TODAY(), "Expired",Merged_Data[[#This Row],[Cert 3 Exp Date]]= " ","No Data")</f>
        <v>Expired</v>
      </c>
    </row>
    <row r="471" spans="1:16" x14ac:dyDescent="0.25">
      <c r="A471" s="13" t="s">
        <v>1119</v>
      </c>
      <c r="B471" s="13" t="s">
        <v>1120</v>
      </c>
      <c r="C471" s="13" t="s">
        <v>2904</v>
      </c>
      <c r="D471" s="13" t="s">
        <v>2430</v>
      </c>
      <c r="E471" s="13" t="s">
        <v>2441</v>
      </c>
      <c r="F471" s="13" t="s">
        <v>2431</v>
      </c>
      <c r="G471" s="13" t="s">
        <v>2428</v>
      </c>
      <c r="H471" s="18">
        <v>44716</v>
      </c>
      <c r="I471" s="20">
        <v>44682</v>
      </c>
      <c r="J471" s="21">
        <v>45142</v>
      </c>
      <c r="K471" s="22">
        <v>44560</v>
      </c>
      <c r="L471" s="14" t="str">
        <f ca="1">IF(Merged_Data[[#This Row],[Last Job Date]]+10 &lt;TODAY(), "AVAILABLE", "NOT AVAILABLE")</f>
        <v>NOT AVAILABLE</v>
      </c>
      <c r="M471" s="37" t="str">
        <f ca="1">IF(OR(Merged_Data[[#This Row],[Cert 2 Exp Date]]&lt;=TODAY()-$D$3, Merged_Data[[#This Row],[Cert 1 Ext Date]]&lt;=TODAY()-$D$3,Merged_Data[[#This Row],[Cert 3 Exp Date]]&lt;=TODAY()-$D$3), "COMPLIANT", "NOT COMPLIANT")</f>
        <v>COMPLIANT</v>
      </c>
      <c r="N471" s="45" t="str" cm="1">
        <f t="array" aca="1" ref="N471" ca="1">_xlfn.IFS(Merged_Data[[#This Row],[Cert 1 Ext Date]]&gt;TODAY()+10, "Current", AND(Merged_Data[[#This Row],[Cert 1 Ext Date]]&gt;TODAY(), Merged_Data[[#This Row],[Cert 1 Ext Date]]&lt;TODAY()+15),"Notify",Merged_Data[[#This Row],[Cert 1 Ext Date]]&lt;=TODAY(), "Expired",Merged_Data[[#This Row],[Cert 1 Ext Date]]= " ","No Data")</f>
        <v>Expired</v>
      </c>
      <c r="O471" s="45" t="str" cm="1">
        <f t="array" aca="1" ref="O471" ca="1">_xlfn.IFS(Merged_Data[[#This Row],[Cert 2 Exp Date]]&gt;TODAY()+10, "Current", AND(Merged_Data[[#This Row],[Cert 2 Exp Date]]&gt;TODAY(), Merged_Data[[#This Row],[Cert 2 Exp Date]]&lt;TODAY()+15),"Notify",Merged_Data[[#This Row],[Cert 2 Exp Date]]&lt;=TODAY(), "Expired",Merged_Data[[#This Row],[Cert 2 Exp Date]]= " ","No Data")</f>
        <v>Current</v>
      </c>
      <c r="P471" s="45" t="str" cm="1">
        <f t="array" aca="1" ref="P471" ca="1">_xlfn.IFS(Merged_Data[[#This Row],[Cert 3 Exp Date]]&gt;TODAY()+10, "Current", AND(Merged_Data[[#This Row],[Cert 3 Exp Date]]&gt;TODAY(), Merged_Data[[#This Row],[Cert 3 Exp Date]]&lt;TODAY()+15),"Notify",Merged_Data[[#This Row],[Cert 3 Exp Date]]&lt;=TODAY(), "Expired",Merged_Data[[#This Row],[Cert 3 Exp Date]]= " ","No Data")</f>
        <v>Expired</v>
      </c>
    </row>
    <row r="472" spans="1:16" x14ac:dyDescent="0.25">
      <c r="A472" s="13" t="s">
        <v>1725</v>
      </c>
      <c r="B472" s="13" t="s">
        <v>1726</v>
      </c>
      <c r="C472" s="13" t="s">
        <v>2905</v>
      </c>
      <c r="D472" s="13" t="s">
        <v>2425</v>
      </c>
      <c r="E472" s="13" t="s">
        <v>2445</v>
      </c>
      <c r="F472" s="13" t="s">
        <v>2431</v>
      </c>
      <c r="G472" s="13" t="s">
        <v>2432</v>
      </c>
      <c r="H472" s="18">
        <v>44716</v>
      </c>
      <c r="I472" s="20">
        <v>45056</v>
      </c>
      <c r="J472" s="21">
        <v>44874</v>
      </c>
      <c r="K472" s="22">
        <v>44622</v>
      </c>
      <c r="L472" s="14" t="str">
        <f ca="1">IF(Merged_Data[[#This Row],[Last Job Date]]+10 &lt;TODAY(), "AVAILABLE", "NOT AVAILABLE")</f>
        <v>NOT AVAILABLE</v>
      </c>
      <c r="M472" s="37" t="str">
        <f ca="1">IF(OR(Merged_Data[[#This Row],[Cert 2 Exp Date]]&lt;=TODAY()-$D$3, Merged_Data[[#This Row],[Cert 1 Ext Date]]&lt;=TODAY()-$D$3,Merged_Data[[#This Row],[Cert 3 Exp Date]]&lt;=TODAY()-$D$3), "COMPLIANT", "NOT COMPLIANT")</f>
        <v>COMPLIANT</v>
      </c>
      <c r="N472" s="45" t="str" cm="1">
        <f t="array" aca="1" ref="N472" ca="1">_xlfn.IFS(Merged_Data[[#This Row],[Cert 1 Ext Date]]&gt;TODAY()+10, "Current", AND(Merged_Data[[#This Row],[Cert 1 Ext Date]]&gt;TODAY(), Merged_Data[[#This Row],[Cert 1 Ext Date]]&lt;TODAY()+15),"Notify",Merged_Data[[#This Row],[Cert 1 Ext Date]]&lt;=TODAY(), "Expired",Merged_Data[[#This Row],[Cert 1 Ext Date]]= " ","No Data")</f>
        <v>Current</v>
      </c>
      <c r="O472" s="45" t="str" cm="1">
        <f t="array" aca="1" ref="O472" ca="1">_xlfn.IFS(Merged_Data[[#This Row],[Cert 2 Exp Date]]&gt;TODAY()+10, "Current", AND(Merged_Data[[#This Row],[Cert 2 Exp Date]]&gt;TODAY(), Merged_Data[[#This Row],[Cert 2 Exp Date]]&lt;TODAY()+15),"Notify",Merged_Data[[#This Row],[Cert 2 Exp Date]]&lt;=TODAY(), "Expired",Merged_Data[[#This Row],[Cert 2 Exp Date]]= " ","No Data")</f>
        <v>Current</v>
      </c>
      <c r="P472" s="45" t="str" cm="1">
        <f t="array" aca="1" ref="P472" ca="1">_xlfn.IFS(Merged_Data[[#This Row],[Cert 3 Exp Date]]&gt;TODAY()+10, "Current", AND(Merged_Data[[#This Row],[Cert 3 Exp Date]]&gt;TODAY(), Merged_Data[[#This Row],[Cert 3 Exp Date]]&lt;TODAY()+15),"Notify",Merged_Data[[#This Row],[Cert 3 Exp Date]]&lt;=TODAY(), "Expired",Merged_Data[[#This Row],[Cert 3 Exp Date]]= " ","No Data")</f>
        <v>Expired</v>
      </c>
    </row>
    <row r="473" spans="1:16" x14ac:dyDescent="0.25">
      <c r="A473" s="13" t="s">
        <v>1801</v>
      </c>
      <c r="B473" s="13" t="s">
        <v>1802</v>
      </c>
      <c r="C473" s="13" t="s">
        <v>2906</v>
      </c>
      <c r="D473" s="13" t="s">
        <v>2425</v>
      </c>
      <c r="E473" s="13" t="s">
        <v>2439</v>
      </c>
      <c r="F473" s="13" t="s">
        <v>2427</v>
      </c>
      <c r="G473" s="13" t="s">
        <v>2428</v>
      </c>
      <c r="H473" s="18">
        <v>44709</v>
      </c>
      <c r="I473" s="20">
        <v>44849</v>
      </c>
      <c r="J473" s="21">
        <v>45072</v>
      </c>
      <c r="K473" s="22">
        <v>45357</v>
      </c>
      <c r="L473" s="14" t="str">
        <f ca="1">IF(Merged_Data[[#This Row],[Last Job Date]]+10 &lt;TODAY(), "AVAILABLE", "NOT AVAILABLE")</f>
        <v>AVAILABLE</v>
      </c>
      <c r="M473" s="37" t="str">
        <f ca="1">IF(OR(Merged_Data[[#This Row],[Cert 2 Exp Date]]&lt;=TODAY()-$D$3, Merged_Data[[#This Row],[Cert 1 Ext Date]]&lt;=TODAY()-$D$3,Merged_Data[[#This Row],[Cert 3 Exp Date]]&lt;=TODAY()-$D$3), "COMPLIANT", "NOT COMPLIANT")</f>
        <v>NOT COMPLIANT</v>
      </c>
      <c r="N473" s="45" t="str" cm="1">
        <f t="array" aca="1" ref="N473" ca="1">_xlfn.IFS(Merged_Data[[#This Row],[Cert 1 Ext Date]]&gt;TODAY()+10, "Current", AND(Merged_Data[[#This Row],[Cert 1 Ext Date]]&gt;TODAY(), Merged_Data[[#This Row],[Cert 1 Ext Date]]&lt;TODAY()+15),"Notify",Merged_Data[[#This Row],[Cert 1 Ext Date]]&lt;=TODAY(), "Expired",Merged_Data[[#This Row],[Cert 1 Ext Date]]= " ","No Data")</f>
        <v>Current</v>
      </c>
      <c r="O473" s="45" t="str" cm="1">
        <f t="array" aca="1" ref="O473" ca="1">_xlfn.IFS(Merged_Data[[#This Row],[Cert 2 Exp Date]]&gt;TODAY()+10, "Current", AND(Merged_Data[[#This Row],[Cert 2 Exp Date]]&gt;TODAY(), Merged_Data[[#This Row],[Cert 2 Exp Date]]&lt;TODAY()+15),"Notify",Merged_Data[[#This Row],[Cert 2 Exp Date]]&lt;=TODAY(), "Expired",Merged_Data[[#This Row],[Cert 2 Exp Date]]= " ","No Data")</f>
        <v>Current</v>
      </c>
      <c r="P473" s="45" t="str" cm="1">
        <f t="array" aca="1" ref="P473" ca="1">_xlfn.IFS(Merged_Data[[#This Row],[Cert 3 Exp Date]]&gt;TODAY()+10, "Current", AND(Merged_Data[[#This Row],[Cert 3 Exp Date]]&gt;TODAY(), Merged_Data[[#This Row],[Cert 3 Exp Date]]&lt;TODAY()+15),"Notify",Merged_Data[[#This Row],[Cert 3 Exp Date]]&lt;=TODAY(), "Expired",Merged_Data[[#This Row],[Cert 3 Exp Date]]= " ","No Data")</f>
        <v>Current</v>
      </c>
    </row>
    <row r="474" spans="1:16" x14ac:dyDescent="0.25">
      <c r="A474" s="13" t="s">
        <v>1234</v>
      </c>
      <c r="B474" s="13" t="s">
        <v>1235</v>
      </c>
      <c r="C474" s="13" t="s">
        <v>2907</v>
      </c>
      <c r="D474" s="13" t="s">
        <v>2430</v>
      </c>
      <c r="E474" s="13" t="s">
        <v>2445</v>
      </c>
      <c r="F474" s="13" t="s">
        <v>2442</v>
      </c>
      <c r="G474" s="13" t="s">
        <v>2432</v>
      </c>
      <c r="H474" s="18">
        <v>44705</v>
      </c>
      <c r="I474" s="20">
        <v>44809</v>
      </c>
      <c r="J474" s="21">
        <v>45056</v>
      </c>
      <c r="K474" s="22">
        <v>45219</v>
      </c>
      <c r="L474" s="14" t="str">
        <f ca="1">IF(Merged_Data[[#This Row],[Last Job Date]]+10 &lt;TODAY(), "AVAILABLE", "NOT AVAILABLE")</f>
        <v>AVAILABLE</v>
      </c>
      <c r="M474" s="37" t="str">
        <f ca="1">IF(OR(Merged_Data[[#This Row],[Cert 2 Exp Date]]&lt;=TODAY()-$D$3, Merged_Data[[#This Row],[Cert 1 Ext Date]]&lt;=TODAY()-$D$3,Merged_Data[[#This Row],[Cert 3 Exp Date]]&lt;=TODAY()-$D$3), "COMPLIANT", "NOT COMPLIANT")</f>
        <v>NOT COMPLIANT</v>
      </c>
      <c r="N474" s="45" t="str" cm="1">
        <f t="array" aca="1" ref="N474" ca="1">_xlfn.IFS(Merged_Data[[#This Row],[Cert 1 Ext Date]]&gt;TODAY()+10, "Current", AND(Merged_Data[[#This Row],[Cert 1 Ext Date]]&gt;TODAY(), Merged_Data[[#This Row],[Cert 1 Ext Date]]&lt;TODAY()+15),"Notify",Merged_Data[[#This Row],[Cert 1 Ext Date]]&lt;=TODAY(), "Expired",Merged_Data[[#This Row],[Cert 1 Ext Date]]= " ","No Data")</f>
        <v>Current</v>
      </c>
      <c r="O474" s="45" t="str" cm="1">
        <f t="array" aca="1" ref="O474" ca="1">_xlfn.IFS(Merged_Data[[#This Row],[Cert 2 Exp Date]]&gt;TODAY()+10, "Current", AND(Merged_Data[[#This Row],[Cert 2 Exp Date]]&gt;TODAY(), Merged_Data[[#This Row],[Cert 2 Exp Date]]&lt;TODAY()+15),"Notify",Merged_Data[[#This Row],[Cert 2 Exp Date]]&lt;=TODAY(), "Expired",Merged_Data[[#This Row],[Cert 2 Exp Date]]= " ","No Data")</f>
        <v>Current</v>
      </c>
      <c r="P474" s="45" t="str" cm="1">
        <f t="array" aca="1" ref="P474" ca="1">_xlfn.IFS(Merged_Data[[#This Row],[Cert 3 Exp Date]]&gt;TODAY()+10, "Current", AND(Merged_Data[[#This Row],[Cert 3 Exp Date]]&gt;TODAY(), Merged_Data[[#This Row],[Cert 3 Exp Date]]&lt;TODAY()+15),"Notify",Merged_Data[[#This Row],[Cert 3 Exp Date]]&lt;=TODAY(), "Expired",Merged_Data[[#This Row],[Cert 3 Exp Date]]= " ","No Data")</f>
        <v>Current</v>
      </c>
    </row>
    <row r="475" spans="1:16" x14ac:dyDescent="0.25">
      <c r="A475" s="13" t="s">
        <v>1656</v>
      </c>
      <c r="B475" s="13" t="s">
        <v>1657</v>
      </c>
      <c r="C475" s="13" t="s">
        <v>2908</v>
      </c>
      <c r="D475" s="13" t="s">
        <v>2430</v>
      </c>
      <c r="E475" s="13" t="s">
        <v>2439</v>
      </c>
      <c r="F475" s="13" t="s">
        <v>2427</v>
      </c>
      <c r="G475" s="13" t="s">
        <v>2428</v>
      </c>
      <c r="H475" s="18">
        <v>44715</v>
      </c>
      <c r="I475" s="20">
        <v>45175</v>
      </c>
      <c r="J475" s="21">
        <v>44736</v>
      </c>
      <c r="K475" s="22">
        <v>44794</v>
      </c>
      <c r="L475" s="14" t="str">
        <f ca="1">IF(Merged_Data[[#This Row],[Last Job Date]]+10 &lt;TODAY(), "AVAILABLE", "NOT AVAILABLE")</f>
        <v>NOT AVAILABLE</v>
      </c>
      <c r="M475" s="37" t="str">
        <f ca="1">IF(OR(Merged_Data[[#This Row],[Cert 2 Exp Date]]&lt;=TODAY()-$D$3, Merged_Data[[#This Row],[Cert 1 Ext Date]]&lt;=TODAY()-$D$3,Merged_Data[[#This Row],[Cert 3 Exp Date]]&lt;=TODAY()-$D$3), "COMPLIANT", "NOT COMPLIANT")</f>
        <v>NOT COMPLIANT</v>
      </c>
      <c r="N475" s="45" t="str" cm="1">
        <f t="array" aca="1" ref="N475" ca="1">_xlfn.IFS(Merged_Data[[#This Row],[Cert 1 Ext Date]]&gt;TODAY()+10, "Current", AND(Merged_Data[[#This Row],[Cert 1 Ext Date]]&gt;TODAY(), Merged_Data[[#This Row],[Cert 1 Ext Date]]&lt;TODAY()+15),"Notify",Merged_Data[[#This Row],[Cert 1 Ext Date]]&lt;=TODAY(), "Expired",Merged_Data[[#This Row],[Cert 1 Ext Date]]= " ","No Data")</f>
        <v>Current</v>
      </c>
      <c r="O475" s="45" t="str" cm="1">
        <f t="array" aca="1" ref="O475" ca="1">_xlfn.IFS(Merged_Data[[#This Row],[Cert 2 Exp Date]]&gt;TODAY()+10, "Current", AND(Merged_Data[[#This Row],[Cert 2 Exp Date]]&gt;TODAY(), Merged_Data[[#This Row],[Cert 2 Exp Date]]&lt;TODAY()+15),"Notify",Merged_Data[[#This Row],[Cert 2 Exp Date]]&lt;=TODAY(), "Expired",Merged_Data[[#This Row],[Cert 2 Exp Date]]= " ","No Data")</f>
        <v>Current</v>
      </c>
      <c r="P475" s="45" t="str" cm="1">
        <f t="array" aca="1" ref="P475" ca="1">_xlfn.IFS(Merged_Data[[#This Row],[Cert 3 Exp Date]]&gt;TODAY()+10, "Current", AND(Merged_Data[[#This Row],[Cert 3 Exp Date]]&gt;TODAY(), Merged_Data[[#This Row],[Cert 3 Exp Date]]&lt;TODAY()+15),"Notify",Merged_Data[[#This Row],[Cert 3 Exp Date]]&lt;=TODAY(), "Expired",Merged_Data[[#This Row],[Cert 3 Exp Date]]= " ","No Data")</f>
        <v>Current</v>
      </c>
    </row>
    <row r="476" spans="1:16" x14ac:dyDescent="0.25">
      <c r="A476" s="13" t="s">
        <v>1141</v>
      </c>
      <c r="B476" s="13" t="s">
        <v>1142</v>
      </c>
      <c r="C476" s="13" t="s">
        <v>2909</v>
      </c>
      <c r="D476" s="13" t="s">
        <v>2430</v>
      </c>
      <c r="E476" s="13" t="s">
        <v>2426</v>
      </c>
      <c r="F476" s="13" t="s">
        <v>2442</v>
      </c>
      <c r="G476" s="13" t="s">
        <v>2432</v>
      </c>
      <c r="H476" s="18">
        <v>44716</v>
      </c>
      <c r="I476" s="20"/>
      <c r="J476" s="21">
        <v>44927</v>
      </c>
      <c r="K476" s="22">
        <v>45381</v>
      </c>
      <c r="L476" s="14" t="str">
        <f ca="1">IF(Merged_Data[[#This Row],[Last Job Date]]+10 &lt;TODAY(), "AVAILABLE", "NOT AVAILABLE")</f>
        <v>NOT AVAILABLE</v>
      </c>
      <c r="M476" s="37" t="str">
        <f ca="1">IF(OR(Merged_Data[[#This Row],[Cert 2 Exp Date]]&lt;=TODAY()-$D$3, Merged_Data[[#This Row],[Cert 1 Ext Date]]&lt;=TODAY()-$D$3,Merged_Data[[#This Row],[Cert 3 Exp Date]]&lt;=TODAY()-$D$3), "COMPLIANT", "NOT COMPLIANT")</f>
        <v>COMPLIANT</v>
      </c>
      <c r="N476" s="45" t="str" cm="1">
        <f t="array" aca="1" ref="N476" ca="1">_xlfn.IFS(Merged_Data[[#This Row],[Cert 1 Ext Date]]&gt;TODAY()+10, "Current", AND(Merged_Data[[#This Row],[Cert 1 Ext Date]]&gt;TODAY(), Merged_Data[[#This Row],[Cert 1 Ext Date]]&lt;TODAY()+15),"Notify",Merged_Data[[#This Row],[Cert 1 Ext Date]]&lt;=TODAY(), "Expired",Merged_Data[[#This Row],[Cert 1 Ext Date]]= " ","No Data")</f>
        <v>Expired</v>
      </c>
      <c r="O476" s="45" t="str" cm="1">
        <f t="array" aca="1" ref="O476" ca="1">_xlfn.IFS(Merged_Data[[#This Row],[Cert 2 Exp Date]]&gt;TODAY()+10, "Current", AND(Merged_Data[[#This Row],[Cert 2 Exp Date]]&gt;TODAY(), Merged_Data[[#This Row],[Cert 2 Exp Date]]&lt;TODAY()+15),"Notify",Merged_Data[[#This Row],[Cert 2 Exp Date]]&lt;=TODAY(), "Expired",Merged_Data[[#This Row],[Cert 2 Exp Date]]= " ","No Data")</f>
        <v>Current</v>
      </c>
      <c r="P476" s="45" t="str" cm="1">
        <f t="array" aca="1" ref="P476" ca="1">_xlfn.IFS(Merged_Data[[#This Row],[Cert 3 Exp Date]]&gt;TODAY()+10, "Current", AND(Merged_Data[[#This Row],[Cert 3 Exp Date]]&gt;TODAY(), Merged_Data[[#This Row],[Cert 3 Exp Date]]&lt;TODAY()+15),"Notify",Merged_Data[[#This Row],[Cert 3 Exp Date]]&lt;=TODAY(), "Expired",Merged_Data[[#This Row],[Cert 3 Exp Date]]= " ","No Data")</f>
        <v>Current</v>
      </c>
    </row>
    <row r="477" spans="1:16" x14ac:dyDescent="0.25">
      <c r="A477" s="13" t="s">
        <v>1314</v>
      </c>
      <c r="B477" s="13" t="s">
        <v>1315</v>
      </c>
      <c r="C477" s="13" t="s">
        <v>2910</v>
      </c>
      <c r="D477" s="13" t="s">
        <v>2430</v>
      </c>
      <c r="E477" s="13" t="s">
        <v>2441</v>
      </c>
      <c r="F477" s="13" t="s">
        <v>2447</v>
      </c>
      <c r="G477" s="13" t="s">
        <v>2432</v>
      </c>
      <c r="H477" s="18">
        <v>44705</v>
      </c>
      <c r="I477" s="20"/>
      <c r="J477" s="21"/>
      <c r="K477" s="22"/>
      <c r="L477" s="14" t="str">
        <f ca="1">IF(Merged_Data[[#This Row],[Last Job Date]]+10 &lt;TODAY(), "AVAILABLE", "NOT AVAILABLE")</f>
        <v>AVAILABLE</v>
      </c>
      <c r="M477" s="37" t="str">
        <f ca="1">IF(OR(Merged_Data[[#This Row],[Cert 2 Exp Date]]&lt;=TODAY()-$D$3, Merged_Data[[#This Row],[Cert 1 Ext Date]]&lt;=TODAY()-$D$3,Merged_Data[[#This Row],[Cert 3 Exp Date]]&lt;=TODAY()-$D$3), "COMPLIANT", "NOT COMPLIANT")</f>
        <v>COMPLIANT</v>
      </c>
      <c r="N477" s="45" t="str" cm="1">
        <f t="array" aca="1" ref="N477" ca="1">_xlfn.IFS(Merged_Data[[#This Row],[Cert 1 Ext Date]]&gt;TODAY()+10, "Current", AND(Merged_Data[[#This Row],[Cert 1 Ext Date]]&gt;TODAY(), Merged_Data[[#This Row],[Cert 1 Ext Date]]&lt;TODAY()+15),"Notify",Merged_Data[[#This Row],[Cert 1 Ext Date]]&lt;=TODAY(), "Expired",Merged_Data[[#This Row],[Cert 1 Ext Date]]= " ","No Data")</f>
        <v>Expired</v>
      </c>
      <c r="O477" s="45" t="str" cm="1">
        <f t="array" aca="1" ref="O477" ca="1">_xlfn.IFS(Merged_Data[[#This Row],[Cert 2 Exp Date]]&gt;TODAY()+10, "Current", AND(Merged_Data[[#This Row],[Cert 2 Exp Date]]&gt;TODAY(), Merged_Data[[#This Row],[Cert 2 Exp Date]]&lt;TODAY()+15),"Notify",Merged_Data[[#This Row],[Cert 2 Exp Date]]&lt;=TODAY(), "Expired",Merged_Data[[#This Row],[Cert 2 Exp Date]]= " ","No Data")</f>
        <v>Expired</v>
      </c>
      <c r="P477" s="45" t="str" cm="1">
        <f t="array" aca="1" ref="P477" ca="1">_xlfn.IFS(Merged_Data[[#This Row],[Cert 3 Exp Date]]&gt;TODAY()+10, "Current", AND(Merged_Data[[#This Row],[Cert 3 Exp Date]]&gt;TODAY(), Merged_Data[[#This Row],[Cert 3 Exp Date]]&lt;TODAY()+15),"Notify",Merged_Data[[#This Row],[Cert 3 Exp Date]]&lt;=TODAY(), "Expired",Merged_Data[[#This Row],[Cert 3 Exp Date]]= " ","No Data")</f>
        <v>Expired</v>
      </c>
    </row>
    <row r="478" spans="1:16" x14ac:dyDescent="0.25">
      <c r="A478" s="13" t="s">
        <v>160</v>
      </c>
      <c r="B478" s="13" t="s">
        <v>161</v>
      </c>
      <c r="C478" s="13" t="s">
        <v>2911</v>
      </c>
      <c r="D478" s="13" t="s">
        <v>2430</v>
      </c>
      <c r="E478" s="13" t="s">
        <v>2450</v>
      </c>
      <c r="F478" s="13" t="s">
        <v>2431</v>
      </c>
      <c r="G478" s="13" t="s">
        <v>2432</v>
      </c>
      <c r="H478" s="18">
        <v>44708</v>
      </c>
      <c r="I478" s="20">
        <v>44911</v>
      </c>
      <c r="J478" s="21">
        <v>45083</v>
      </c>
      <c r="K478" s="22">
        <v>45036</v>
      </c>
      <c r="L478" s="14" t="str">
        <f ca="1">IF(Merged_Data[[#This Row],[Last Job Date]]+10 &lt;TODAY(), "AVAILABLE", "NOT AVAILABLE")</f>
        <v>AVAILABLE</v>
      </c>
      <c r="M478" s="37" t="str">
        <f ca="1">IF(OR(Merged_Data[[#This Row],[Cert 2 Exp Date]]&lt;=TODAY()-$D$3, Merged_Data[[#This Row],[Cert 1 Ext Date]]&lt;=TODAY()-$D$3,Merged_Data[[#This Row],[Cert 3 Exp Date]]&lt;=TODAY()-$D$3), "COMPLIANT", "NOT COMPLIANT")</f>
        <v>NOT COMPLIANT</v>
      </c>
      <c r="N478" s="45" t="str" cm="1">
        <f t="array" aca="1" ref="N478" ca="1">_xlfn.IFS(Merged_Data[[#This Row],[Cert 1 Ext Date]]&gt;TODAY()+10, "Current", AND(Merged_Data[[#This Row],[Cert 1 Ext Date]]&gt;TODAY(), Merged_Data[[#This Row],[Cert 1 Ext Date]]&lt;TODAY()+15),"Notify",Merged_Data[[#This Row],[Cert 1 Ext Date]]&lt;=TODAY(), "Expired",Merged_Data[[#This Row],[Cert 1 Ext Date]]= " ","No Data")</f>
        <v>Current</v>
      </c>
      <c r="O478" s="45" t="str" cm="1">
        <f t="array" aca="1" ref="O478" ca="1">_xlfn.IFS(Merged_Data[[#This Row],[Cert 2 Exp Date]]&gt;TODAY()+10, "Current", AND(Merged_Data[[#This Row],[Cert 2 Exp Date]]&gt;TODAY(), Merged_Data[[#This Row],[Cert 2 Exp Date]]&lt;TODAY()+15),"Notify",Merged_Data[[#This Row],[Cert 2 Exp Date]]&lt;=TODAY(), "Expired",Merged_Data[[#This Row],[Cert 2 Exp Date]]= " ","No Data")</f>
        <v>Current</v>
      </c>
      <c r="P478" s="45" t="str" cm="1">
        <f t="array" aca="1" ref="P478" ca="1">_xlfn.IFS(Merged_Data[[#This Row],[Cert 3 Exp Date]]&gt;TODAY()+10, "Current", AND(Merged_Data[[#This Row],[Cert 3 Exp Date]]&gt;TODAY(), Merged_Data[[#This Row],[Cert 3 Exp Date]]&lt;TODAY()+15),"Notify",Merged_Data[[#This Row],[Cert 3 Exp Date]]&lt;=TODAY(), "Expired",Merged_Data[[#This Row],[Cert 3 Exp Date]]= " ","No Data")</f>
        <v>Current</v>
      </c>
    </row>
    <row r="479" spans="1:16" x14ac:dyDescent="0.25">
      <c r="A479" s="13" t="s">
        <v>846</v>
      </c>
      <c r="B479" s="13" t="s">
        <v>847</v>
      </c>
      <c r="C479" s="13" t="s">
        <v>2912</v>
      </c>
      <c r="D479" s="13" t="s">
        <v>2425</v>
      </c>
      <c r="E479" s="13" t="s">
        <v>2441</v>
      </c>
      <c r="F479" s="13" t="s">
        <v>2427</v>
      </c>
      <c r="G479" s="13" t="s">
        <v>2432</v>
      </c>
      <c r="H479" s="18">
        <v>44713</v>
      </c>
      <c r="I479" s="20">
        <v>44780</v>
      </c>
      <c r="J479" s="21">
        <v>45155</v>
      </c>
      <c r="K479" s="22">
        <v>44814</v>
      </c>
      <c r="L479" s="14" t="str">
        <f ca="1">IF(Merged_Data[[#This Row],[Last Job Date]]+10 &lt;TODAY(), "AVAILABLE", "NOT AVAILABLE")</f>
        <v>NOT AVAILABLE</v>
      </c>
      <c r="M479" s="37" t="str">
        <f ca="1">IF(OR(Merged_Data[[#This Row],[Cert 2 Exp Date]]&lt;=TODAY()-$D$3, Merged_Data[[#This Row],[Cert 1 Ext Date]]&lt;=TODAY()-$D$3,Merged_Data[[#This Row],[Cert 3 Exp Date]]&lt;=TODAY()-$D$3), "COMPLIANT", "NOT COMPLIANT")</f>
        <v>NOT COMPLIANT</v>
      </c>
      <c r="N479" s="45" t="str" cm="1">
        <f t="array" aca="1" ref="N479" ca="1">_xlfn.IFS(Merged_Data[[#This Row],[Cert 1 Ext Date]]&gt;TODAY()+10, "Current", AND(Merged_Data[[#This Row],[Cert 1 Ext Date]]&gt;TODAY(), Merged_Data[[#This Row],[Cert 1 Ext Date]]&lt;TODAY()+15),"Notify",Merged_Data[[#This Row],[Cert 1 Ext Date]]&lt;=TODAY(), "Expired",Merged_Data[[#This Row],[Cert 1 Ext Date]]= " ","No Data")</f>
        <v>Current</v>
      </c>
      <c r="O479" s="45" t="str" cm="1">
        <f t="array" aca="1" ref="O479" ca="1">_xlfn.IFS(Merged_Data[[#This Row],[Cert 2 Exp Date]]&gt;TODAY()+10, "Current", AND(Merged_Data[[#This Row],[Cert 2 Exp Date]]&gt;TODAY(), Merged_Data[[#This Row],[Cert 2 Exp Date]]&lt;TODAY()+15),"Notify",Merged_Data[[#This Row],[Cert 2 Exp Date]]&lt;=TODAY(), "Expired",Merged_Data[[#This Row],[Cert 2 Exp Date]]= " ","No Data")</f>
        <v>Current</v>
      </c>
      <c r="P479" s="45" t="str" cm="1">
        <f t="array" aca="1" ref="P479" ca="1">_xlfn.IFS(Merged_Data[[#This Row],[Cert 3 Exp Date]]&gt;TODAY()+10, "Current", AND(Merged_Data[[#This Row],[Cert 3 Exp Date]]&gt;TODAY(), Merged_Data[[#This Row],[Cert 3 Exp Date]]&lt;TODAY()+15),"Notify",Merged_Data[[#This Row],[Cert 3 Exp Date]]&lt;=TODAY(), "Expired",Merged_Data[[#This Row],[Cert 3 Exp Date]]= " ","No Data")</f>
        <v>Current</v>
      </c>
    </row>
    <row r="480" spans="1:16" x14ac:dyDescent="0.25">
      <c r="A480" s="13" t="s">
        <v>1271</v>
      </c>
      <c r="B480" s="13" t="s">
        <v>1272</v>
      </c>
      <c r="C480" s="13" t="s">
        <v>2913</v>
      </c>
      <c r="D480" s="13" t="s">
        <v>2425</v>
      </c>
      <c r="E480" s="13" t="s">
        <v>2437</v>
      </c>
      <c r="F480" s="13" t="s">
        <v>2427</v>
      </c>
      <c r="G480" s="13" t="s">
        <v>2428</v>
      </c>
      <c r="H480" s="18">
        <v>44714</v>
      </c>
      <c r="I480" s="20"/>
      <c r="J480" s="21">
        <v>45133</v>
      </c>
      <c r="K480" s="22">
        <v>45228</v>
      </c>
      <c r="L480" s="14" t="str">
        <f ca="1">IF(Merged_Data[[#This Row],[Last Job Date]]+10 &lt;TODAY(), "AVAILABLE", "NOT AVAILABLE")</f>
        <v>NOT AVAILABLE</v>
      </c>
      <c r="M480" s="37" t="str">
        <f ca="1">IF(OR(Merged_Data[[#This Row],[Cert 2 Exp Date]]&lt;=TODAY()-$D$3, Merged_Data[[#This Row],[Cert 1 Ext Date]]&lt;=TODAY()-$D$3,Merged_Data[[#This Row],[Cert 3 Exp Date]]&lt;=TODAY()-$D$3), "COMPLIANT", "NOT COMPLIANT")</f>
        <v>COMPLIANT</v>
      </c>
      <c r="N480" s="45" t="str" cm="1">
        <f t="array" aca="1" ref="N480" ca="1">_xlfn.IFS(Merged_Data[[#This Row],[Cert 1 Ext Date]]&gt;TODAY()+10, "Current", AND(Merged_Data[[#This Row],[Cert 1 Ext Date]]&gt;TODAY(), Merged_Data[[#This Row],[Cert 1 Ext Date]]&lt;TODAY()+15),"Notify",Merged_Data[[#This Row],[Cert 1 Ext Date]]&lt;=TODAY(), "Expired",Merged_Data[[#This Row],[Cert 1 Ext Date]]= " ","No Data")</f>
        <v>Expired</v>
      </c>
      <c r="O480" s="45" t="str" cm="1">
        <f t="array" aca="1" ref="O480" ca="1">_xlfn.IFS(Merged_Data[[#This Row],[Cert 2 Exp Date]]&gt;TODAY()+10, "Current", AND(Merged_Data[[#This Row],[Cert 2 Exp Date]]&gt;TODAY(), Merged_Data[[#This Row],[Cert 2 Exp Date]]&lt;TODAY()+15),"Notify",Merged_Data[[#This Row],[Cert 2 Exp Date]]&lt;=TODAY(), "Expired",Merged_Data[[#This Row],[Cert 2 Exp Date]]= " ","No Data")</f>
        <v>Current</v>
      </c>
      <c r="P480" s="45" t="str" cm="1">
        <f t="array" aca="1" ref="P480" ca="1">_xlfn.IFS(Merged_Data[[#This Row],[Cert 3 Exp Date]]&gt;TODAY()+10, "Current", AND(Merged_Data[[#This Row],[Cert 3 Exp Date]]&gt;TODAY(), Merged_Data[[#This Row],[Cert 3 Exp Date]]&lt;TODAY()+15),"Notify",Merged_Data[[#This Row],[Cert 3 Exp Date]]&lt;=TODAY(), "Expired",Merged_Data[[#This Row],[Cert 3 Exp Date]]= " ","No Data")</f>
        <v>Current</v>
      </c>
    </row>
    <row r="481" spans="1:16" x14ac:dyDescent="0.25">
      <c r="A481" s="13" t="s">
        <v>1660</v>
      </c>
      <c r="B481" s="13" t="s">
        <v>1661</v>
      </c>
      <c r="C481" s="13" t="s">
        <v>2914</v>
      </c>
      <c r="D481" s="13" t="s">
        <v>2430</v>
      </c>
      <c r="E481" s="13" t="s">
        <v>2445</v>
      </c>
      <c r="F481" s="13" t="s">
        <v>2442</v>
      </c>
      <c r="G481" s="13" t="s">
        <v>2428</v>
      </c>
      <c r="H481" s="18">
        <v>44714</v>
      </c>
      <c r="I481" s="20"/>
      <c r="J481" s="21">
        <v>45046</v>
      </c>
      <c r="K481" s="22">
        <v>45409</v>
      </c>
      <c r="L481" s="14" t="str">
        <f ca="1">IF(Merged_Data[[#This Row],[Last Job Date]]+10 &lt;TODAY(), "AVAILABLE", "NOT AVAILABLE")</f>
        <v>NOT AVAILABLE</v>
      </c>
      <c r="M481" s="37" t="str">
        <f ca="1">IF(OR(Merged_Data[[#This Row],[Cert 2 Exp Date]]&lt;=TODAY()-$D$3, Merged_Data[[#This Row],[Cert 1 Ext Date]]&lt;=TODAY()-$D$3,Merged_Data[[#This Row],[Cert 3 Exp Date]]&lt;=TODAY()-$D$3), "COMPLIANT", "NOT COMPLIANT")</f>
        <v>COMPLIANT</v>
      </c>
      <c r="N481" s="45" t="str" cm="1">
        <f t="array" aca="1" ref="N481" ca="1">_xlfn.IFS(Merged_Data[[#This Row],[Cert 1 Ext Date]]&gt;TODAY()+10, "Current", AND(Merged_Data[[#This Row],[Cert 1 Ext Date]]&gt;TODAY(), Merged_Data[[#This Row],[Cert 1 Ext Date]]&lt;TODAY()+15),"Notify",Merged_Data[[#This Row],[Cert 1 Ext Date]]&lt;=TODAY(), "Expired",Merged_Data[[#This Row],[Cert 1 Ext Date]]= " ","No Data")</f>
        <v>Expired</v>
      </c>
      <c r="O481" s="45" t="str" cm="1">
        <f t="array" aca="1" ref="O481" ca="1">_xlfn.IFS(Merged_Data[[#This Row],[Cert 2 Exp Date]]&gt;TODAY()+10, "Current", AND(Merged_Data[[#This Row],[Cert 2 Exp Date]]&gt;TODAY(), Merged_Data[[#This Row],[Cert 2 Exp Date]]&lt;TODAY()+15),"Notify",Merged_Data[[#This Row],[Cert 2 Exp Date]]&lt;=TODAY(), "Expired",Merged_Data[[#This Row],[Cert 2 Exp Date]]= " ","No Data")</f>
        <v>Current</v>
      </c>
      <c r="P481" s="45" t="str" cm="1">
        <f t="array" aca="1" ref="P481" ca="1">_xlfn.IFS(Merged_Data[[#This Row],[Cert 3 Exp Date]]&gt;TODAY()+10, "Current", AND(Merged_Data[[#This Row],[Cert 3 Exp Date]]&gt;TODAY(), Merged_Data[[#This Row],[Cert 3 Exp Date]]&lt;TODAY()+15),"Notify",Merged_Data[[#This Row],[Cert 3 Exp Date]]&lt;=TODAY(), "Expired",Merged_Data[[#This Row],[Cert 3 Exp Date]]= " ","No Data")</f>
        <v>Current</v>
      </c>
    </row>
    <row r="482" spans="1:16" x14ac:dyDescent="0.25">
      <c r="A482" s="13" t="s">
        <v>1524</v>
      </c>
      <c r="B482" s="13" t="s">
        <v>1525</v>
      </c>
      <c r="C482" s="13" t="s">
        <v>2915</v>
      </c>
      <c r="D482" s="13" t="s">
        <v>2430</v>
      </c>
      <c r="E482" s="13" t="s">
        <v>2445</v>
      </c>
      <c r="F482" s="13" t="s">
        <v>2427</v>
      </c>
      <c r="G482" s="13" t="s">
        <v>2432</v>
      </c>
      <c r="H482" s="18">
        <v>44707</v>
      </c>
      <c r="I482" s="20">
        <v>44686</v>
      </c>
      <c r="J482" s="21">
        <v>44794</v>
      </c>
      <c r="K482" s="22">
        <v>44645</v>
      </c>
      <c r="L482" s="14" t="str">
        <f ca="1">IF(Merged_Data[[#This Row],[Last Job Date]]+10 &lt;TODAY(), "AVAILABLE", "NOT AVAILABLE")</f>
        <v>AVAILABLE</v>
      </c>
      <c r="M482" s="37" t="str">
        <f ca="1">IF(OR(Merged_Data[[#This Row],[Cert 2 Exp Date]]&lt;=TODAY()-$D$3, Merged_Data[[#This Row],[Cert 1 Ext Date]]&lt;=TODAY()-$D$3,Merged_Data[[#This Row],[Cert 3 Exp Date]]&lt;=TODAY()-$D$3), "COMPLIANT", "NOT COMPLIANT")</f>
        <v>COMPLIANT</v>
      </c>
      <c r="N482" s="45" t="str" cm="1">
        <f t="array" aca="1" ref="N482" ca="1">_xlfn.IFS(Merged_Data[[#This Row],[Cert 1 Ext Date]]&gt;TODAY()+10, "Current", AND(Merged_Data[[#This Row],[Cert 1 Ext Date]]&gt;TODAY(), Merged_Data[[#This Row],[Cert 1 Ext Date]]&lt;TODAY()+15),"Notify",Merged_Data[[#This Row],[Cert 1 Ext Date]]&lt;=TODAY(), "Expired",Merged_Data[[#This Row],[Cert 1 Ext Date]]= " ","No Data")</f>
        <v>Expired</v>
      </c>
      <c r="O482" s="45" t="str" cm="1">
        <f t="array" aca="1" ref="O482" ca="1">_xlfn.IFS(Merged_Data[[#This Row],[Cert 2 Exp Date]]&gt;TODAY()+10, "Current", AND(Merged_Data[[#This Row],[Cert 2 Exp Date]]&gt;TODAY(), Merged_Data[[#This Row],[Cert 2 Exp Date]]&lt;TODAY()+15),"Notify",Merged_Data[[#This Row],[Cert 2 Exp Date]]&lt;=TODAY(), "Expired",Merged_Data[[#This Row],[Cert 2 Exp Date]]= " ","No Data")</f>
        <v>Current</v>
      </c>
      <c r="P482" s="45" t="str" cm="1">
        <f t="array" aca="1" ref="P482" ca="1">_xlfn.IFS(Merged_Data[[#This Row],[Cert 3 Exp Date]]&gt;TODAY()+10, "Current", AND(Merged_Data[[#This Row],[Cert 3 Exp Date]]&gt;TODAY(), Merged_Data[[#This Row],[Cert 3 Exp Date]]&lt;TODAY()+15),"Notify",Merged_Data[[#This Row],[Cert 3 Exp Date]]&lt;=TODAY(), "Expired",Merged_Data[[#This Row],[Cert 3 Exp Date]]= " ","No Data")</f>
        <v>Expired</v>
      </c>
    </row>
    <row r="483" spans="1:16" x14ac:dyDescent="0.25">
      <c r="A483" s="13" t="s">
        <v>388</v>
      </c>
      <c r="B483" s="13" t="s">
        <v>1445</v>
      </c>
      <c r="C483" s="13" t="s">
        <v>2916</v>
      </c>
      <c r="D483" s="13" t="s">
        <v>2425</v>
      </c>
      <c r="E483" s="13" t="s">
        <v>2439</v>
      </c>
      <c r="F483" s="13" t="s">
        <v>2447</v>
      </c>
      <c r="G483" s="13" t="s">
        <v>2428</v>
      </c>
      <c r="H483" s="18">
        <v>44711</v>
      </c>
      <c r="I483" s="20">
        <v>45188</v>
      </c>
      <c r="J483" s="21">
        <v>44861</v>
      </c>
      <c r="K483" s="22">
        <v>45090</v>
      </c>
      <c r="L483" s="14" t="str">
        <f ca="1">IF(Merged_Data[[#This Row],[Last Job Date]]+10 &lt;TODAY(), "AVAILABLE", "NOT AVAILABLE")</f>
        <v>AVAILABLE</v>
      </c>
      <c r="M483" s="37" t="str">
        <f ca="1">IF(OR(Merged_Data[[#This Row],[Cert 2 Exp Date]]&lt;=TODAY()-$D$3, Merged_Data[[#This Row],[Cert 1 Ext Date]]&lt;=TODAY()-$D$3,Merged_Data[[#This Row],[Cert 3 Exp Date]]&lt;=TODAY()-$D$3), "COMPLIANT", "NOT COMPLIANT")</f>
        <v>NOT COMPLIANT</v>
      </c>
      <c r="N483" s="45" t="str" cm="1">
        <f t="array" aca="1" ref="N483" ca="1">_xlfn.IFS(Merged_Data[[#This Row],[Cert 1 Ext Date]]&gt;TODAY()+10, "Current", AND(Merged_Data[[#This Row],[Cert 1 Ext Date]]&gt;TODAY(), Merged_Data[[#This Row],[Cert 1 Ext Date]]&lt;TODAY()+15),"Notify",Merged_Data[[#This Row],[Cert 1 Ext Date]]&lt;=TODAY(), "Expired",Merged_Data[[#This Row],[Cert 1 Ext Date]]= " ","No Data")</f>
        <v>Current</v>
      </c>
      <c r="O483" s="45" t="str" cm="1">
        <f t="array" aca="1" ref="O483" ca="1">_xlfn.IFS(Merged_Data[[#This Row],[Cert 2 Exp Date]]&gt;TODAY()+10, "Current", AND(Merged_Data[[#This Row],[Cert 2 Exp Date]]&gt;TODAY(), Merged_Data[[#This Row],[Cert 2 Exp Date]]&lt;TODAY()+15),"Notify",Merged_Data[[#This Row],[Cert 2 Exp Date]]&lt;=TODAY(), "Expired",Merged_Data[[#This Row],[Cert 2 Exp Date]]= " ","No Data")</f>
        <v>Current</v>
      </c>
      <c r="P483" s="45" t="str" cm="1">
        <f t="array" aca="1" ref="P483" ca="1">_xlfn.IFS(Merged_Data[[#This Row],[Cert 3 Exp Date]]&gt;TODAY()+10, "Current", AND(Merged_Data[[#This Row],[Cert 3 Exp Date]]&gt;TODAY(), Merged_Data[[#This Row],[Cert 3 Exp Date]]&lt;TODAY()+15),"Notify",Merged_Data[[#This Row],[Cert 3 Exp Date]]&lt;=TODAY(), "Expired",Merged_Data[[#This Row],[Cert 3 Exp Date]]= " ","No Data")</f>
        <v>Current</v>
      </c>
    </row>
    <row r="484" spans="1:16" x14ac:dyDescent="0.25">
      <c r="A484" s="13" t="s">
        <v>1941</v>
      </c>
      <c r="B484" s="13" t="s">
        <v>1942</v>
      </c>
      <c r="C484" s="13" t="s">
        <v>2917</v>
      </c>
      <c r="D484" s="13" t="s">
        <v>2425</v>
      </c>
      <c r="E484" s="13" t="s">
        <v>2437</v>
      </c>
      <c r="F484" s="13" t="s">
        <v>2435</v>
      </c>
      <c r="G484" s="13" t="s">
        <v>2432</v>
      </c>
      <c r="H484" s="18">
        <v>44706</v>
      </c>
      <c r="I484" s="20">
        <v>44895</v>
      </c>
      <c r="J484" s="21">
        <v>45044</v>
      </c>
      <c r="K484" s="22">
        <v>44669</v>
      </c>
      <c r="L484" s="14" t="str">
        <f ca="1">IF(Merged_Data[[#This Row],[Last Job Date]]+10 &lt;TODAY(), "AVAILABLE", "NOT AVAILABLE")</f>
        <v>AVAILABLE</v>
      </c>
      <c r="M484" s="37" t="str">
        <f ca="1">IF(OR(Merged_Data[[#This Row],[Cert 2 Exp Date]]&lt;=TODAY()-$D$3, Merged_Data[[#This Row],[Cert 1 Ext Date]]&lt;=TODAY()-$D$3,Merged_Data[[#This Row],[Cert 3 Exp Date]]&lt;=TODAY()-$D$3), "COMPLIANT", "NOT COMPLIANT")</f>
        <v>COMPLIANT</v>
      </c>
      <c r="N484" s="45" t="str" cm="1">
        <f t="array" aca="1" ref="N484" ca="1">_xlfn.IFS(Merged_Data[[#This Row],[Cert 1 Ext Date]]&gt;TODAY()+10, "Current", AND(Merged_Data[[#This Row],[Cert 1 Ext Date]]&gt;TODAY(), Merged_Data[[#This Row],[Cert 1 Ext Date]]&lt;TODAY()+15),"Notify",Merged_Data[[#This Row],[Cert 1 Ext Date]]&lt;=TODAY(), "Expired",Merged_Data[[#This Row],[Cert 1 Ext Date]]= " ","No Data")</f>
        <v>Current</v>
      </c>
      <c r="O484" s="45" t="str" cm="1">
        <f t="array" aca="1" ref="O484" ca="1">_xlfn.IFS(Merged_Data[[#This Row],[Cert 2 Exp Date]]&gt;TODAY()+10, "Current", AND(Merged_Data[[#This Row],[Cert 2 Exp Date]]&gt;TODAY(), Merged_Data[[#This Row],[Cert 2 Exp Date]]&lt;TODAY()+15),"Notify",Merged_Data[[#This Row],[Cert 2 Exp Date]]&lt;=TODAY(), "Expired",Merged_Data[[#This Row],[Cert 2 Exp Date]]= " ","No Data")</f>
        <v>Current</v>
      </c>
      <c r="P484" s="45" t="str" cm="1">
        <f t="array" aca="1" ref="P484" ca="1">_xlfn.IFS(Merged_Data[[#This Row],[Cert 3 Exp Date]]&gt;TODAY()+10, "Current", AND(Merged_Data[[#This Row],[Cert 3 Exp Date]]&gt;TODAY(), Merged_Data[[#This Row],[Cert 3 Exp Date]]&lt;TODAY()+15),"Notify",Merged_Data[[#This Row],[Cert 3 Exp Date]]&lt;=TODAY(), "Expired",Merged_Data[[#This Row],[Cert 3 Exp Date]]= " ","No Data")</f>
        <v>Expired</v>
      </c>
    </row>
    <row r="485" spans="1:16" x14ac:dyDescent="0.25">
      <c r="A485" s="13" t="s">
        <v>703</v>
      </c>
      <c r="B485" s="13" t="s">
        <v>704</v>
      </c>
      <c r="C485" s="13" t="s">
        <v>2918</v>
      </c>
      <c r="D485" s="13" t="s">
        <v>2430</v>
      </c>
      <c r="E485" s="13" t="s">
        <v>2426</v>
      </c>
      <c r="F485" s="13" t="s">
        <v>2447</v>
      </c>
      <c r="G485" s="13" t="s">
        <v>2432</v>
      </c>
      <c r="H485" s="18">
        <v>44714</v>
      </c>
      <c r="I485" s="20">
        <v>44890</v>
      </c>
      <c r="J485" s="21">
        <v>45106</v>
      </c>
      <c r="K485" s="22">
        <v>44777</v>
      </c>
      <c r="L485" s="14" t="str">
        <f ca="1">IF(Merged_Data[[#This Row],[Last Job Date]]+10 &lt;TODAY(), "AVAILABLE", "NOT AVAILABLE")</f>
        <v>NOT AVAILABLE</v>
      </c>
      <c r="M485" s="37" t="str">
        <f ca="1">IF(OR(Merged_Data[[#This Row],[Cert 2 Exp Date]]&lt;=TODAY()-$D$3, Merged_Data[[#This Row],[Cert 1 Ext Date]]&lt;=TODAY()-$D$3,Merged_Data[[#This Row],[Cert 3 Exp Date]]&lt;=TODAY()-$D$3), "COMPLIANT", "NOT COMPLIANT")</f>
        <v>NOT COMPLIANT</v>
      </c>
      <c r="N485" s="45" t="str" cm="1">
        <f t="array" aca="1" ref="N485" ca="1">_xlfn.IFS(Merged_Data[[#This Row],[Cert 1 Ext Date]]&gt;TODAY()+10, "Current", AND(Merged_Data[[#This Row],[Cert 1 Ext Date]]&gt;TODAY(), Merged_Data[[#This Row],[Cert 1 Ext Date]]&lt;TODAY()+15),"Notify",Merged_Data[[#This Row],[Cert 1 Ext Date]]&lt;=TODAY(), "Expired",Merged_Data[[#This Row],[Cert 1 Ext Date]]= " ","No Data")</f>
        <v>Current</v>
      </c>
      <c r="O485" s="45" t="str" cm="1">
        <f t="array" aca="1" ref="O485" ca="1">_xlfn.IFS(Merged_Data[[#This Row],[Cert 2 Exp Date]]&gt;TODAY()+10, "Current", AND(Merged_Data[[#This Row],[Cert 2 Exp Date]]&gt;TODAY(), Merged_Data[[#This Row],[Cert 2 Exp Date]]&lt;TODAY()+15),"Notify",Merged_Data[[#This Row],[Cert 2 Exp Date]]&lt;=TODAY(), "Expired",Merged_Data[[#This Row],[Cert 2 Exp Date]]= " ","No Data")</f>
        <v>Current</v>
      </c>
      <c r="P485" s="45" t="str" cm="1">
        <f t="array" aca="1" ref="P485" ca="1">_xlfn.IFS(Merged_Data[[#This Row],[Cert 3 Exp Date]]&gt;TODAY()+10, "Current", AND(Merged_Data[[#This Row],[Cert 3 Exp Date]]&gt;TODAY(), Merged_Data[[#This Row],[Cert 3 Exp Date]]&lt;TODAY()+15),"Notify",Merged_Data[[#This Row],[Cert 3 Exp Date]]&lt;=TODAY(), "Expired",Merged_Data[[#This Row],[Cert 3 Exp Date]]= " ","No Data")</f>
        <v>Current</v>
      </c>
    </row>
    <row r="486" spans="1:16" x14ac:dyDescent="0.25">
      <c r="A486" s="13" t="s">
        <v>601</v>
      </c>
      <c r="B486" s="13" t="s">
        <v>602</v>
      </c>
      <c r="C486" s="13" t="s">
        <v>2919</v>
      </c>
      <c r="D486" s="13" t="s">
        <v>2430</v>
      </c>
      <c r="E486" s="13" t="s">
        <v>2437</v>
      </c>
      <c r="F486" s="13" t="s">
        <v>2435</v>
      </c>
      <c r="G486" s="13" t="s">
        <v>2432</v>
      </c>
      <c r="H486" s="18">
        <v>44704</v>
      </c>
      <c r="I486" s="20">
        <v>44939</v>
      </c>
      <c r="J486" s="21">
        <v>44712</v>
      </c>
      <c r="K486" s="22">
        <v>45092</v>
      </c>
      <c r="L486" s="14" t="str">
        <f ca="1">IF(Merged_Data[[#This Row],[Last Job Date]]+10 &lt;TODAY(), "AVAILABLE", "NOT AVAILABLE")</f>
        <v>AVAILABLE</v>
      </c>
      <c r="M486" s="37" t="str">
        <f ca="1">IF(OR(Merged_Data[[#This Row],[Cert 2 Exp Date]]&lt;=TODAY()-$D$3, Merged_Data[[#This Row],[Cert 1 Ext Date]]&lt;=TODAY()-$D$3,Merged_Data[[#This Row],[Cert 3 Exp Date]]&lt;=TODAY()-$D$3), "COMPLIANT", "NOT COMPLIANT")</f>
        <v>COMPLIANT</v>
      </c>
      <c r="N486" s="45" t="str" cm="1">
        <f t="array" aca="1" ref="N486" ca="1">_xlfn.IFS(Merged_Data[[#This Row],[Cert 1 Ext Date]]&gt;TODAY()+10, "Current", AND(Merged_Data[[#This Row],[Cert 1 Ext Date]]&gt;TODAY(), Merged_Data[[#This Row],[Cert 1 Ext Date]]&lt;TODAY()+15),"Notify",Merged_Data[[#This Row],[Cert 1 Ext Date]]&lt;=TODAY(), "Expired",Merged_Data[[#This Row],[Cert 1 Ext Date]]= " ","No Data")</f>
        <v>Current</v>
      </c>
      <c r="O486" s="45" t="str" cm="1">
        <f t="array" aca="1" ref="O486" ca="1">_xlfn.IFS(Merged_Data[[#This Row],[Cert 2 Exp Date]]&gt;TODAY()+10, "Current", AND(Merged_Data[[#This Row],[Cert 2 Exp Date]]&gt;TODAY(), Merged_Data[[#This Row],[Cert 2 Exp Date]]&lt;TODAY()+15),"Notify",Merged_Data[[#This Row],[Cert 2 Exp Date]]&lt;=TODAY(), "Expired",Merged_Data[[#This Row],[Cert 2 Exp Date]]= " ","No Data")</f>
        <v>Expired</v>
      </c>
      <c r="P486" s="45" t="str" cm="1">
        <f t="array" aca="1" ref="P486" ca="1">_xlfn.IFS(Merged_Data[[#This Row],[Cert 3 Exp Date]]&gt;TODAY()+10, "Current", AND(Merged_Data[[#This Row],[Cert 3 Exp Date]]&gt;TODAY(), Merged_Data[[#This Row],[Cert 3 Exp Date]]&lt;TODAY()+15),"Notify",Merged_Data[[#This Row],[Cert 3 Exp Date]]&lt;=TODAY(), "Expired",Merged_Data[[#This Row],[Cert 3 Exp Date]]= " ","No Data")</f>
        <v>Current</v>
      </c>
    </row>
    <row r="487" spans="1:16" x14ac:dyDescent="0.25">
      <c r="A487" s="13" t="s">
        <v>1895</v>
      </c>
      <c r="B487" s="13" t="s">
        <v>1896</v>
      </c>
      <c r="C487" s="13" t="s">
        <v>2920</v>
      </c>
      <c r="D487" s="13" t="s">
        <v>2425</v>
      </c>
      <c r="E487" s="13" t="s">
        <v>2450</v>
      </c>
      <c r="F487" s="13" t="s">
        <v>2442</v>
      </c>
      <c r="G487" s="13" t="s">
        <v>2428</v>
      </c>
      <c r="H487" s="18">
        <v>44715</v>
      </c>
      <c r="I487" s="20">
        <v>45155</v>
      </c>
      <c r="J487" s="21">
        <v>44718</v>
      </c>
      <c r="K487" s="22">
        <v>45462</v>
      </c>
      <c r="L487" s="14" t="str">
        <f ca="1">IF(Merged_Data[[#This Row],[Last Job Date]]+10 &lt;TODAY(), "AVAILABLE", "NOT AVAILABLE")</f>
        <v>NOT AVAILABLE</v>
      </c>
      <c r="M487" s="37" t="str">
        <f ca="1">IF(OR(Merged_Data[[#This Row],[Cert 2 Exp Date]]&lt;=TODAY()-$D$3, Merged_Data[[#This Row],[Cert 1 Ext Date]]&lt;=TODAY()-$D$3,Merged_Data[[#This Row],[Cert 3 Exp Date]]&lt;=TODAY()-$D$3), "COMPLIANT", "NOT COMPLIANT")</f>
        <v>NOT COMPLIANT</v>
      </c>
      <c r="N487" s="45" t="str" cm="1">
        <f t="array" aca="1" ref="N487" ca="1">_xlfn.IFS(Merged_Data[[#This Row],[Cert 1 Ext Date]]&gt;TODAY()+10, "Current", AND(Merged_Data[[#This Row],[Cert 1 Ext Date]]&gt;TODAY(), Merged_Data[[#This Row],[Cert 1 Ext Date]]&lt;TODAY()+15),"Notify",Merged_Data[[#This Row],[Cert 1 Ext Date]]&lt;=TODAY(), "Expired",Merged_Data[[#This Row],[Cert 1 Ext Date]]= " ","No Data")</f>
        <v>Current</v>
      </c>
      <c r="O487" s="45" t="str" cm="1">
        <f t="array" aca="1" ref="O487" ca="1">_xlfn.IFS(Merged_Data[[#This Row],[Cert 2 Exp Date]]&gt;TODAY()+10, "Current", AND(Merged_Data[[#This Row],[Cert 2 Exp Date]]&gt;TODAY(), Merged_Data[[#This Row],[Cert 2 Exp Date]]&lt;TODAY()+15),"Notify",Merged_Data[[#This Row],[Cert 2 Exp Date]]&lt;=TODAY(), "Expired",Merged_Data[[#This Row],[Cert 2 Exp Date]]= " ","No Data")</f>
        <v>Expired</v>
      </c>
      <c r="P487" s="45" t="str" cm="1">
        <f t="array" aca="1" ref="P487" ca="1">_xlfn.IFS(Merged_Data[[#This Row],[Cert 3 Exp Date]]&gt;TODAY()+10, "Current", AND(Merged_Data[[#This Row],[Cert 3 Exp Date]]&gt;TODAY(), Merged_Data[[#This Row],[Cert 3 Exp Date]]&lt;TODAY()+15),"Notify",Merged_Data[[#This Row],[Cert 3 Exp Date]]&lt;=TODAY(), "Expired",Merged_Data[[#This Row],[Cert 3 Exp Date]]= " ","No Data")</f>
        <v>Current</v>
      </c>
    </row>
    <row r="488" spans="1:16" x14ac:dyDescent="0.25">
      <c r="A488" s="13" t="s">
        <v>437</v>
      </c>
      <c r="B488" s="13" t="s">
        <v>438</v>
      </c>
      <c r="C488" s="13" t="s">
        <v>2921</v>
      </c>
      <c r="D488" s="13" t="s">
        <v>2425</v>
      </c>
      <c r="E488" s="13" t="s">
        <v>2441</v>
      </c>
      <c r="F488" s="13" t="s">
        <v>2431</v>
      </c>
      <c r="G488" s="13" t="s">
        <v>2428</v>
      </c>
      <c r="H488" s="18">
        <v>44705</v>
      </c>
      <c r="I488" s="20">
        <v>44946</v>
      </c>
      <c r="J488" s="21">
        <v>44983</v>
      </c>
      <c r="K488" s="22">
        <v>44615</v>
      </c>
      <c r="L488" s="14" t="str">
        <f ca="1">IF(Merged_Data[[#This Row],[Last Job Date]]+10 &lt;TODAY(), "AVAILABLE", "NOT AVAILABLE")</f>
        <v>AVAILABLE</v>
      </c>
      <c r="M488" s="37" t="str">
        <f ca="1">IF(OR(Merged_Data[[#This Row],[Cert 2 Exp Date]]&lt;=TODAY()-$D$3, Merged_Data[[#This Row],[Cert 1 Ext Date]]&lt;=TODAY()-$D$3,Merged_Data[[#This Row],[Cert 3 Exp Date]]&lt;=TODAY()-$D$3), "COMPLIANT", "NOT COMPLIANT")</f>
        <v>COMPLIANT</v>
      </c>
      <c r="N488" s="45" t="str" cm="1">
        <f t="array" aca="1" ref="N488" ca="1">_xlfn.IFS(Merged_Data[[#This Row],[Cert 1 Ext Date]]&gt;TODAY()+10, "Current", AND(Merged_Data[[#This Row],[Cert 1 Ext Date]]&gt;TODAY(), Merged_Data[[#This Row],[Cert 1 Ext Date]]&lt;TODAY()+15),"Notify",Merged_Data[[#This Row],[Cert 1 Ext Date]]&lt;=TODAY(), "Expired",Merged_Data[[#This Row],[Cert 1 Ext Date]]= " ","No Data")</f>
        <v>Current</v>
      </c>
      <c r="O488" s="45" t="str" cm="1">
        <f t="array" aca="1" ref="O488" ca="1">_xlfn.IFS(Merged_Data[[#This Row],[Cert 2 Exp Date]]&gt;TODAY()+10, "Current", AND(Merged_Data[[#This Row],[Cert 2 Exp Date]]&gt;TODAY(), Merged_Data[[#This Row],[Cert 2 Exp Date]]&lt;TODAY()+15),"Notify",Merged_Data[[#This Row],[Cert 2 Exp Date]]&lt;=TODAY(), "Expired",Merged_Data[[#This Row],[Cert 2 Exp Date]]= " ","No Data")</f>
        <v>Current</v>
      </c>
      <c r="P488" s="45" t="str" cm="1">
        <f t="array" aca="1" ref="P488" ca="1">_xlfn.IFS(Merged_Data[[#This Row],[Cert 3 Exp Date]]&gt;TODAY()+10, "Current", AND(Merged_Data[[#This Row],[Cert 3 Exp Date]]&gt;TODAY(), Merged_Data[[#This Row],[Cert 3 Exp Date]]&lt;TODAY()+15),"Notify",Merged_Data[[#This Row],[Cert 3 Exp Date]]&lt;=TODAY(), "Expired",Merged_Data[[#This Row],[Cert 3 Exp Date]]= " ","No Data")</f>
        <v>Expired</v>
      </c>
    </row>
    <row r="489" spans="1:16" x14ac:dyDescent="0.25">
      <c r="A489" s="13" t="s">
        <v>2340</v>
      </c>
      <c r="B489" s="13" t="s">
        <v>2341</v>
      </c>
      <c r="C489" s="13" t="s">
        <v>2922</v>
      </c>
      <c r="D489" s="13" t="s">
        <v>2425</v>
      </c>
      <c r="E489" s="13" t="s">
        <v>2439</v>
      </c>
      <c r="F489" s="13" t="s">
        <v>2442</v>
      </c>
      <c r="G489" s="13" t="s">
        <v>2432</v>
      </c>
      <c r="H489" s="18">
        <v>44714</v>
      </c>
      <c r="I489" s="20">
        <v>44808</v>
      </c>
      <c r="J489" s="21">
        <v>45117</v>
      </c>
      <c r="K489" s="22">
        <v>44901</v>
      </c>
      <c r="L489" s="14" t="str">
        <f ca="1">IF(Merged_Data[[#This Row],[Last Job Date]]+10 &lt;TODAY(), "AVAILABLE", "NOT AVAILABLE")</f>
        <v>NOT AVAILABLE</v>
      </c>
      <c r="M489" s="37" t="str">
        <f ca="1">IF(OR(Merged_Data[[#This Row],[Cert 2 Exp Date]]&lt;=TODAY()-$D$3, Merged_Data[[#This Row],[Cert 1 Ext Date]]&lt;=TODAY()-$D$3,Merged_Data[[#This Row],[Cert 3 Exp Date]]&lt;=TODAY()-$D$3), "COMPLIANT", "NOT COMPLIANT")</f>
        <v>NOT COMPLIANT</v>
      </c>
      <c r="N489" s="45" t="str" cm="1">
        <f t="array" aca="1" ref="N489" ca="1">_xlfn.IFS(Merged_Data[[#This Row],[Cert 1 Ext Date]]&gt;TODAY()+10, "Current", AND(Merged_Data[[#This Row],[Cert 1 Ext Date]]&gt;TODAY(), Merged_Data[[#This Row],[Cert 1 Ext Date]]&lt;TODAY()+15),"Notify",Merged_Data[[#This Row],[Cert 1 Ext Date]]&lt;=TODAY(), "Expired",Merged_Data[[#This Row],[Cert 1 Ext Date]]= " ","No Data")</f>
        <v>Current</v>
      </c>
      <c r="O489" s="45" t="str" cm="1">
        <f t="array" aca="1" ref="O489" ca="1">_xlfn.IFS(Merged_Data[[#This Row],[Cert 2 Exp Date]]&gt;TODAY()+10, "Current", AND(Merged_Data[[#This Row],[Cert 2 Exp Date]]&gt;TODAY(), Merged_Data[[#This Row],[Cert 2 Exp Date]]&lt;TODAY()+15),"Notify",Merged_Data[[#This Row],[Cert 2 Exp Date]]&lt;=TODAY(), "Expired",Merged_Data[[#This Row],[Cert 2 Exp Date]]= " ","No Data")</f>
        <v>Current</v>
      </c>
      <c r="P489" s="45" t="str" cm="1">
        <f t="array" aca="1" ref="P489" ca="1">_xlfn.IFS(Merged_Data[[#This Row],[Cert 3 Exp Date]]&gt;TODAY()+10, "Current", AND(Merged_Data[[#This Row],[Cert 3 Exp Date]]&gt;TODAY(), Merged_Data[[#This Row],[Cert 3 Exp Date]]&lt;TODAY()+15),"Notify",Merged_Data[[#This Row],[Cert 3 Exp Date]]&lt;=TODAY(), "Expired",Merged_Data[[#This Row],[Cert 3 Exp Date]]= " ","No Data")</f>
        <v>Current</v>
      </c>
    </row>
    <row r="490" spans="1:16" x14ac:dyDescent="0.25">
      <c r="A490" s="13" t="s">
        <v>1679</v>
      </c>
      <c r="B490" s="13" t="s">
        <v>1680</v>
      </c>
      <c r="C490" s="13" t="s">
        <v>2923</v>
      </c>
      <c r="D490" s="13" t="s">
        <v>2430</v>
      </c>
      <c r="E490" s="13" t="s">
        <v>2450</v>
      </c>
      <c r="F490" s="13" t="s">
        <v>2431</v>
      </c>
      <c r="G490" s="13" t="s">
        <v>2428</v>
      </c>
      <c r="H490" s="18">
        <v>44705</v>
      </c>
      <c r="I490" s="20"/>
      <c r="J490" s="21">
        <v>44771</v>
      </c>
      <c r="K490" s="22">
        <v>45440</v>
      </c>
      <c r="L490" s="14" t="str">
        <f ca="1">IF(Merged_Data[[#This Row],[Last Job Date]]+10 &lt;TODAY(), "AVAILABLE", "NOT AVAILABLE")</f>
        <v>AVAILABLE</v>
      </c>
      <c r="M490" s="37" t="str">
        <f ca="1">IF(OR(Merged_Data[[#This Row],[Cert 2 Exp Date]]&lt;=TODAY()-$D$3, Merged_Data[[#This Row],[Cert 1 Ext Date]]&lt;=TODAY()-$D$3,Merged_Data[[#This Row],[Cert 3 Exp Date]]&lt;=TODAY()-$D$3), "COMPLIANT", "NOT COMPLIANT")</f>
        <v>COMPLIANT</v>
      </c>
      <c r="N490" s="45" t="str" cm="1">
        <f t="array" aca="1" ref="N490" ca="1">_xlfn.IFS(Merged_Data[[#This Row],[Cert 1 Ext Date]]&gt;TODAY()+10, "Current", AND(Merged_Data[[#This Row],[Cert 1 Ext Date]]&gt;TODAY(), Merged_Data[[#This Row],[Cert 1 Ext Date]]&lt;TODAY()+15),"Notify",Merged_Data[[#This Row],[Cert 1 Ext Date]]&lt;=TODAY(), "Expired",Merged_Data[[#This Row],[Cert 1 Ext Date]]= " ","No Data")</f>
        <v>Expired</v>
      </c>
      <c r="O490" s="45" t="str" cm="1">
        <f t="array" aca="1" ref="O490" ca="1">_xlfn.IFS(Merged_Data[[#This Row],[Cert 2 Exp Date]]&gt;TODAY()+10, "Current", AND(Merged_Data[[#This Row],[Cert 2 Exp Date]]&gt;TODAY(), Merged_Data[[#This Row],[Cert 2 Exp Date]]&lt;TODAY()+15),"Notify",Merged_Data[[#This Row],[Cert 2 Exp Date]]&lt;=TODAY(), "Expired",Merged_Data[[#This Row],[Cert 2 Exp Date]]= " ","No Data")</f>
        <v>Current</v>
      </c>
      <c r="P490" s="45" t="str" cm="1">
        <f t="array" aca="1" ref="P490" ca="1">_xlfn.IFS(Merged_Data[[#This Row],[Cert 3 Exp Date]]&gt;TODAY()+10, "Current", AND(Merged_Data[[#This Row],[Cert 3 Exp Date]]&gt;TODAY(), Merged_Data[[#This Row],[Cert 3 Exp Date]]&lt;TODAY()+15),"Notify",Merged_Data[[#This Row],[Cert 3 Exp Date]]&lt;=TODAY(), "Expired",Merged_Data[[#This Row],[Cert 3 Exp Date]]= " ","No Data")</f>
        <v>Current</v>
      </c>
    </row>
    <row r="491" spans="1:16" x14ac:dyDescent="0.25">
      <c r="A491" s="13" t="s">
        <v>1694</v>
      </c>
      <c r="B491" s="13" t="s">
        <v>1695</v>
      </c>
      <c r="C491" s="13" t="s">
        <v>2924</v>
      </c>
      <c r="D491" s="13" t="s">
        <v>2425</v>
      </c>
      <c r="E491" s="13" t="s">
        <v>2437</v>
      </c>
      <c r="F491" s="13" t="s">
        <v>2442</v>
      </c>
      <c r="G491" s="13" t="s">
        <v>2432</v>
      </c>
      <c r="H491" s="18">
        <v>44709</v>
      </c>
      <c r="I491" s="20">
        <v>45161</v>
      </c>
      <c r="J491" s="21">
        <v>44890</v>
      </c>
      <c r="K491" s="22">
        <v>45297</v>
      </c>
      <c r="L491" s="14" t="str">
        <f ca="1">IF(Merged_Data[[#This Row],[Last Job Date]]+10 &lt;TODAY(), "AVAILABLE", "NOT AVAILABLE")</f>
        <v>AVAILABLE</v>
      </c>
      <c r="M491" s="37" t="str">
        <f ca="1">IF(OR(Merged_Data[[#This Row],[Cert 2 Exp Date]]&lt;=TODAY()-$D$3, Merged_Data[[#This Row],[Cert 1 Ext Date]]&lt;=TODAY()-$D$3,Merged_Data[[#This Row],[Cert 3 Exp Date]]&lt;=TODAY()-$D$3), "COMPLIANT", "NOT COMPLIANT")</f>
        <v>NOT COMPLIANT</v>
      </c>
      <c r="N491" s="45" t="str" cm="1">
        <f t="array" aca="1" ref="N491" ca="1">_xlfn.IFS(Merged_Data[[#This Row],[Cert 1 Ext Date]]&gt;TODAY()+10, "Current", AND(Merged_Data[[#This Row],[Cert 1 Ext Date]]&gt;TODAY(), Merged_Data[[#This Row],[Cert 1 Ext Date]]&lt;TODAY()+15),"Notify",Merged_Data[[#This Row],[Cert 1 Ext Date]]&lt;=TODAY(), "Expired",Merged_Data[[#This Row],[Cert 1 Ext Date]]= " ","No Data")</f>
        <v>Current</v>
      </c>
      <c r="O491" s="45" t="str" cm="1">
        <f t="array" aca="1" ref="O491" ca="1">_xlfn.IFS(Merged_Data[[#This Row],[Cert 2 Exp Date]]&gt;TODAY()+10, "Current", AND(Merged_Data[[#This Row],[Cert 2 Exp Date]]&gt;TODAY(), Merged_Data[[#This Row],[Cert 2 Exp Date]]&lt;TODAY()+15),"Notify",Merged_Data[[#This Row],[Cert 2 Exp Date]]&lt;=TODAY(), "Expired",Merged_Data[[#This Row],[Cert 2 Exp Date]]= " ","No Data")</f>
        <v>Current</v>
      </c>
      <c r="P491" s="45" t="str" cm="1">
        <f t="array" aca="1" ref="P491" ca="1">_xlfn.IFS(Merged_Data[[#This Row],[Cert 3 Exp Date]]&gt;TODAY()+10, "Current", AND(Merged_Data[[#This Row],[Cert 3 Exp Date]]&gt;TODAY(), Merged_Data[[#This Row],[Cert 3 Exp Date]]&lt;TODAY()+15),"Notify",Merged_Data[[#This Row],[Cert 3 Exp Date]]&lt;=TODAY(), "Expired",Merged_Data[[#This Row],[Cert 3 Exp Date]]= " ","No Data")</f>
        <v>Current</v>
      </c>
    </row>
    <row r="492" spans="1:16" x14ac:dyDescent="0.25">
      <c r="A492" s="13" t="s">
        <v>1366</v>
      </c>
      <c r="B492" s="13" t="s">
        <v>1367</v>
      </c>
      <c r="C492" s="13" t="s">
        <v>2925</v>
      </c>
      <c r="D492" s="13" t="s">
        <v>2425</v>
      </c>
      <c r="E492" s="13" t="s">
        <v>2426</v>
      </c>
      <c r="F492" s="13" t="s">
        <v>2442</v>
      </c>
      <c r="G492" s="13" t="s">
        <v>2432</v>
      </c>
      <c r="H492" s="18">
        <v>44705</v>
      </c>
      <c r="I492" s="20">
        <v>44725</v>
      </c>
      <c r="J492" s="21">
        <v>44825</v>
      </c>
      <c r="K492" s="22">
        <v>45059</v>
      </c>
      <c r="L492" s="14" t="str">
        <f ca="1">IF(Merged_Data[[#This Row],[Last Job Date]]+10 &lt;TODAY(), "AVAILABLE", "NOT AVAILABLE")</f>
        <v>AVAILABLE</v>
      </c>
      <c r="M492" s="37" t="str">
        <f ca="1">IF(OR(Merged_Data[[#This Row],[Cert 2 Exp Date]]&lt;=TODAY()-$D$3, Merged_Data[[#This Row],[Cert 1 Ext Date]]&lt;=TODAY()-$D$3,Merged_Data[[#This Row],[Cert 3 Exp Date]]&lt;=TODAY()-$D$3), "COMPLIANT", "NOT COMPLIANT")</f>
        <v>NOT COMPLIANT</v>
      </c>
      <c r="N492" s="45" t="str" cm="1">
        <f t="array" aca="1" ref="N492" ca="1">_xlfn.IFS(Merged_Data[[#This Row],[Cert 1 Ext Date]]&gt;TODAY()+10, "Current", AND(Merged_Data[[#This Row],[Cert 1 Ext Date]]&gt;TODAY(), Merged_Data[[#This Row],[Cert 1 Ext Date]]&lt;TODAY()+15),"Notify",Merged_Data[[#This Row],[Cert 1 Ext Date]]&lt;=TODAY(), "Expired",Merged_Data[[#This Row],[Cert 1 Ext Date]]= " ","No Data")</f>
        <v>Notify</v>
      </c>
      <c r="O492" s="45" t="str" cm="1">
        <f t="array" aca="1" ref="O492" ca="1">_xlfn.IFS(Merged_Data[[#This Row],[Cert 2 Exp Date]]&gt;TODAY()+10, "Current", AND(Merged_Data[[#This Row],[Cert 2 Exp Date]]&gt;TODAY(), Merged_Data[[#This Row],[Cert 2 Exp Date]]&lt;TODAY()+15),"Notify",Merged_Data[[#This Row],[Cert 2 Exp Date]]&lt;=TODAY(), "Expired",Merged_Data[[#This Row],[Cert 2 Exp Date]]= " ","No Data")</f>
        <v>Current</v>
      </c>
      <c r="P492" s="45" t="str" cm="1">
        <f t="array" aca="1" ref="P492" ca="1">_xlfn.IFS(Merged_Data[[#This Row],[Cert 3 Exp Date]]&gt;TODAY()+10, "Current", AND(Merged_Data[[#This Row],[Cert 3 Exp Date]]&gt;TODAY(), Merged_Data[[#This Row],[Cert 3 Exp Date]]&lt;TODAY()+15),"Notify",Merged_Data[[#This Row],[Cert 3 Exp Date]]&lt;=TODAY(), "Expired",Merged_Data[[#This Row],[Cert 3 Exp Date]]= " ","No Data")</f>
        <v>Current</v>
      </c>
    </row>
    <row r="493" spans="1:16" x14ac:dyDescent="0.25">
      <c r="A493" s="13" t="s">
        <v>1366</v>
      </c>
      <c r="B493" s="13" t="s">
        <v>1678</v>
      </c>
      <c r="C493" s="13" t="s">
        <v>2926</v>
      </c>
      <c r="D493" s="13" t="s">
        <v>2425</v>
      </c>
      <c r="E493" s="13" t="s">
        <v>2437</v>
      </c>
      <c r="F493" s="13" t="s">
        <v>2442</v>
      </c>
      <c r="G493" s="13" t="s">
        <v>2428</v>
      </c>
      <c r="H493" s="18">
        <v>44715</v>
      </c>
      <c r="I493" s="20">
        <v>44725</v>
      </c>
      <c r="J493" s="21">
        <v>44825</v>
      </c>
      <c r="K493" s="22">
        <v>45059</v>
      </c>
      <c r="L493" s="14" t="str">
        <f ca="1">IF(Merged_Data[[#This Row],[Last Job Date]]+10 &lt;TODAY(), "AVAILABLE", "NOT AVAILABLE")</f>
        <v>NOT AVAILABLE</v>
      </c>
      <c r="M493" s="37" t="str">
        <f ca="1">IF(OR(Merged_Data[[#This Row],[Cert 2 Exp Date]]&lt;=TODAY()-$D$3, Merged_Data[[#This Row],[Cert 1 Ext Date]]&lt;=TODAY()-$D$3,Merged_Data[[#This Row],[Cert 3 Exp Date]]&lt;=TODAY()-$D$3), "COMPLIANT", "NOT COMPLIANT")</f>
        <v>NOT COMPLIANT</v>
      </c>
      <c r="N493" s="45" t="str" cm="1">
        <f t="array" aca="1" ref="N493" ca="1">_xlfn.IFS(Merged_Data[[#This Row],[Cert 1 Ext Date]]&gt;TODAY()+10, "Current", AND(Merged_Data[[#This Row],[Cert 1 Ext Date]]&gt;TODAY(), Merged_Data[[#This Row],[Cert 1 Ext Date]]&lt;TODAY()+15),"Notify",Merged_Data[[#This Row],[Cert 1 Ext Date]]&lt;=TODAY(), "Expired",Merged_Data[[#This Row],[Cert 1 Ext Date]]= " ","No Data")</f>
        <v>Notify</v>
      </c>
      <c r="O493" s="45" t="str" cm="1">
        <f t="array" aca="1" ref="O493" ca="1">_xlfn.IFS(Merged_Data[[#This Row],[Cert 2 Exp Date]]&gt;TODAY()+10, "Current", AND(Merged_Data[[#This Row],[Cert 2 Exp Date]]&gt;TODAY(), Merged_Data[[#This Row],[Cert 2 Exp Date]]&lt;TODAY()+15),"Notify",Merged_Data[[#This Row],[Cert 2 Exp Date]]&lt;=TODAY(), "Expired",Merged_Data[[#This Row],[Cert 2 Exp Date]]= " ","No Data")</f>
        <v>Current</v>
      </c>
      <c r="P493" s="45" t="str" cm="1">
        <f t="array" aca="1" ref="P493" ca="1">_xlfn.IFS(Merged_Data[[#This Row],[Cert 3 Exp Date]]&gt;TODAY()+10, "Current", AND(Merged_Data[[#This Row],[Cert 3 Exp Date]]&gt;TODAY(), Merged_Data[[#This Row],[Cert 3 Exp Date]]&lt;TODAY()+15),"Notify",Merged_Data[[#This Row],[Cert 3 Exp Date]]&lt;=TODAY(), "Expired",Merged_Data[[#This Row],[Cert 3 Exp Date]]= " ","No Data")</f>
        <v>Current</v>
      </c>
    </row>
    <row r="494" spans="1:16" x14ac:dyDescent="0.25">
      <c r="A494" s="13" t="s">
        <v>2019</v>
      </c>
      <c r="B494" s="13" t="s">
        <v>2020</v>
      </c>
      <c r="C494" s="13" t="s">
        <v>2927</v>
      </c>
      <c r="D494" s="13" t="s">
        <v>2430</v>
      </c>
      <c r="E494" s="13" t="s">
        <v>2441</v>
      </c>
      <c r="F494" s="13" t="s">
        <v>2442</v>
      </c>
      <c r="G494" s="13" t="s">
        <v>2428</v>
      </c>
      <c r="H494" s="18">
        <v>44714</v>
      </c>
      <c r="I494" s="20">
        <v>44876</v>
      </c>
      <c r="J494" s="21">
        <v>44732</v>
      </c>
      <c r="K494" s="22">
        <v>45494</v>
      </c>
      <c r="L494" s="14" t="str">
        <f ca="1">IF(Merged_Data[[#This Row],[Last Job Date]]+10 &lt;TODAY(), "AVAILABLE", "NOT AVAILABLE")</f>
        <v>NOT AVAILABLE</v>
      </c>
      <c r="M494" s="37" t="str">
        <f ca="1">IF(OR(Merged_Data[[#This Row],[Cert 2 Exp Date]]&lt;=TODAY()-$D$3, Merged_Data[[#This Row],[Cert 1 Ext Date]]&lt;=TODAY()-$D$3,Merged_Data[[#This Row],[Cert 3 Exp Date]]&lt;=TODAY()-$D$3), "COMPLIANT", "NOT COMPLIANT")</f>
        <v>NOT COMPLIANT</v>
      </c>
      <c r="N494" s="45" t="str" cm="1">
        <f t="array" aca="1" ref="N494" ca="1">_xlfn.IFS(Merged_Data[[#This Row],[Cert 1 Ext Date]]&gt;TODAY()+10, "Current", AND(Merged_Data[[#This Row],[Cert 1 Ext Date]]&gt;TODAY(), Merged_Data[[#This Row],[Cert 1 Ext Date]]&lt;TODAY()+15),"Notify",Merged_Data[[#This Row],[Cert 1 Ext Date]]&lt;=TODAY(), "Expired",Merged_Data[[#This Row],[Cert 1 Ext Date]]= " ","No Data")</f>
        <v>Current</v>
      </c>
      <c r="O494" s="45" t="str" cm="1">
        <f t="array" aca="1" ref="O494" ca="1">_xlfn.IFS(Merged_Data[[#This Row],[Cert 2 Exp Date]]&gt;TODAY()+10, "Current", AND(Merged_Data[[#This Row],[Cert 2 Exp Date]]&gt;TODAY(), Merged_Data[[#This Row],[Cert 2 Exp Date]]&lt;TODAY()+15),"Notify",Merged_Data[[#This Row],[Cert 2 Exp Date]]&lt;=TODAY(), "Expired",Merged_Data[[#This Row],[Cert 2 Exp Date]]= " ","No Data")</f>
        <v>Notify</v>
      </c>
      <c r="P494" s="45" t="str" cm="1">
        <f t="array" aca="1" ref="P494" ca="1">_xlfn.IFS(Merged_Data[[#This Row],[Cert 3 Exp Date]]&gt;TODAY()+10, "Current", AND(Merged_Data[[#This Row],[Cert 3 Exp Date]]&gt;TODAY(), Merged_Data[[#This Row],[Cert 3 Exp Date]]&lt;TODAY()+15),"Notify",Merged_Data[[#This Row],[Cert 3 Exp Date]]&lt;=TODAY(), "Expired",Merged_Data[[#This Row],[Cert 3 Exp Date]]= " ","No Data")</f>
        <v>Current</v>
      </c>
    </row>
    <row r="495" spans="1:16" x14ac:dyDescent="0.25">
      <c r="A495" s="13" t="s">
        <v>117</v>
      </c>
      <c r="B495" s="13" t="s">
        <v>118</v>
      </c>
      <c r="C495" s="13" t="s">
        <v>2928</v>
      </c>
      <c r="D495" s="13" t="s">
        <v>2425</v>
      </c>
      <c r="E495" s="13" t="s">
        <v>2450</v>
      </c>
      <c r="F495" s="13" t="s">
        <v>2442</v>
      </c>
      <c r="G495" s="13" t="s">
        <v>2432</v>
      </c>
      <c r="H495" s="18">
        <v>44707</v>
      </c>
      <c r="I495" s="20">
        <v>44965</v>
      </c>
      <c r="J495" s="21"/>
      <c r="K495" s="22"/>
      <c r="L495" s="14" t="str">
        <f ca="1">IF(Merged_Data[[#This Row],[Last Job Date]]+10 &lt;TODAY(), "AVAILABLE", "NOT AVAILABLE")</f>
        <v>AVAILABLE</v>
      </c>
      <c r="M495" s="37" t="str">
        <f ca="1">IF(OR(Merged_Data[[#This Row],[Cert 2 Exp Date]]&lt;=TODAY()-$D$3, Merged_Data[[#This Row],[Cert 1 Ext Date]]&lt;=TODAY()-$D$3,Merged_Data[[#This Row],[Cert 3 Exp Date]]&lt;=TODAY()-$D$3), "COMPLIANT", "NOT COMPLIANT")</f>
        <v>COMPLIANT</v>
      </c>
      <c r="N495" s="45" t="str" cm="1">
        <f t="array" aca="1" ref="N495" ca="1">_xlfn.IFS(Merged_Data[[#This Row],[Cert 1 Ext Date]]&gt;TODAY()+10, "Current", AND(Merged_Data[[#This Row],[Cert 1 Ext Date]]&gt;TODAY(), Merged_Data[[#This Row],[Cert 1 Ext Date]]&lt;TODAY()+15),"Notify",Merged_Data[[#This Row],[Cert 1 Ext Date]]&lt;=TODAY(), "Expired",Merged_Data[[#This Row],[Cert 1 Ext Date]]= " ","No Data")</f>
        <v>Current</v>
      </c>
      <c r="O495" s="45" t="str" cm="1">
        <f t="array" aca="1" ref="O495" ca="1">_xlfn.IFS(Merged_Data[[#This Row],[Cert 2 Exp Date]]&gt;TODAY()+10, "Current", AND(Merged_Data[[#This Row],[Cert 2 Exp Date]]&gt;TODAY(), Merged_Data[[#This Row],[Cert 2 Exp Date]]&lt;TODAY()+15),"Notify",Merged_Data[[#This Row],[Cert 2 Exp Date]]&lt;=TODAY(), "Expired",Merged_Data[[#This Row],[Cert 2 Exp Date]]= " ","No Data")</f>
        <v>Expired</v>
      </c>
      <c r="P495" s="45" t="str" cm="1">
        <f t="array" aca="1" ref="P495" ca="1">_xlfn.IFS(Merged_Data[[#This Row],[Cert 3 Exp Date]]&gt;TODAY()+10, "Current", AND(Merged_Data[[#This Row],[Cert 3 Exp Date]]&gt;TODAY(), Merged_Data[[#This Row],[Cert 3 Exp Date]]&lt;TODAY()+15),"Notify",Merged_Data[[#This Row],[Cert 3 Exp Date]]&lt;=TODAY(), "Expired",Merged_Data[[#This Row],[Cert 3 Exp Date]]= " ","No Data")</f>
        <v>Expired</v>
      </c>
    </row>
    <row r="496" spans="1:16" x14ac:dyDescent="0.25">
      <c r="A496" s="13" t="s">
        <v>1225</v>
      </c>
      <c r="B496" s="13" t="s">
        <v>1226</v>
      </c>
      <c r="C496" s="13" t="s">
        <v>2929</v>
      </c>
      <c r="D496" s="13" t="s">
        <v>2430</v>
      </c>
      <c r="E496" s="13" t="s">
        <v>2426</v>
      </c>
      <c r="F496" s="13" t="s">
        <v>2442</v>
      </c>
      <c r="G496" s="13" t="s">
        <v>2428</v>
      </c>
      <c r="H496" s="18">
        <v>44706</v>
      </c>
      <c r="I496" s="20"/>
      <c r="J496" s="21">
        <v>44669</v>
      </c>
      <c r="K496" s="22">
        <v>45273</v>
      </c>
      <c r="L496" s="14" t="str">
        <f ca="1">IF(Merged_Data[[#This Row],[Last Job Date]]+10 &lt;TODAY(), "AVAILABLE", "NOT AVAILABLE")</f>
        <v>AVAILABLE</v>
      </c>
      <c r="M496" s="37" t="str">
        <f ca="1">IF(OR(Merged_Data[[#This Row],[Cert 2 Exp Date]]&lt;=TODAY()-$D$3, Merged_Data[[#This Row],[Cert 1 Ext Date]]&lt;=TODAY()-$D$3,Merged_Data[[#This Row],[Cert 3 Exp Date]]&lt;=TODAY()-$D$3), "COMPLIANT", "NOT COMPLIANT")</f>
        <v>COMPLIANT</v>
      </c>
      <c r="N496" s="45" t="str" cm="1">
        <f t="array" aca="1" ref="N496" ca="1">_xlfn.IFS(Merged_Data[[#This Row],[Cert 1 Ext Date]]&gt;TODAY()+10, "Current", AND(Merged_Data[[#This Row],[Cert 1 Ext Date]]&gt;TODAY(), Merged_Data[[#This Row],[Cert 1 Ext Date]]&lt;TODAY()+15),"Notify",Merged_Data[[#This Row],[Cert 1 Ext Date]]&lt;=TODAY(), "Expired",Merged_Data[[#This Row],[Cert 1 Ext Date]]= " ","No Data")</f>
        <v>Expired</v>
      </c>
      <c r="O496" s="45" t="str" cm="1">
        <f t="array" aca="1" ref="O496" ca="1">_xlfn.IFS(Merged_Data[[#This Row],[Cert 2 Exp Date]]&gt;TODAY()+10, "Current", AND(Merged_Data[[#This Row],[Cert 2 Exp Date]]&gt;TODAY(), Merged_Data[[#This Row],[Cert 2 Exp Date]]&lt;TODAY()+15),"Notify",Merged_Data[[#This Row],[Cert 2 Exp Date]]&lt;=TODAY(), "Expired",Merged_Data[[#This Row],[Cert 2 Exp Date]]= " ","No Data")</f>
        <v>Expired</v>
      </c>
      <c r="P496" s="45" t="str" cm="1">
        <f t="array" aca="1" ref="P496" ca="1">_xlfn.IFS(Merged_Data[[#This Row],[Cert 3 Exp Date]]&gt;TODAY()+10, "Current", AND(Merged_Data[[#This Row],[Cert 3 Exp Date]]&gt;TODAY(), Merged_Data[[#This Row],[Cert 3 Exp Date]]&lt;TODAY()+15),"Notify",Merged_Data[[#This Row],[Cert 3 Exp Date]]&lt;=TODAY(), "Expired",Merged_Data[[#This Row],[Cert 3 Exp Date]]= " ","No Data")</f>
        <v>Current</v>
      </c>
    </row>
    <row r="497" spans="1:16" x14ac:dyDescent="0.25">
      <c r="A497" s="13" t="s">
        <v>1421</v>
      </c>
      <c r="B497" s="13" t="s">
        <v>1422</v>
      </c>
      <c r="C497" s="13" t="s">
        <v>2930</v>
      </c>
      <c r="D497" s="13" t="s">
        <v>2425</v>
      </c>
      <c r="E497" s="13" t="s">
        <v>2437</v>
      </c>
      <c r="F497" s="13" t="s">
        <v>2447</v>
      </c>
      <c r="G497" s="13" t="s">
        <v>2432</v>
      </c>
      <c r="H497" s="18">
        <v>44711</v>
      </c>
      <c r="I497" s="20">
        <v>45045</v>
      </c>
      <c r="J497" s="21">
        <v>45136</v>
      </c>
      <c r="K497" s="22">
        <v>44878</v>
      </c>
      <c r="L497" s="14" t="str">
        <f ca="1">IF(Merged_Data[[#This Row],[Last Job Date]]+10 &lt;TODAY(), "AVAILABLE", "NOT AVAILABLE")</f>
        <v>AVAILABLE</v>
      </c>
      <c r="M497" s="37" t="str">
        <f ca="1">IF(OR(Merged_Data[[#This Row],[Cert 2 Exp Date]]&lt;=TODAY()-$D$3, Merged_Data[[#This Row],[Cert 1 Ext Date]]&lt;=TODAY()-$D$3,Merged_Data[[#This Row],[Cert 3 Exp Date]]&lt;=TODAY()-$D$3), "COMPLIANT", "NOT COMPLIANT")</f>
        <v>NOT COMPLIANT</v>
      </c>
      <c r="N497" s="45" t="str" cm="1">
        <f t="array" aca="1" ref="N497" ca="1">_xlfn.IFS(Merged_Data[[#This Row],[Cert 1 Ext Date]]&gt;TODAY()+10, "Current", AND(Merged_Data[[#This Row],[Cert 1 Ext Date]]&gt;TODAY(), Merged_Data[[#This Row],[Cert 1 Ext Date]]&lt;TODAY()+15),"Notify",Merged_Data[[#This Row],[Cert 1 Ext Date]]&lt;=TODAY(), "Expired",Merged_Data[[#This Row],[Cert 1 Ext Date]]= " ","No Data")</f>
        <v>Current</v>
      </c>
      <c r="O497" s="45" t="str" cm="1">
        <f t="array" aca="1" ref="O497" ca="1">_xlfn.IFS(Merged_Data[[#This Row],[Cert 2 Exp Date]]&gt;TODAY()+10, "Current", AND(Merged_Data[[#This Row],[Cert 2 Exp Date]]&gt;TODAY(), Merged_Data[[#This Row],[Cert 2 Exp Date]]&lt;TODAY()+15),"Notify",Merged_Data[[#This Row],[Cert 2 Exp Date]]&lt;=TODAY(), "Expired",Merged_Data[[#This Row],[Cert 2 Exp Date]]= " ","No Data")</f>
        <v>Current</v>
      </c>
      <c r="P497" s="45" t="str" cm="1">
        <f t="array" aca="1" ref="P497" ca="1">_xlfn.IFS(Merged_Data[[#This Row],[Cert 3 Exp Date]]&gt;TODAY()+10, "Current", AND(Merged_Data[[#This Row],[Cert 3 Exp Date]]&gt;TODAY(), Merged_Data[[#This Row],[Cert 3 Exp Date]]&lt;TODAY()+15),"Notify",Merged_Data[[#This Row],[Cert 3 Exp Date]]&lt;=TODAY(), "Expired",Merged_Data[[#This Row],[Cert 3 Exp Date]]= " ","No Data")</f>
        <v>Current</v>
      </c>
    </row>
    <row r="498" spans="1:16" x14ac:dyDescent="0.25">
      <c r="A498" s="13" t="s">
        <v>1426</v>
      </c>
      <c r="B498" s="13" t="s">
        <v>1427</v>
      </c>
      <c r="C498" s="13" t="s">
        <v>2931</v>
      </c>
      <c r="D498" s="13" t="s">
        <v>2430</v>
      </c>
      <c r="E498" s="13" t="s">
        <v>2445</v>
      </c>
      <c r="F498" s="13" t="s">
        <v>2431</v>
      </c>
      <c r="G498" s="13" t="s">
        <v>2428</v>
      </c>
      <c r="H498" s="18">
        <v>44711</v>
      </c>
      <c r="I498" s="20">
        <v>44758</v>
      </c>
      <c r="J498" s="21">
        <v>45177</v>
      </c>
      <c r="K498" s="22">
        <v>45142</v>
      </c>
      <c r="L498" s="14" t="str">
        <f ca="1">IF(Merged_Data[[#This Row],[Last Job Date]]+10 &lt;TODAY(), "AVAILABLE", "NOT AVAILABLE")</f>
        <v>AVAILABLE</v>
      </c>
      <c r="M498" s="37" t="str">
        <f ca="1">IF(OR(Merged_Data[[#This Row],[Cert 2 Exp Date]]&lt;=TODAY()-$D$3, Merged_Data[[#This Row],[Cert 1 Ext Date]]&lt;=TODAY()-$D$3,Merged_Data[[#This Row],[Cert 3 Exp Date]]&lt;=TODAY()-$D$3), "COMPLIANT", "NOT COMPLIANT")</f>
        <v>NOT COMPLIANT</v>
      </c>
      <c r="N498" s="45" t="str" cm="1">
        <f t="array" aca="1" ref="N498" ca="1">_xlfn.IFS(Merged_Data[[#This Row],[Cert 1 Ext Date]]&gt;TODAY()+10, "Current", AND(Merged_Data[[#This Row],[Cert 1 Ext Date]]&gt;TODAY(), Merged_Data[[#This Row],[Cert 1 Ext Date]]&lt;TODAY()+15),"Notify",Merged_Data[[#This Row],[Cert 1 Ext Date]]&lt;=TODAY(), "Expired",Merged_Data[[#This Row],[Cert 1 Ext Date]]= " ","No Data")</f>
        <v>Current</v>
      </c>
      <c r="O498" s="45" t="str" cm="1">
        <f t="array" aca="1" ref="O498" ca="1">_xlfn.IFS(Merged_Data[[#This Row],[Cert 2 Exp Date]]&gt;TODAY()+10, "Current", AND(Merged_Data[[#This Row],[Cert 2 Exp Date]]&gt;TODAY(), Merged_Data[[#This Row],[Cert 2 Exp Date]]&lt;TODAY()+15),"Notify",Merged_Data[[#This Row],[Cert 2 Exp Date]]&lt;=TODAY(), "Expired",Merged_Data[[#This Row],[Cert 2 Exp Date]]= " ","No Data")</f>
        <v>Current</v>
      </c>
      <c r="P498" s="45" t="str" cm="1">
        <f t="array" aca="1" ref="P498" ca="1">_xlfn.IFS(Merged_Data[[#This Row],[Cert 3 Exp Date]]&gt;TODAY()+10, "Current", AND(Merged_Data[[#This Row],[Cert 3 Exp Date]]&gt;TODAY(), Merged_Data[[#This Row],[Cert 3 Exp Date]]&lt;TODAY()+15),"Notify",Merged_Data[[#This Row],[Cert 3 Exp Date]]&lt;=TODAY(), "Expired",Merged_Data[[#This Row],[Cert 3 Exp Date]]= " ","No Data")</f>
        <v>Current</v>
      </c>
    </row>
    <row r="499" spans="1:16" x14ac:dyDescent="0.25">
      <c r="A499" s="13" t="s">
        <v>1153</v>
      </c>
      <c r="B499" s="13" t="s">
        <v>1154</v>
      </c>
      <c r="C499" s="13" t="s">
        <v>2932</v>
      </c>
      <c r="D499" s="13" t="s">
        <v>2430</v>
      </c>
      <c r="E499" s="13" t="s">
        <v>2426</v>
      </c>
      <c r="F499" s="13" t="s">
        <v>2447</v>
      </c>
      <c r="G499" s="13" t="s">
        <v>2432</v>
      </c>
      <c r="H499" s="18">
        <v>44716</v>
      </c>
      <c r="I499" s="20">
        <v>45093</v>
      </c>
      <c r="J499" s="21">
        <v>45043</v>
      </c>
      <c r="K499" s="22">
        <v>44602</v>
      </c>
      <c r="L499" s="14" t="str">
        <f ca="1">IF(Merged_Data[[#This Row],[Last Job Date]]+10 &lt;TODAY(), "AVAILABLE", "NOT AVAILABLE")</f>
        <v>NOT AVAILABLE</v>
      </c>
      <c r="M499" s="37" t="str">
        <f ca="1">IF(OR(Merged_Data[[#This Row],[Cert 2 Exp Date]]&lt;=TODAY()-$D$3, Merged_Data[[#This Row],[Cert 1 Ext Date]]&lt;=TODAY()-$D$3,Merged_Data[[#This Row],[Cert 3 Exp Date]]&lt;=TODAY()-$D$3), "COMPLIANT", "NOT COMPLIANT")</f>
        <v>COMPLIANT</v>
      </c>
      <c r="N499" s="45" t="str" cm="1">
        <f t="array" aca="1" ref="N499" ca="1">_xlfn.IFS(Merged_Data[[#This Row],[Cert 1 Ext Date]]&gt;TODAY()+10, "Current", AND(Merged_Data[[#This Row],[Cert 1 Ext Date]]&gt;TODAY(), Merged_Data[[#This Row],[Cert 1 Ext Date]]&lt;TODAY()+15),"Notify",Merged_Data[[#This Row],[Cert 1 Ext Date]]&lt;=TODAY(), "Expired",Merged_Data[[#This Row],[Cert 1 Ext Date]]= " ","No Data")</f>
        <v>Current</v>
      </c>
      <c r="O499" s="45" t="str" cm="1">
        <f t="array" aca="1" ref="O499" ca="1">_xlfn.IFS(Merged_Data[[#This Row],[Cert 2 Exp Date]]&gt;TODAY()+10, "Current", AND(Merged_Data[[#This Row],[Cert 2 Exp Date]]&gt;TODAY(), Merged_Data[[#This Row],[Cert 2 Exp Date]]&lt;TODAY()+15),"Notify",Merged_Data[[#This Row],[Cert 2 Exp Date]]&lt;=TODAY(), "Expired",Merged_Data[[#This Row],[Cert 2 Exp Date]]= " ","No Data")</f>
        <v>Current</v>
      </c>
      <c r="P499" s="45" t="str" cm="1">
        <f t="array" aca="1" ref="P499" ca="1">_xlfn.IFS(Merged_Data[[#This Row],[Cert 3 Exp Date]]&gt;TODAY()+10, "Current", AND(Merged_Data[[#This Row],[Cert 3 Exp Date]]&gt;TODAY(), Merged_Data[[#This Row],[Cert 3 Exp Date]]&lt;TODAY()+15),"Notify",Merged_Data[[#This Row],[Cert 3 Exp Date]]&lt;=TODAY(), "Expired",Merged_Data[[#This Row],[Cert 3 Exp Date]]= " ","No Data")</f>
        <v>Expired</v>
      </c>
    </row>
    <row r="500" spans="1:16" x14ac:dyDescent="0.25">
      <c r="A500" s="13" t="s">
        <v>1107</v>
      </c>
      <c r="B500" s="13" t="s">
        <v>1108</v>
      </c>
      <c r="C500" s="13" t="s">
        <v>2933</v>
      </c>
      <c r="D500" s="13" t="s">
        <v>2430</v>
      </c>
      <c r="E500" s="13" t="s">
        <v>2437</v>
      </c>
      <c r="F500" s="13" t="s">
        <v>2431</v>
      </c>
      <c r="G500" s="13" t="s">
        <v>2428</v>
      </c>
      <c r="H500" s="18">
        <v>44708</v>
      </c>
      <c r="I500" s="20">
        <v>44739</v>
      </c>
      <c r="J500" s="21">
        <v>45031</v>
      </c>
      <c r="K500" s="22">
        <v>45030</v>
      </c>
      <c r="L500" s="14" t="str">
        <f ca="1">IF(Merged_Data[[#This Row],[Last Job Date]]+10 &lt;TODAY(), "AVAILABLE", "NOT AVAILABLE")</f>
        <v>AVAILABLE</v>
      </c>
      <c r="M500" s="37" t="str">
        <f ca="1">IF(OR(Merged_Data[[#This Row],[Cert 2 Exp Date]]&lt;=TODAY()-$D$3, Merged_Data[[#This Row],[Cert 1 Ext Date]]&lt;=TODAY()-$D$3,Merged_Data[[#This Row],[Cert 3 Exp Date]]&lt;=TODAY()-$D$3), "COMPLIANT", "NOT COMPLIANT")</f>
        <v>NOT COMPLIANT</v>
      </c>
      <c r="N500" s="45" t="str" cm="1">
        <f t="array" aca="1" ref="N500" ca="1">_xlfn.IFS(Merged_Data[[#This Row],[Cert 1 Ext Date]]&gt;TODAY()+10, "Current", AND(Merged_Data[[#This Row],[Cert 1 Ext Date]]&gt;TODAY(), Merged_Data[[#This Row],[Cert 1 Ext Date]]&lt;TODAY()+15),"Notify",Merged_Data[[#This Row],[Cert 1 Ext Date]]&lt;=TODAY(), "Expired",Merged_Data[[#This Row],[Cert 1 Ext Date]]= " ","No Data")</f>
        <v>Current</v>
      </c>
      <c r="O500" s="45" t="str" cm="1">
        <f t="array" aca="1" ref="O500" ca="1">_xlfn.IFS(Merged_Data[[#This Row],[Cert 2 Exp Date]]&gt;TODAY()+10, "Current", AND(Merged_Data[[#This Row],[Cert 2 Exp Date]]&gt;TODAY(), Merged_Data[[#This Row],[Cert 2 Exp Date]]&lt;TODAY()+15),"Notify",Merged_Data[[#This Row],[Cert 2 Exp Date]]&lt;=TODAY(), "Expired",Merged_Data[[#This Row],[Cert 2 Exp Date]]= " ","No Data")</f>
        <v>Current</v>
      </c>
      <c r="P500" s="45" t="str" cm="1">
        <f t="array" aca="1" ref="P500" ca="1">_xlfn.IFS(Merged_Data[[#This Row],[Cert 3 Exp Date]]&gt;TODAY()+10, "Current", AND(Merged_Data[[#This Row],[Cert 3 Exp Date]]&gt;TODAY(), Merged_Data[[#This Row],[Cert 3 Exp Date]]&lt;TODAY()+15),"Notify",Merged_Data[[#This Row],[Cert 3 Exp Date]]&lt;=TODAY(), "Expired",Merged_Data[[#This Row],[Cert 3 Exp Date]]= " ","No Data")</f>
        <v>Current</v>
      </c>
    </row>
    <row r="501" spans="1:16" x14ac:dyDescent="0.25">
      <c r="A501" s="13" t="s">
        <v>1107</v>
      </c>
      <c r="B501" s="13" t="s">
        <v>1965</v>
      </c>
      <c r="C501" s="13" t="s">
        <v>2934</v>
      </c>
      <c r="D501" s="13" t="s">
        <v>2425</v>
      </c>
      <c r="E501" s="13" t="s">
        <v>2437</v>
      </c>
      <c r="F501" s="13" t="s">
        <v>2427</v>
      </c>
      <c r="G501" s="13" t="s">
        <v>2428</v>
      </c>
      <c r="H501" s="18">
        <v>44713</v>
      </c>
      <c r="I501" s="20">
        <v>44739</v>
      </c>
      <c r="J501" s="21">
        <v>45031</v>
      </c>
      <c r="K501" s="22">
        <v>45030</v>
      </c>
      <c r="L501" s="14" t="str">
        <f ca="1">IF(Merged_Data[[#This Row],[Last Job Date]]+10 &lt;TODAY(), "AVAILABLE", "NOT AVAILABLE")</f>
        <v>NOT AVAILABLE</v>
      </c>
      <c r="M501" s="37" t="str">
        <f ca="1">IF(OR(Merged_Data[[#This Row],[Cert 2 Exp Date]]&lt;=TODAY()-$D$3, Merged_Data[[#This Row],[Cert 1 Ext Date]]&lt;=TODAY()-$D$3,Merged_Data[[#This Row],[Cert 3 Exp Date]]&lt;=TODAY()-$D$3), "COMPLIANT", "NOT COMPLIANT")</f>
        <v>NOT COMPLIANT</v>
      </c>
      <c r="N501" s="45" t="str" cm="1">
        <f t="array" aca="1" ref="N501" ca="1">_xlfn.IFS(Merged_Data[[#This Row],[Cert 1 Ext Date]]&gt;TODAY()+10, "Current", AND(Merged_Data[[#This Row],[Cert 1 Ext Date]]&gt;TODAY(), Merged_Data[[#This Row],[Cert 1 Ext Date]]&lt;TODAY()+15),"Notify",Merged_Data[[#This Row],[Cert 1 Ext Date]]&lt;=TODAY(), "Expired",Merged_Data[[#This Row],[Cert 1 Ext Date]]= " ","No Data")</f>
        <v>Current</v>
      </c>
      <c r="O501" s="45" t="str" cm="1">
        <f t="array" aca="1" ref="O501" ca="1">_xlfn.IFS(Merged_Data[[#This Row],[Cert 2 Exp Date]]&gt;TODAY()+10, "Current", AND(Merged_Data[[#This Row],[Cert 2 Exp Date]]&gt;TODAY(), Merged_Data[[#This Row],[Cert 2 Exp Date]]&lt;TODAY()+15),"Notify",Merged_Data[[#This Row],[Cert 2 Exp Date]]&lt;=TODAY(), "Expired",Merged_Data[[#This Row],[Cert 2 Exp Date]]= " ","No Data")</f>
        <v>Current</v>
      </c>
      <c r="P501" s="45" t="str" cm="1">
        <f t="array" aca="1" ref="P501" ca="1">_xlfn.IFS(Merged_Data[[#This Row],[Cert 3 Exp Date]]&gt;TODAY()+10, "Current", AND(Merged_Data[[#This Row],[Cert 3 Exp Date]]&gt;TODAY(), Merged_Data[[#This Row],[Cert 3 Exp Date]]&lt;TODAY()+15),"Notify",Merged_Data[[#This Row],[Cert 3 Exp Date]]&lt;=TODAY(), "Expired",Merged_Data[[#This Row],[Cert 3 Exp Date]]= " ","No Data")</f>
        <v>Current</v>
      </c>
    </row>
    <row r="502" spans="1:16" x14ac:dyDescent="0.25">
      <c r="A502" s="13" t="s">
        <v>1303</v>
      </c>
      <c r="B502" s="13" t="s">
        <v>1304</v>
      </c>
      <c r="C502" s="13" t="s">
        <v>2935</v>
      </c>
      <c r="D502" s="13" t="s">
        <v>2425</v>
      </c>
      <c r="E502" s="13" t="s">
        <v>2439</v>
      </c>
      <c r="F502" s="13" t="s">
        <v>2447</v>
      </c>
      <c r="G502" s="13" t="s">
        <v>2432</v>
      </c>
      <c r="H502" s="18">
        <v>44715</v>
      </c>
      <c r="I502" s="20">
        <v>45131</v>
      </c>
      <c r="J502" s="21">
        <v>44675</v>
      </c>
      <c r="K502" s="22">
        <v>44560</v>
      </c>
      <c r="L502" s="14" t="str">
        <f ca="1">IF(Merged_Data[[#This Row],[Last Job Date]]+10 &lt;TODAY(), "AVAILABLE", "NOT AVAILABLE")</f>
        <v>NOT AVAILABLE</v>
      </c>
      <c r="M502" s="37" t="str">
        <f ca="1">IF(OR(Merged_Data[[#This Row],[Cert 2 Exp Date]]&lt;=TODAY()-$D$3, Merged_Data[[#This Row],[Cert 1 Ext Date]]&lt;=TODAY()-$D$3,Merged_Data[[#This Row],[Cert 3 Exp Date]]&lt;=TODAY()-$D$3), "COMPLIANT", "NOT COMPLIANT")</f>
        <v>COMPLIANT</v>
      </c>
      <c r="N502" s="45" t="str" cm="1">
        <f t="array" aca="1" ref="N502" ca="1">_xlfn.IFS(Merged_Data[[#This Row],[Cert 1 Ext Date]]&gt;TODAY()+10, "Current", AND(Merged_Data[[#This Row],[Cert 1 Ext Date]]&gt;TODAY(), Merged_Data[[#This Row],[Cert 1 Ext Date]]&lt;TODAY()+15),"Notify",Merged_Data[[#This Row],[Cert 1 Ext Date]]&lt;=TODAY(), "Expired",Merged_Data[[#This Row],[Cert 1 Ext Date]]= " ","No Data")</f>
        <v>Current</v>
      </c>
      <c r="O502" s="45" t="str" cm="1">
        <f t="array" aca="1" ref="O502" ca="1">_xlfn.IFS(Merged_Data[[#This Row],[Cert 2 Exp Date]]&gt;TODAY()+10, "Current", AND(Merged_Data[[#This Row],[Cert 2 Exp Date]]&gt;TODAY(), Merged_Data[[#This Row],[Cert 2 Exp Date]]&lt;TODAY()+15),"Notify",Merged_Data[[#This Row],[Cert 2 Exp Date]]&lt;=TODAY(), "Expired",Merged_Data[[#This Row],[Cert 2 Exp Date]]= " ","No Data")</f>
        <v>Expired</v>
      </c>
      <c r="P502" s="45" t="str" cm="1">
        <f t="array" aca="1" ref="P502" ca="1">_xlfn.IFS(Merged_Data[[#This Row],[Cert 3 Exp Date]]&gt;TODAY()+10, "Current", AND(Merged_Data[[#This Row],[Cert 3 Exp Date]]&gt;TODAY(), Merged_Data[[#This Row],[Cert 3 Exp Date]]&lt;TODAY()+15),"Notify",Merged_Data[[#This Row],[Cert 3 Exp Date]]&lt;=TODAY(), "Expired",Merged_Data[[#This Row],[Cert 3 Exp Date]]= " ","No Data")</f>
        <v>Expired</v>
      </c>
    </row>
    <row r="503" spans="1:16" x14ac:dyDescent="0.25">
      <c r="A503" s="13" t="s">
        <v>409</v>
      </c>
      <c r="B503" s="13" t="s">
        <v>410</v>
      </c>
      <c r="C503" s="13" t="s">
        <v>2936</v>
      </c>
      <c r="D503" s="13" t="s">
        <v>2425</v>
      </c>
      <c r="E503" s="13" t="s">
        <v>2426</v>
      </c>
      <c r="F503" s="13" t="s">
        <v>2431</v>
      </c>
      <c r="G503" s="13" t="s">
        <v>2428</v>
      </c>
      <c r="H503" s="18">
        <v>44715</v>
      </c>
      <c r="I503" s="20">
        <v>44937</v>
      </c>
      <c r="J503" s="21"/>
      <c r="K503" s="22"/>
      <c r="L503" s="14" t="str">
        <f ca="1">IF(Merged_Data[[#This Row],[Last Job Date]]+10 &lt;TODAY(), "AVAILABLE", "NOT AVAILABLE")</f>
        <v>NOT AVAILABLE</v>
      </c>
      <c r="M503" s="37" t="str">
        <f ca="1">IF(OR(Merged_Data[[#This Row],[Cert 2 Exp Date]]&lt;=TODAY()-$D$3, Merged_Data[[#This Row],[Cert 1 Ext Date]]&lt;=TODAY()-$D$3,Merged_Data[[#This Row],[Cert 3 Exp Date]]&lt;=TODAY()-$D$3), "COMPLIANT", "NOT COMPLIANT")</f>
        <v>COMPLIANT</v>
      </c>
      <c r="N503" s="45" t="str" cm="1">
        <f t="array" aca="1" ref="N503" ca="1">_xlfn.IFS(Merged_Data[[#This Row],[Cert 1 Ext Date]]&gt;TODAY()+10, "Current", AND(Merged_Data[[#This Row],[Cert 1 Ext Date]]&gt;TODAY(), Merged_Data[[#This Row],[Cert 1 Ext Date]]&lt;TODAY()+15),"Notify",Merged_Data[[#This Row],[Cert 1 Ext Date]]&lt;=TODAY(), "Expired",Merged_Data[[#This Row],[Cert 1 Ext Date]]= " ","No Data")</f>
        <v>Current</v>
      </c>
      <c r="O503" s="45" t="str" cm="1">
        <f t="array" aca="1" ref="O503" ca="1">_xlfn.IFS(Merged_Data[[#This Row],[Cert 2 Exp Date]]&gt;TODAY()+10, "Current", AND(Merged_Data[[#This Row],[Cert 2 Exp Date]]&gt;TODAY(), Merged_Data[[#This Row],[Cert 2 Exp Date]]&lt;TODAY()+15),"Notify",Merged_Data[[#This Row],[Cert 2 Exp Date]]&lt;=TODAY(), "Expired",Merged_Data[[#This Row],[Cert 2 Exp Date]]= " ","No Data")</f>
        <v>Expired</v>
      </c>
      <c r="P503" s="45" t="str" cm="1">
        <f t="array" aca="1" ref="P503" ca="1">_xlfn.IFS(Merged_Data[[#This Row],[Cert 3 Exp Date]]&gt;TODAY()+10, "Current", AND(Merged_Data[[#This Row],[Cert 3 Exp Date]]&gt;TODAY(), Merged_Data[[#This Row],[Cert 3 Exp Date]]&lt;TODAY()+15),"Notify",Merged_Data[[#This Row],[Cert 3 Exp Date]]&lt;=TODAY(), "Expired",Merged_Data[[#This Row],[Cert 3 Exp Date]]= " ","No Data")</f>
        <v>Expired</v>
      </c>
    </row>
    <row r="504" spans="1:16" x14ac:dyDescent="0.25">
      <c r="A504" s="13" t="s">
        <v>718</v>
      </c>
      <c r="B504" s="13" t="s">
        <v>719</v>
      </c>
      <c r="C504" s="13" t="s">
        <v>2937</v>
      </c>
      <c r="D504" s="13" t="s">
        <v>2425</v>
      </c>
      <c r="E504" s="13" t="s">
        <v>2439</v>
      </c>
      <c r="F504" s="13" t="s">
        <v>2447</v>
      </c>
      <c r="G504" s="13" t="s">
        <v>2432</v>
      </c>
      <c r="H504" s="18">
        <v>44706</v>
      </c>
      <c r="I504" s="20">
        <v>45129</v>
      </c>
      <c r="J504" s="21">
        <v>44913</v>
      </c>
      <c r="K504" s="22">
        <v>44562</v>
      </c>
      <c r="L504" s="14" t="str">
        <f ca="1">IF(Merged_Data[[#This Row],[Last Job Date]]+10 &lt;TODAY(), "AVAILABLE", "NOT AVAILABLE")</f>
        <v>AVAILABLE</v>
      </c>
      <c r="M504" s="37" t="str">
        <f ca="1">IF(OR(Merged_Data[[#This Row],[Cert 2 Exp Date]]&lt;=TODAY()-$D$3, Merged_Data[[#This Row],[Cert 1 Ext Date]]&lt;=TODAY()-$D$3,Merged_Data[[#This Row],[Cert 3 Exp Date]]&lt;=TODAY()-$D$3), "COMPLIANT", "NOT COMPLIANT")</f>
        <v>COMPLIANT</v>
      </c>
      <c r="N504" s="45" t="str" cm="1">
        <f t="array" aca="1" ref="N504" ca="1">_xlfn.IFS(Merged_Data[[#This Row],[Cert 1 Ext Date]]&gt;TODAY()+10, "Current", AND(Merged_Data[[#This Row],[Cert 1 Ext Date]]&gt;TODAY(), Merged_Data[[#This Row],[Cert 1 Ext Date]]&lt;TODAY()+15),"Notify",Merged_Data[[#This Row],[Cert 1 Ext Date]]&lt;=TODAY(), "Expired",Merged_Data[[#This Row],[Cert 1 Ext Date]]= " ","No Data")</f>
        <v>Current</v>
      </c>
      <c r="O504" s="45" t="str" cm="1">
        <f t="array" aca="1" ref="O504" ca="1">_xlfn.IFS(Merged_Data[[#This Row],[Cert 2 Exp Date]]&gt;TODAY()+10, "Current", AND(Merged_Data[[#This Row],[Cert 2 Exp Date]]&gt;TODAY(), Merged_Data[[#This Row],[Cert 2 Exp Date]]&lt;TODAY()+15),"Notify",Merged_Data[[#This Row],[Cert 2 Exp Date]]&lt;=TODAY(), "Expired",Merged_Data[[#This Row],[Cert 2 Exp Date]]= " ","No Data")</f>
        <v>Current</v>
      </c>
      <c r="P504" s="45" t="str" cm="1">
        <f t="array" aca="1" ref="P504" ca="1">_xlfn.IFS(Merged_Data[[#This Row],[Cert 3 Exp Date]]&gt;TODAY()+10, "Current", AND(Merged_Data[[#This Row],[Cert 3 Exp Date]]&gt;TODAY(), Merged_Data[[#This Row],[Cert 3 Exp Date]]&lt;TODAY()+15),"Notify",Merged_Data[[#This Row],[Cert 3 Exp Date]]&lt;=TODAY(), "Expired",Merged_Data[[#This Row],[Cert 3 Exp Date]]= " ","No Data")</f>
        <v>Expired</v>
      </c>
    </row>
    <row r="505" spans="1:16" x14ac:dyDescent="0.25">
      <c r="A505" s="13" t="s">
        <v>1909</v>
      </c>
      <c r="B505" s="13" t="s">
        <v>1910</v>
      </c>
      <c r="C505" s="13" t="s">
        <v>2938</v>
      </c>
      <c r="D505" s="13" t="s">
        <v>2430</v>
      </c>
      <c r="E505" s="13" t="s">
        <v>2437</v>
      </c>
      <c r="F505" s="13" t="s">
        <v>2435</v>
      </c>
      <c r="G505" s="13" t="s">
        <v>2428</v>
      </c>
      <c r="H505" s="18">
        <v>44709</v>
      </c>
      <c r="I505" s="20">
        <v>44908</v>
      </c>
      <c r="J505" s="21">
        <v>44891</v>
      </c>
      <c r="K505" s="22">
        <v>45031</v>
      </c>
      <c r="L505" s="14" t="str">
        <f ca="1">IF(Merged_Data[[#This Row],[Last Job Date]]+10 &lt;TODAY(), "AVAILABLE", "NOT AVAILABLE")</f>
        <v>AVAILABLE</v>
      </c>
      <c r="M505" s="37" t="str">
        <f ca="1">IF(OR(Merged_Data[[#This Row],[Cert 2 Exp Date]]&lt;=TODAY()-$D$3, Merged_Data[[#This Row],[Cert 1 Ext Date]]&lt;=TODAY()-$D$3,Merged_Data[[#This Row],[Cert 3 Exp Date]]&lt;=TODAY()-$D$3), "COMPLIANT", "NOT COMPLIANT")</f>
        <v>NOT COMPLIANT</v>
      </c>
      <c r="N505" s="45" t="str" cm="1">
        <f t="array" aca="1" ref="N505" ca="1">_xlfn.IFS(Merged_Data[[#This Row],[Cert 1 Ext Date]]&gt;TODAY()+10, "Current", AND(Merged_Data[[#This Row],[Cert 1 Ext Date]]&gt;TODAY(), Merged_Data[[#This Row],[Cert 1 Ext Date]]&lt;TODAY()+15),"Notify",Merged_Data[[#This Row],[Cert 1 Ext Date]]&lt;=TODAY(), "Expired",Merged_Data[[#This Row],[Cert 1 Ext Date]]= " ","No Data")</f>
        <v>Current</v>
      </c>
      <c r="O505" s="45" t="str" cm="1">
        <f t="array" aca="1" ref="O505" ca="1">_xlfn.IFS(Merged_Data[[#This Row],[Cert 2 Exp Date]]&gt;TODAY()+10, "Current", AND(Merged_Data[[#This Row],[Cert 2 Exp Date]]&gt;TODAY(), Merged_Data[[#This Row],[Cert 2 Exp Date]]&lt;TODAY()+15),"Notify",Merged_Data[[#This Row],[Cert 2 Exp Date]]&lt;=TODAY(), "Expired",Merged_Data[[#This Row],[Cert 2 Exp Date]]= " ","No Data")</f>
        <v>Current</v>
      </c>
      <c r="P505" s="45" t="str" cm="1">
        <f t="array" aca="1" ref="P505" ca="1">_xlfn.IFS(Merged_Data[[#This Row],[Cert 3 Exp Date]]&gt;TODAY()+10, "Current", AND(Merged_Data[[#This Row],[Cert 3 Exp Date]]&gt;TODAY(), Merged_Data[[#This Row],[Cert 3 Exp Date]]&lt;TODAY()+15),"Notify",Merged_Data[[#This Row],[Cert 3 Exp Date]]&lt;=TODAY(), "Expired",Merged_Data[[#This Row],[Cert 3 Exp Date]]= " ","No Data")</f>
        <v>Current</v>
      </c>
    </row>
    <row r="506" spans="1:16" x14ac:dyDescent="0.25">
      <c r="A506" s="13" t="s">
        <v>1971</v>
      </c>
      <c r="B506" s="13" t="s">
        <v>1972</v>
      </c>
      <c r="C506" s="13" t="s">
        <v>2939</v>
      </c>
      <c r="D506" s="13" t="s">
        <v>2425</v>
      </c>
      <c r="E506" s="13" t="s">
        <v>2441</v>
      </c>
      <c r="F506" s="13" t="s">
        <v>2431</v>
      </c>
      <c r="G506" s="13" t="s">
        <v>2432</v>
      </c>
      <c r="H506" s="18">
        <v>44713</v>
      </c>
      <c r="I506" s="20">
        <v>45093</v>
      </c>
      <c r="J506" s="21">
        <v>45049</v>
      </c>
      <c r="K506" s="22">
        <v>44648</v>
      </c>
      <c r="L506" s="14" t="str">
        <f ca="1">IF(Merged_Data[[#This Row],[Last Job Date]]+10 &lt;TODAY(), "AVAILABLE", "NOT AVAILABLE")</f>
        <v>NOT AVAILABLE</v>
      </c>
      <c r="M506" s="37" t="str">
        <f ca="1">IF(OR(Merged_Data[[#This Row],[Cert 2 Exp Date]]&lt;=TODAY()-$D$3, Merged_Data[[#This Row],[Cert 1 Ext Date]]&lt;=TODAY()-$D$3,Merged_Data[[#This Row],[Cert 3 Exp Date]]&lt;=TODAY()-$D$3), "COMPLIANT", "NOT COMPLIANT")</f>
        <v>COMPLIANT</v>
      </c>
      <c r="N506" s="45" t="str" cm="1">
        <f t="array" aca="1" ref="N506" ca="1">_xlfn.IFS(Merged_Data[[#This Row],[Cert 1 Ext Date]]&gt;TODAY()+10, "Current", AND(Merged_Data[[#This Row],[Cert 1 Ext Date]]&gt;TODAY(), Merged_Data[[#This Row],[Cert 1 Ext Date]]&lt;TODAY()+15),"Notify",Merged_Data[[#This Row],[Cert 1 Ext Date]]&lt;=TODAY(), "Expired",Merged_Data[[#This Row],[Cert 1 Ext Date]]= " ","No Data")</f>
        <v>Current</v>
      </c>
      <c r="O506" s="45" t="str" cm="1">
        <f t="array" aca="1" ref="O506" ca="1">_xlfn.IFS(Merged_Data[[#This Row],[Cert 2 Exp Date]]&gt;TODAY()+10, "Current", AND(Merged_Data[[#This Row],[Cert 2 Exp Date]]&gt;TODAY(), Merged_Data[[#This Row],[Cert 2 Exp Date]]&lt;TODAY()+15),"Notify",Merged_Data[[#This Row],[Cert 2 Exp Date]]&lt;=TODAY(), "Expired",Merged_Data[[#This Row],[Cert 2 Exp Date]]= " ","No Data")</f>
        <v>Current</v>
      </c>
      <c r="P506" s="45" t="str" cm="1">
        <f t="array" aca="1" ref="P506" ca="1">_xlfn.IFS(Merged_Data[[#This Row],[Cert 3 Exp Date]]&gt;TODAY()+10, "Current", AND(Merged_Data[[#This Row],[Cert 3 Exp Date]]&gt;TODAY(), Merged_Data[[#This Row],[Cert 3 Exp Date]]&lt;TODAY()+15),"Notify",Merged_Data[[#This Row],[Cert 3 Exp Date]]&lt;=TODAY(), "Expired",Merged_Data[[#This Row],[Cert 3 Exp Date]]= " ","No Data")</f>
        <v>Expired</v>
      </c>
    </row>
    <row r="507" spans="1:16" x14ac:dyDescent="0.25">
      <c r="A507" s="13" t="s">
        <v>1848</v>
      </c>
      <c r="B507" s="13" t="s">
        <v>1964</v>
      </c>
      <c r="C507" s="13" t="s">
        <v>2940</v>
      </c>
      <c r="D507" s="13" t="s">
        <v>2430</v>
      </c>
      <c r="E507" s="13" t="s">
        <v>2439</v>
      </c>
      <c r="F507" s="13" t="s">
        <v>2447</v>
      </c>
      <c r="G507" s="13" t="s">
        <v>2428</v>
      </c>
      <c r="H507" s="18">
        <v>44704</v>
      </c>
      <c r="I507" s="20">
        <v>45093</v>
      </c>
      <c r="J507" s="21">
        <v>45122</v>
      </c>
      <c r="K507" s="22">
        <v>44780</v>
      </c>
      <c r="L507" s="14" t="str">
        <f ca="1">IF(Merged_Data[[#This Row],[Last Job Date]]+10 &lt;TODAY(), "AVAILABLE", "NOT AVAILABLE")</f>
        <v>AVAILABLE</v>
      </c>
      <c r="M507" s="37" t="str">
        <f ca="1">IF(OR(Merged_Data[[#This Row],[Cert 2 Exp Date]]&lt;=TODAY()-$D$3, Merged_Data[[#This Row],[Cert 1 Ext Date]]&lt;=TODAY()-$D$3,Merged_Data[[#This Row],[Cert 3 Exp Date]]&lt;=TODAY()-$D$3), "COMPLIANT", "NOT COMPLIANT")</f>
        <v>NOT COMPLIANT</v>
      </c>
      <c r="N507" s="45" t="str" cm="1">
        <f t="array" aca="1" ref="N507" ca="1">_xlfn.IFS(Merged_Data[[#This Row],[Cert 1 Ext Date]]&gt;TODAY()+10, "Current", AND(Merged_Data[[#This Row],[Cert 1 Ext Date]]&gt;TODAY(), Merged_Data[[#This Row],[Cert 1 Ext Date]]&lt;TODAY()+15),"Notify",Merged_Data[[#This Row],[Cert 1 Ext Date]]&lt;=TODAY(), "Expired",Merged_Data[[#This Row],[Cert 1 Ext Date]]= " ","No Data")</f>
        <v>Current</v>
      </c>
      <c r="O507" s="45" t="str" cm="1">
        <f t="array" aca="1" ref="O507" ca="1">_xlfn.IFS(Merged_Data[[#This Row],[Cert 2 Exp Date]]&gt;TODAY()+10, "Current", AND(Merged_Data[[#This Row],[Cert 2 Exp Date]]&gt;TODAY(), Merged_Data[[#This Row],[Cert 2 Exp Date]]&lt;TODAY()+15),"Notify",Merged_Data[[#This Row],[Cert 2 Exp Date]]&lt;=TODAY(), "Expired",Merged_Data[[#This Row],[Cert 2 Exp Date]]= " ","No Data")</f>
        <v>Current</v>
      </c>
      <c r="P507" s="45" t="str" cm="1">
        <f t="array" aca="1" ref="P507" ca="1">_xlfn.IFS(Merged_Data[[#This Row],[Cert 3 Exp Date]]&gt;TODAY()+10, "Current", AND(Merged_Data[[#This Row],[Cert 3 Exp Date]]&gt;TODAY(), Merged_Data[[#This Row],[Cert 3 Exp Date]]&lt;TODAY()+15),"Notify",Merged_Data[[#This Row],[Cert 3 Exp Date]]&lt;=TODAY(), "Expired",Merged_Data[[#This Row],[Cert 3 Exp Date]]= " ","No Data")</f>
        <v>Current</v>
      </c>
    </row>
    <row r="508" spans="1:16" x14ac:dyDescent="0.25">
      <c r="A508" s="13" t="s">
        <v>1848</v>
      </c>
      <c r="B508" s="13" t="s">
        <v>1849</v>
      </c>
      <c r="C508" s="13" t="s">
        <v>2941</v>
      </c>
      <c r="D508" s="13" t="s">
        <v>2425</v>
      </c>
      <c r="E508" s="13" t="s">
        <v>2437</v>
      </c>
      <c r="F508" s="13" t="s">
        <v>2435</v>
      </c>
      <c r="G508" s="13" t="s">
        <v>2432</v>
      </c>
      <c r="H508" s="18">
        <v>44713</v>
      </c>
      <c r="I508" s="20">
        <v>45093</v>
      </c>
      <c r="J508" s="21">
        <v>45122</v>
      </c>
      <c r="K508" s="22">
        <v>44780</v>
      </c>
      <c r="L508" s="14" t="str">
        <f ca="1">IF(Merged_Data[[#This Row],[Last Job Date]]+10 &lt;TODAY(), "AVAILABLE", "NOT AVAILABLE")</f>
        <v>NOT AVAILABLE</v>
      </c>
      <c r="M508" s="37" t="str">
        <f ca="1">IF(OR(Merged_Data[[#This Row],[Cert 2 Exp Date]]&lt;=TODAY()-$D$3, Merged_Data[[#This Row],[Cert 1 Ext Date]]&lt;=TODAY()-$D$3,Merged_Data[[#This Row],[Cert 3 Exp Date]]&lt;=TODAY()-$D$3), "COMPLIANT", "NOT COMPLIANT")</f>
        <v>NOT COMPLIANT</v>
      </c>
      <c r="N508" s="45" t="str" cm="1">
        <f t="array" aca="1" ref="N508" ca="1">_xlfn.IFS(Merged_Data[[#This Row],[Cert 1 Ext Date]]&gt;TODAY()+10, "Current", AND(Merged_Data[[#This Row],[Cert 1 Ext Date]]&gt;TODAY(), Merged_Data[[#This Row],[Cert 1 Ext Date]]&lt;TODAY()+15),"Notify",Merged_Data[[#This Row],[Cert 1 Ext Date]]&lt;=TODAY(), "Expired",Merged_Data[[#This Row],[Cert 1 Ext Date]]= " ","No Data")</f>
        <v>Current</v>
      </c>
      <c r="O508" s="45" t="str" cm="1">
        <f t="array" aca="1" ref="O508" ca="1">_xlfn.IFS(Merged_Data[[#This Row],[Cert 2 Exp Date]]&gt;TODAY()+10, "Current", AND(Merged_Data[[#This Row],[Cert 2 Exp Date]]&gt;TODAY(), Merged_Data[[#This Row],[Cert 2 Exp Date]]&lt;TODAY()+15),"Notify",Merged_Data[[#This Row],[Cert 2 Exp Date]]&lt;=TODAY(), "Expired",Merged_Data[[#This Row],[Cert 2 Exp Date]]= " ","No Data")</f>
        <v>Current</v>
      </c>
      <c r="P508" s="45" t="str" cm="1">
        <f t="array" aca="1" ref="P508" ca="1">_xlfn.IFS(Merged_Data[[#This Row],[Cert 3 Exp Date]]&gt;TODAY()+10, "Current", AND(Merged_Data[[#This Row],[Cert 3 Exp Date]]&gt;TODAY(), Merged_Data[[#This Row],[Cert 3 Exp Date]]&lt;TODAY()+15),"Notify",Merged_Data[[#This Row],[Cert 3 Exp Date]]&lt;=TODAY(), "Expired",Merged_Data[[#This Row],[Cert 3 Exp Date]]= " ","No Data")</f>
        <v>Current</v>
      </c>
    </row>
    <row r="509" spans="1:16" x14ac:dyDescent="0.25">
      <c r="A509" s="13" t="s">
        <v>429</v>
      </c>
      <c r="B509" s="13" t="s">
        <v>430</v>
      </c>
      <c r="C509" s="13" t="s">
        <v>2942</v>
      </c>
      <c r="D509" s="13" t="s">
        <v>2430</v>
      </c>
      <c r="E509" s="13" t="s">
        <v>2437</v>
      </c>
      <c r="F509" s="13" t="s">
        <v>2427</v>
      </c>
      <c r="G509" s="13" t="s">
        <v>2428</v>
      </c>
      <c r="H509" s="18">
        <v>44709</v>
      </c>
      <c r="I509" s="20">
        <v>44882</v>
      </c>
      <c r="J509" s="21">
        <v>44823</v>
      </c>
      <c r="K509" s="22">
        <v>45353</v>
      </c>
      <c r="L509" s="14" t="str">
        <f ca="1">IF(Merged_Data[[#This Row],[Last Job Date]]+10 &lt;TODAY(), "AVAILABLE", "NOT AVAILABLE")</f>
        <v>AVAILABLE</v>
      </c>
      <c r="M509" s="37" t="str">
        <f ca="1">IF(OR(Merged_Data[[#This Row],[Cert 2 Exp Date]]&lt;=TODAY()-$D$3, Merged_Data[[#This Row],[Cert 1 Ext Date]]&lt;=TODAY()-$D$3,Merged_Data[[#This Row],[Cert 3 Exp Date]]&lt;=TODAY()-$D$3), "COMPLIANT", "NOT COMPLIANT")</f>
        <v>NOT COMPLIANT</v>
      </c>
      <c r="N509" s="45" t="str" cm="1">
        <f t="array" aca="1" ref="N509" ca="1">_xlfn.IFS(Merged_Data[[#This Row],[Cert 1 Ext Date]]&gt;TODAY()+10, "Current", AND(Merged_Data[[#This Row],[Cert 1 Ext Date]]&gt;TODAY(), Merged_Data[[#This Row],[Cert 1 Ext Date]]&lt;TODAY()+15),"Notify",Merged_Data[[#This Row],[Cert 1 Ext Date]]&lt;=TODAY(), "Expired",Merged_Data[[#This Row],[Cert 1 Ext Date]]= " ","No Data")</f>
        <v>Current</v>
      </c>
      <c r="O509" s="45" t="str" cm="1">
        <f t="array" aca="1" ref="O509" ca="1">_xlfn.IFS(Merged_Data[[#This Row],[Cert 2 Exp Date]]&gt;TODAY()+10, "Current", AND(Merged_Data[[#This Row],[Cert 2 Exp Date]]&gt;TODAY(), Merged_Data[[#This Row],[Cert 2 Exp Date]]&lt;TODAY()+15),"Notify",Merged_Data[[#This Row],[Cert 2 Exp Date]]&lt;=TODAY(), "Expired",Merged_Data[[#This Row],[Cert 2 Exp Date]]= " ","No Data")</f>
        <v>Current</v>
      </c>
      <c r="P509" s="45" t="str" cm="1">
        <f t="array" aca="1" ref="P509" ca="1">_xlfn.IFS(Merged_Data[[#This Row],[Cert 3 Exp Date]]&gt;TODAY()+10, "Current", AND(Merged_Data[[#This Row],[Cert 3 Exp Date]]&gt;TODAY(), Merged_Data[[#This Row],[Cert 3 Exp Date]]&lt;TODAY()+15),"Notify",Merged_Data[[#This Row],[Cert 3 Exp Date]]&lt;=TODAY(), "Expired",Merged_Data[[#This Row],[Cert 3 Exp Date]]= " ","No Data")</f>
        <v>Current</v>
      </c>
    </row>
    <row r="510" spans="1:16" x14ac:dyDescent="0.25">
      <c r="A510" s="13" t="s">
        <v>1061</v>
      </c>
      <c r="B510" s="13" t="s">
        <v>1062</v>
      </c>
      <c r="C510" s="13" t="s">
        <v>2943</v>
      </c>
      <c r="D510" s="13" t="s">
        <v>2430</v>
      </c>
      <c r="E510" s="13" t="s">
        <v>2437</v>
      </c>
      <c r="F510" s="13" t="s">
        <v>2442</v>
      </c>
      <c r="G510" s="13" t="s">
        <v>2432</v>
      </c>
      <c r="H510" s="18">
        <v>44706</v>
      </c>
      <c r="I510" s="20">
        <v>44939</v>
      </c>
      <c r="J510" s="21">
        <v>44931</v>
      </c>
      <c r="K510" s="22">
        <v>45046</v>
      </c>
      <c r="L510" s="14" t="str">
        <f ca="1">IF(Merged_Data[[#This Row],[Last Job Date]]+10 &lt;TODAY(), "AVAILABLE", "NOT AVAILABLE")</f>
        <v>AVAILABLE</v>
      </c>
      <c r="M510" s="37" t="str">
        <f ca="1">IF(OR(Merged_Data[[#This Row],[Cert 2 Exp Date]]&lt;=TODAY()-$D$3, Merged_Data[[#This Row],[Cert 1 Ext Date]]&lt;=TODAY()-$D$3,Merged_Data[[#This Row],[Cert 3 Exp Date]]&lt;=TODAY()-$D$3), "COMPLIANT", "NOT COMPLIANT")</f>
        <v>NOT COMPLIANT</v>
      </c>
      <c r="N510" s="45" t="str" cm="1">
        <f t="array" aca="1" ref="N510" ca="1">_xlfn.IFS(Merged_Data[[#This Row],[Cert 1 Ext Date]]&gt;TODAY()+10, "Current", AND(Merged_Data[[#This Row],[Cert 1 Ext Date]]&gt;TODAY(), Merged_Data[[#This Row],[Cert 1 Ext Date]]&lt;TODAY()+15),"Notify",Merged_Data[[#This Row],[Cert 1 Ext Date]]&lt;=TODAY(), "Expired",Merged_Data[[#This Row],[Cert 1 Ext Date]]= " ","No Data")</f>
        <v>Current</v>
      </c>
      <c r="O510" s="45" t="str" cm="1">
        <f t="array" aca="1" ref="O510" ca="1">_xlfn.IFS(Merged_Data[[#This Row],[Cert 2 Exp Date]]&gt;TODAY()+10, "Current", AND(Merged_Data[[#This Row],[Cert 2 Exp Date]]&gt;TODAY(), Merged_Data[[#This Row],[Cert 2 Exp Date]]&lt;TODAY()+15),"Notify",Merged_Data[[#This Row],[Cert 2 Exp Date]]&lt;=TODAY(), "Expired",Merged_Data[[#This Row],[Cert 2 Exp Date]]= " ","No Data")</f>
        <v>Current</v>
      </c>
      <c r="P510" s="45" t="str" cm="1">
        <f t="array" aca="1" ref="P510" ca="1">_xlfn.IFS(Merged_Data[[#This Row],[Cert 3 Exp Date]]&gt;TODAY()+10, "Current", AND(Merged_Data[[#This Row],[Cert 3 Exp Date]]&gt;TODAY(), Merged_Data[[#This Row],[Cert 3 Exp Date]]&lt;TODAY()+15),"Notify",Merged_Data[[#This Row],[Cert 3 Exp Date]]&lt;=TODAY(), "Expired",Merged_Data[[#This Row],[Cert 3 Exp Date]]= " ","No Data")</f>
        <v>Current</v>
      </c>
    </row>
    <row r="511" spans="1:16" x14ac:dyDescent="0.25">
      <c r="A511" s="13" t="s">
        <v>1101</v>
      </c>
      <c r="B511" s="13" t="s">
        <v>1102</v>
      </c>
      <c r="C511" s="13" t="s">
        <v>2944</v>
      </c>
      <c r="D511" s="13" t="s">
        <v>2425</v>
      </c>
      <c r="E511" s="13" t="s">
        <v>2426</v>
      </c>
      <c r="F511" s="13" t="s">
        <v>2447</v>
      </c>
      <c r="G511" s="13" t="s">
        <v>2428</v>
      </c>
      <c r="H511" s="18">
        <v>44715</v>
      </c>
      <c r="I511" s="20"/>
      <c r="J511" s="21">
        <v>44800</v>
      </c>
      <c r="K511" s="22">
        <v>44917</v>
      </c>
      <c r="L511" s="14" t="str">
        <f ca="1">IF(Merged_Data[[#This Row],[Last Job Date]]+10 &lt;TODAY(), "AVAILABLE", "NOT AVAILABLE")</f>
        <v>NOT AVAILABLE</v>
      </c>
      <c r="M511" s="37" t="str">
        <f ca="1">IF(OR(Merged_Data[[#This Row],[Cert 2 Exp Date]]&lt;=TODAY()-$D$3, Merged_Data[[#This Row],[Cert 1 Ext Date]]&lt;=TODAY()-$D$3,Merged_Data[[#This Row],[Cert 3 Exp Date]]&lt;=TODAY()-$D$3), "COMPLIANT", "NOT COMPLIANT")</f>
        <v>COMPLIANT</v>
      </c>
      <c r="N511" s="45" t="str" cm="1">
        <f t="array" aca="1" ref="N511" ca="1">_xlfn.IFS(Merged_Data[[#This Row],[Cert 1 Ext Date]]&gt;TODAY()+10, "Current", AND(Merged_Data[[#This Row],[Cert 1 Ext Date]]&gt;TODAY(), Merged_Data[[#This Row],[Cert 1 Ext Date]]&lt;TODAY()+15),"Notify",Merged_Data[[#This Row],[Cert 1 Ext Date]]&lt;=TODAY(), "Expired",Merged_Data[[#This Row],[Cert 1 Ext Date]]= " ","No Data")</f>
        <v>Expired</v>
      </c>
      <c r="O511" s="45" t="str" cm="1">
        <f t="array" aca="1" ref="O511" ca="1">_xlfn.IFS(Merged_Data[[#This Row],[Cert 2 Exp Date]]&gt;TODAY()+10, "Current", AND(Merged_Data[[#This Row],[Cert 2 Exp Date]]&gt;TODAY(), Merged_Data[[#This Row],[Cert 2 Exp Date]]&lt;TODAY()+15),"Notify",Merged_Data[[#This Row],[Cert 2 Exp Date]]&lt;=TODAY(), "Expired",Merged_Data[[#This Row],[Cert 2 Exp Date]]= " ","No Data")</f>
        <v>Current</v>
      </c>
      <c r="P511" s="45" t="str" cm="1">
        <f t="array" aca="1" ref="P511" ca="1">_xlfn.IFS(Merged_Data[[#This Row],[Cert 3 Exp Date]]&gt;TODAY()+10, "Current", AND(Merged_Data[[#This Row],[Cert 3 Exp Date]]&gt;TODAY(), Merged_Data[[#This Row],[Cert 3 Exp Date]]&lt;TODAY()+15),"Notify",Merged_Data[[#This Row],[Cert 3 Exp Date]]&lt;=TODAY(), "Expired",Merged_Data[[#This Row],[Cert 3 Exp Date]]= " ","No Data")</f>
        <v>Current</v>
      </c>
    </row>
    <row r="512" spans="1:16" x14ac:dyDescent="0.25">
      <c r="A512" s="13" t="s">
        <v>1101</v>
      </c>
      <c r="B512" s="13" t="s">
        <v>1363</v>
      </c>
      <c r="C512" s="13" t="s">
        <v>2945</v>
      </c>
      <c r="D512" s="13" t="s">
        <v>2425</v>
      </c>
      <c r="E512" s="13" t="s">
        <v>2426</v>
      </c>
      <c r="F512" s="13" t="s">
        <v>2427</v>
      </c>
      <c r="G512" s="13" t="s">
        <v>2428</v>
      </c>
      <c r="H512" s="18">
        <v>44715</v>
      </c>
      <c r="I512" s="20">
        <v>44826</v>
      </c>
      <c r="J512" s="21">
        <v>45148</v>
      </c>
      <c r="K512" s="22">
        <v>45027</v>
      </c>
      <c r="L512" s="14" t="str">
        <f ca="1">IF(Merged_Data[[#This Row],[Last Job Date]]+10 &lt;TODAY(), "AVAILABLE", "NOT AVAILABLE")</f>
        <v>NOT AVAILABLE</v>
      </c>
      <c r="M512" s="37" t="str">
        <f ca="1">IF(OR(Merged_Data[[#This Row],[Cert 2 Exp Date]]&lt;=TODAY()-$D$3, Merged_Data[[#This Row],[Cert 1 Ext Date]]&lt;=TODAY()-$D$3,Merged_Data[[#This Row],[Cert 3 Exp Date]]&lt;=TODAY()-$D$3), "COMPLIANT", "NOT COMPLIANT")</f>
        <v>NOT COMPLIANT</v>
      </c>
      <c r="N512" s="45" t="str" cm="1">
        <f t="array" aca="1" ref="N512" ca="1">_xlfn.IFS(Merged_Data[[#This Row],[Cert 1 Ext Date]]&gt;TODAY()+10, "Current", AND(Merged_Data[[#This Row],[Cert 1 Ext Date]]&gt;TODAY(), Merged_Data[[#This Row],[Cert 1 Ext Date]]&lt;TODAY()+15),"Notify",Merged_Data[[#This Row],[Cert 1 Ext Date]]&lt;=TODAY(), "Expired",Merged_Data[[#This Row],[Cert 1 Ext Date]]= " ","No Data")</f>
        <v>Current</v>
      </c>
      <c r="O512" s="45" t="str" cm="1">
        <f t="array" aca="1" ref="O512" ca="1">_xlfn.IFS(Merged_Data[[#This Row],[Cert 2 Exp Date]]&gt;TODAY()+10, "Current", AND(Merged_Data[[#This Row],[Cert 2 Exp Date]]&gt;TODAY(), Merged_Data[[#This Row],[Cert 2 Exp Date]]&lt;TODAY()+15),"Notify",Merged_Data[[#This Row],[Cert 2 Exp Date]]&lt;=TODAY(), "Expired",Merged_Data[[#This Row],[Cert 2 Exp Date]]= " ","No Data")</f>
        <v>Current</v>
      </c>
      <c r="P512" s="45" t="str" cm="1">
        <f t="array" aca="1" ref="P512" ca="1">_xlfn.IFS(Merged_Data[[#This Row],[Cert 3 Exp Date]]&gt;TODAY()+10, "Current", AND(Merged_Data[[#This Row],[Cert 3 Exp Date]]&gt;TODAY(), Merged_Data[[#This Row],[Cert 3 Exp Date]]&lt;TODAY()+15),"Notify",Merged_Data[[#This Row],[Cert 3 Exp Date]]&lt;=TODAY(), "Expired",Merged_Data[[#This Row],[Cert 3 Exp Date]]= " ","No Data")</f>
        <v>Current</v>
      </c>
    </row>
    <row r="513" spans="1:16" x14ac:dyDescent="0.25">
      <c r="A513" s="13" t="s">
        <v>1717</v>
      </c>
      <c r="B513" s="13" t="s">
        <v>1718</v>
      </c>
      <c r="C513" s="13" t="s">
        <v>2946</v>
      </c>
      <c r="D513" s="13" t="s">
        <v>2430</v>
      </c>
      <c r="E513" s="13" t="s">
        <v>2426</v>
      </c>
      <c r="F513" s="13" t="s">
        <v>2447</v>
      </c>
      <c r="G513" s="13" t="s">
        <v>2428</v>
      </c>
      <c r="H513" s="18">
        <v>44713</v>
      </c>
      <c r="I513" s="20">
        <v>45000</v>
      </c>
      <c r="J513" s="21">
        <v>44790</v>
      </c>
      <c r="K513" s="22">
        <v>44839</v>
      </c>
      <c r="L513" s="14" t="str">
        <f ca="1">IF(Merged_Data[[#This Row],[Last Job Date]]+10 &lt;TODAY(), "AVAILABLE", "NOT AVAILABLE")</f>
        <v>NOT AVAILABLE</v>
      </c>
      <c r="M513" s="37" t="str">
        <f ca="1">IF(OR(Merged_Data[[#This Row],[Cert 2 Exp Date]]&lt;=TODAY()-$D$3, Merged_Data[[#This Row],[Cert 1 Ext Date]]&lt;=TODAY()-$D$3,Merged_Data[[#This Row],[Cert 3 Exp Date]]&lt;=TODAY()-$D$3), "COMPLIANT", "NOT COMPLIANT")</f>
        <v>NOT COMPLIANT</v>
      </c>
      <c r="N513" s="45" t="str" cm="1">
        <f t="array" aca="1" ref="N513" ca="1">_xlfn.IFS(Merged_Data[[#This Row],[Cert 1 Ext Date]]&gt;TODAY()+10, "Current", AND(Merged_Data[[#This Row],[Cert 1 Ext Date]]&gt;TODAY(), Merged_Data[[#This Row],[Cert 1 Ext Date]]&lt;TODAY()+15),"Notify",Merged_Data[[#This Row],[Cert 1 Ext Date]]&lt;=TODAY(), "Expired",Merged_Data[[#This Row],[Cert 1 Ext Date]]= " ","No Data")</f>
        <v>Current</v>
      </c>
      <c r="O513" s="45" t="str" cm="1">
        <f t="array" aca="1" ref="O513" ca="1">_xlfn.IFS(Merged_Data[[#This Row],[Cert 2 Exp Date]]&gt;TODAY()+10, "Current", AND(Merged_Data[[#This Row],[Cert 2 Exp Date]]&gt;TODAY(), Merged_Data[[#This Row],[Cert 2 Exp Date]]&lt;TODAY()+15),"Notify",Merged_Data[[#This Row],[Cert 2 Exp Date]]&lt;=TODAY(), "Expired",Merged_Data[[#This Row],[Cert 2 Exp Date]]= " ","No Data")</f>
        <v>Current</v>
      </c>
      <c r="P513" s="45" t="str" cm="1">
        <f t="array" aca="1" ref="P513" ca="1">_xlfn.IFS(Merged_Data[[#This Row],[Cert 3 Exp Date]]&gt;TODAY()+10, "Current", AND(Merged_Data[[#This Row],[Cert 3 Exp Date]]&gt;TODAY(), Merged_Data[[#This Row],[Cert 3 Exp Date]]&lt;TODAY()+15),"Notify",Merged_Data[[#This Row],[Cert 3 Exp Date]]&lt;=TODAY(), "Expired",Merged_Data[[#This Row],[Cert 3 Exp Date]]= " ","No Data")</f>
        <v>Current</v>
      </c>
    </row>
    <row r="514" spans="1:16" x14ac:dyDescent="0.25">
      <c r="A514" s="13" t="s">
        <v>421</v>
      </c>
      <c r="B514" s="13" t="s">
        <v>422</v>
      </c>
      <c r="C514" s="13" t="s">
        <v>2947</v>
      </c>
      <c r="D514" s="13" t="s">
        <v>2430</v>
      </c>
      <c r="E514" s="13" t="s">
        <v>2426</v>
      </c>
      <c r="F514" s="13" t="s">
        <v>2431</v>
      </c>
      <c r="G514" s="13" t="s">
        <v>2428</v>
      </c>
      <c r="H514" s="18">
        <v>44705</v>
      </c>
      <c r="I514" s="20">
        <v>45187</v>
      </c>
      <c r="J514" s="21">
        <v>45010</v>
      </c>
      <c r="K514" s="22">
        <v>45341</v>
      </c>
      <c r="L514" s="14" t="str">
        <f ca="1">IF(Merged_Data[[#This Row],[Last Job Date]]+10 &lt;TODAY(), "AVAILABLE", "NOT AVAILABLE")</f>
        <v>AVAILABLE</v>
      </c>
      <c r="M514" s="37" t="str">
        <f ca="1">IF(OR(Merged_Data[[#This Row],[Cert 2 Exp Date]]&lt;=TODAY()-$D$3, Merged_Data[[#This Row],[Cert 1 Ext Date]]&lt;=TODAY()-$D$3,Merged_Data[[#This Row],[Cert 3 Exp Date]]&lt;=TODAY()-$D$3), "COMPLIANT", "NOT COMPLIANT")</f>
        <v>NOT COMPLIANT</v>
      </c>
      <c r="N514" s="45" t="str" cm="1">
        <f t="array" aca="1" ref="N514" ca="1">_xlfn.IFS(Merged_Data[[#This Row],[Cert 1 Ext Date]]&gt;TODAY()+10, "Current", AND(Merged_Data[[#This Row],[Cert 1 Ext Date]]&gt;TODAY(), Merged_Data[[#This Row],[Cert 1 Ext Date]]&lt;TODAY()+15),"Notify",Merged_Data[[#This Row],[Cert 1 Ext Date]]&lt;=TODAY(), "Expired",Merged_Data[[#This Row],[Cert 1 Ext Date]]= " ","No Data")</f>
        <v>Current</v>
      </c>
      <c r="O514" s="45" t="str" cm="1">
        <f t="array" aca="1" ref="O514" ca="1">_xlfn.IFS(Merged_Data[[#This Row],[Cert 2 Exp Date]]&gt;TODAY()+10, "Current", AND(Merged_Data[[#This Row],[Cert 2 Exp Date]]&gt;TODAY(), Merged_Data[[#This Row],[Cert 2 Exp Date]]&lt;TODAY()+15),"Notify",Merged_Data[[#This Row],[Cert 2 Exp Date]]&lt;=TODAY(), "Expired",Merged_Data[[#This Row],[Cert 2 Exp Date]]= " ","No Data")</f>
        <v>Current</v>
      </c>
      <c r="P514" s="45" t="str" cm="1">
        <f t="array" aca="1" ref="P514" ca="1">_xlfn.IFS(Merged_Data[[#This Row],[Cert 3 Exp Date]]&gt;TODAY()+10, "Current", AND(Merged_Data[[#This Row],[Cert 3 Exp Date]]&gt;TODAY(), Merged_Data[[#This Row],[Cert 3 Exp Date]]&lt;TODAY()+15),"Notify",Merged_Data[[#This Row],[Cert 3 Exp Date]]&lt;=TODAY(), "Expired",Merged_Data[[#This Row],[Cert 3 Exp Date]]= " ","No Data")</f>
        <v>Current</v>
      </c>
    </row>
    <row r="515" spans="1:16" x14ac:dyDescent="0.25">
      <c r="A515" s="13" t="s">
        <v>1263</v>
      </c>
      <c r="B515" s="13" t="s">
        <v>1264</v>
      </c>
      <c r="C515" s="13" t="s">
        <v>2948</v>
      </c>
      <c r="D515" s="13" t="s">
        <v>2425</v>
      </c>
      <c r="E515" s="13" t="s">
        <v>2439</v>
      </c>
      <c r="F515" s="13" t="s">
        <v>2442</v>
      </c>
      <c r="G515" s="13" t="s">
        <v>2432</v>
      </c>
      <c r="H515" s="18">
        <v>44716</v>
      </c>
      <c r="I515" s="20"/>
      <c r="J515" s="21">
        <v>44680</v>
      </c>
      <c r="K515" s="22">
        <v>45230</v>
      </c>
      <c r="L515" s="14" t="str">
        <f ca="1">IF(Merged_Data[[#This Row],[Last Job Date]]+10 &lt;TODAY(), "AVAILABLE", "NOT AVAILABLE")</f>
        <v>NOT AVAILABLE</v>
      </c>
      <c r="M515" s="37" t="str">
        <f ca="1">IF(OR(Merged_Data[[#This Row],[Cert 2 Exp Date]]&lt;=TODAY()-$D$3, Merged_Data[[#This Row],[Cert 1 Ext Date]]&lt;=TODAY()-$D$3,Merged_Data[[#This Row],[Cert 3 Exp Date]]&lt;=TODAY()-$D$3), "COMPLIANT", "NOT COMPLIANT")</f>
        <v>COMPLIANT</v>
      </c>
      <c r="N515" s="45" t="str" cm="1">
        <f t="array" aca="1" ref="N515" ca="1">_xlfn.IFS(Merged_Data[[#This Row],[Cert 1 Ext Date]]&gt;TODAY()+10, "Current", AND(Merged_Data[[#This Row],[Cert 1 Ext Date]]&gt;TODAY(), Merged_Data[[#This Row],[Cert 1 Ext Date]]&lt;TODAY()+15),"Notify",Merged_Data[[#This Row],[Cert 1 Ext Date]]&lt;=TODAY(), "Expired",Merged_Data[[#This Row],[Cert 1 Ext Date]]= " ","No Data")</f>
        <v>Expired</v>
      </c>
      <c r="O515" s="45" t="str" cm="1">
        <f t="array" aca="1" ref="O515" ca="1">_xlfn.IFS(Merged_Data[[#This Row],[Cert 2 Exp Date]]&gt;TODAY()+10, "Current", AND(Merged_Data[[#This Row],[Cert 2 Exp Date]]&gt;TODAY(), Merged_Data[[#This Row],[Cert 2 Exp Date]]&lt;TODAY()+15),"Notify",Merged_Data[[#This Row],[Cert 2 Exp Date]]&lt;=TODAY(), "Expired",Merged_Data[[#This Row],[Cert 2 Exp Date]]= " ","No Data")</f>
        <v>Expired</v>
      </c>
      <c r="P515" s="45" t="str" cm="1">
        <f t="array" aca="1" ref="P515" ca="1">_xlfn.IFS(Merged_Data[[#This Row],[Cert 3 Exp Date]]&gt;TODAY()+10, "Current", AND(Merged_Data[[#This Row],[Cert 3 Exp Date]]&gt;TODAY(), Merged_Data[[#This Row],[Cert 3 Exp Date]]&lt;TODAY()+15),"Notify",Merged_Data[[#This Row],[Cert 3 Exp Date]]&lt;=TODAY(), "Expired",Merged_Data[[#This Row],[Cert 3 Exp Date]]= " ","No Data")</f>
        <v>Current</v>
      </c>
    </row>
    <row r="516" spans="1:16" x14ac:dyDescent="0.25">
      <c r="A516" s="13" t="s">
        <v>1719</v>
      </c>
      <c r="B516" s="13" t="s">
        <v>1720</v>
      </c>
      <c r="C516" s="13" t="s">
        <v>2949</v>
      </c>
      <c r="D516" s="13" t="s">
        <v>2425</v>
      </c>
      <c r="E516" s="13" t="s">
        <v>2441</v>
      </c>
      <c r="F516" s="13" t="s">
        <v>2442</v>
      </c>
      <c r="G516" s="13" t="s">
        <v>2428</v>
      </c>
      <c r="H516" s="18">
        <v>44712</v>
      </c>
      <c r="I516" s="20">
        <v>44905</v>
      </c>
      <c r="J516" s="21">
        <v>44769</v>
      </c>
      <c r="K516" s="22">
        <v>45474</v>
      </c>
      <c r="L516" s="14" t="str">
        <f ca="1">IF(Merged_Data[[#This Row],[Last Job Date]]+10 &lt;TODAY(), "AVAILABLE", "NOT AVAILABLE")</f>
        <v>AVAILABLE</v>
      </c>
      <c r="M516" s="37" t="str">
        <f ca="1">IF(OR(Merged_Data[[#This Row],[Cert 2 Exp Date]]&lt;=TODAY()-$D$3, Merged_Data[[#This Row],[Cert 1 Ext Date]]&lt;=TODAY()-$D$3,Merged_Data[[#This Row],[Cert 3 Exp Date]]&lt;=TODAY()-$D$3), "COMPLIANT", "NOT COMPLIANT")</f>
        <v>NOT COMPLIANT</v>
      </c>
      <c r="N516" s="45" t="str" cm="1">
        <f t="array" aca="1" ref="N516" ca="1">_xlfn.IFS(Merged_Data[[#This Row],[Cert 1 Ext Date]]&gt;TODAY()+10, "Current", AND(Merged_Data[[#This Row],[Cert 1 Ext Date]]&gt;TODAY(), Merged_Data[[#This Row],[Cert 1 Ext Date]]&lt;TODAY()+15),"Notify",Merged_Data[[#This Row],[Cert 1 Ext Date]]&lt;=TODAY(), "Expired",Merged_Data[[#This Row],[Cert 1 Ext Date]]= " ","No Data")</f>
        <v>Current</v>
      </c>
      <c r="O516" s="45" t="str" cm="1">
        <f t="array" aca="1" ref="O516" ca="1">_xlfn.IFS(Merged_Data[[#This Row],[Cert 2 Exp Date]]&gt;TODAY()+10, "Current", AND(Merged_Data[[#This Row],[Cert 2 Exp Date]]&gt;TODAY(), Merged_Data[[#This Row],[Cert 2 Exp Date]]&lt;TODAY()+15),"Notify",Merged_Data[[#This Row],[Cert 2 Exp Date]]&lt;=TODAY(), "Expired",Merged_Data[[#This Row],[Cert 2 Exp Date]]= " ","No Data")</f>
        <v>Current</v>
      </c>
      <c r="P516" s="45" t="str" cm="1">
        <f t="array" aca="1" ref="P516" ca="1">_xlfn.IFS(Merged_Data[[#This Row],[Cert 3 Exp Date]]&gt;TODAY()+10, "Current", AND(Merged_Data[[#This Row],[Cert 3 Exp Date]]&gt;TODAY(), Merged_Data[[#This Row],[Cert 3 Exp Date]]&lt;TODAY()+15),"Notify",Merged_Data[[#This Row],[Cert 3 Exp Date]]&lt;=TODAY(), "Expired",Merged_Data[[#This Row],[Cert 3 Exp Date]]= " ","No Data")</f>
        <v>Current</v>
      </c>
    </row>
    <row r="517" spans="1:16" x14ac:dyDescent="0.25">
      <c r="A517" s="13" t="s">
        <v>122</v>
      </c>
      <c r="B517" s="13" t="s">
        <v>123</v>
      </c>
      <c r="C517" s="13" t="s">
        <v>2950</v>
      </c>
      <c r="D517" s="13" t="s">
        <v>2430</v>
      </c>
      <c r="E517" s="13" t="s">
        <v>2441</v>
      </c>
      <c r="F517" s="13" t="s">
        <v>2435</v>
      </c>
      <c r="G517" s="13" t="s">
        <v>2428</v>
      </c>
      <c r="H517" s="18">
        <v>44709</v>
      </c>
      <c r="I517" s="20">
        <v>44774</v>
      </c>
      <c r="J517" s="21">
        <v>44728</v>
      </c>
      <c r="K517" s="22">
        <v>44619</v>
      </c>
      <c r="L517" s="14" t="str">
        <f ca="1">IF(Merged_Data[[#This Row],[Last Job Date]]+10 &lt;TODAY(), "AVAILABLE", "NOT AVAILABLE")</f>
        <v>AVAILABLE</v>
      </c>
      <c r="M517" s="37" t="str">
        <f ca="1">IF(OR(Merged_Data[[#This Row],[Cert 2 Exp Date]]&lt;=TODAY()-$D$3, Merged_Data[[#This Row],[Cert 1 Ext Date]]&lt;=TODAY()-$D$3,Merged_Data[[#This Row],[Cert 3 Exp Date]]&lt;=TODAY()-$D$3), "COMPLIANT", "NOT COMPLIANT")</f>
        <v>COMPLIANT</v>
      </c>
      <c r="N517" s="45" t="str" cm="1">
        <f t="array" aca="1" ref="N517" ca="1">_xlfn.IFS(Merged_Data[[#This Row],[Cert 1 Ext Date]]&gt;TODAY()+10, "Current", AND(Merged_Data[[#This Row],[Cert 1 Ext Date]]&gt;TODAY(), Merged_Data[[#This Row],[Cert 1 Ext Date]]&lt;TODAY()+15),"Notify",Merged_Data[[#This Row],[Cert 1 Ext Date]]&lt;=TODAY(), "Expired",Merged_Data[[#This Row],[Cert 1 Ext Date]]= " ","No Data")</f>
        <v>Current</v>
      </c>
      <c r="O517" s="45" t="str" cm="1">
        <f t="array" aca="1" ref="O517" ca="1">_xlfn.IFS(Merged_Data[[#This Row],[Cert 2 Exp Date]]&gt;TODAY()+10, "Current", AND(Merged_Data[[#This Row],[Cert 2 Exp Date]]&gt;TODAY(), Merged_Data[[#This Row],[Cert 2 Exp Date]]&lt;TODAY()+15),"Notify",Merged_Data[[#This Row],[Cert 2 Exp Date]]&lt;=TODAY(), "Expired",Merged_Data[[#This Row],[Cert 2 Exp Date]]= " ","No Data")</f>
        <v>Notify</v>
      </c>
      <c r="P517" s="45" t="str" cm="1">
        <f t="array" aca="1" ref="P517" ca="1">_xlfn.IFS(Merged_Data[[#This Row],[Cert 3 Exp Date]]&gt;TODAY()+10, "Current", AND(Merged_Data[[#This Row],[Cert 3 Exp Date]]&gt;TODAY(), Merged_Data[[#This Row],[Cert 3 Exp Date]]&lt;TODAY()+15),"Notify",Merged_Data[[#This Row],[Cert 3 Exp Date]]&lt;=TODAY(), "Expired",Merged_Data[[#This Row],[Cert 3 Exp Date]]= " ","No Data")</f>
        <v>Expired</v>
      </c>
    </row>
    <row r="518" spans="1:16" x14ac:dyDescent="0.25">
      <c r="A518" s="13" t="s">
        <v>662</v>
      </c>
      <c r="B518" s="13" t="s">
        <v>663</v>
      </c>
      <c r="C518" s="13" t="s">
        <v>2951</v>
      </c>
      <c r="D518" s="13" t="s">
        <v>2430</v>
      </c>
      <c r="E518" s="13" t="s">
        <v>2439</v>
      </c>
      <c r="F518" s="13" t="s">
        <v>2427</v>
      </c>
      <c r="G518" s="13" t="s">
        <v>2432</v>
      </c>
      <c r="H518" s="18">
        <v>44705</v>
      </c>
      <c r="I518" s="20">
        <v>45116</v>
      </c>
      <c r="J518" s="21">
        <v>44970</v>
      </c>
      <c r="K518" s="22">
        <v>44654</v>
      </c>
      <c r="L518" s="14" t="str">
        <f ca="1">IF(Merged_Data[[#This Row],[Last Job Date]]+10 &lt;TODAY(), "AVAILABLE", "NOT AVAILABLE")</f>
        <v>AVAILABLE</v>
      </c>
      <c r="M518" s="37" t="str">
        <f ca="1">IF(OR(Merged_Data[[#This Row],[Cert 2 Exp Date]]&lt;=TODAY()-$D$3, Merged_Data[[#This Row],[Cert 1 Ext Date]]&lt;=TODAY()-$D$3,Merged_Data[[#This Row],[Cert 3 Exp Date]]&lt;=TODAY()-$D$3), "COMPLIANT", "NOT COMPLIANT")</f>
        <v>COMPLIANT</v>
      </c>
      <c r="N518" s="45" t="str" cm="1">
        <f t="array" aca="1" ref="N518" ca="1">_xlfn.IFS(Merged_Data[[#This Row],[Cert 1 Ext Date]]&gt;TODAY()+10, "Current", AND(Merged_Data[[#This Row],[Cert 1 Ext Date]]&gt;TODAY(), Merged_Data[[#This Row],[Cert 1 Ext Date]]&lt;TODAY()+15),"Notify",Merged_Data[[#This Row],[Cert 1 Ext Date]]&lt;=TODAY(), "Expired",Merged_Data[[#This Row],[Cert 1 Ext Date]]= " ","No Data")</f>
        <v>Current</v>
      </c>
      <c r="O518" s="45" t="str" cm="1">
        <f t="array" aca="1" ref="O518" ca="1">_xlfn.IFS(Merged_Data[[#This Row],[Cert 2 Exp Date]]&gt;TODAY()+10, "Current", AND(Merged_Data[[#This Row],[Cert 2 Exp Date]]&gt;TODAY(), Merged_Data[[#This Row],[Cert 2 Exp Date]]&lt;TODAY()+15),"Notify",Merged_Data[[#This Row],[Cert 2 Exp Date]]&lt;=TODAY(), "Expired",Merged_Data[[#This Row],[Cert 2 Exp Date]]= " ","No Data")</f>
        <v>Current</v>
      </c>
      <c r="P518" s="45" t="str" cm="1">
        <f t="array" aca="1" ref="P518" ca="1">_xlfn.IFS(Merged_Data[[#This Row],[Cert 3 Exp Date]]&gt;TODAY()+10, "Current", AND(Merged_Data[[#This Row],[Cert 3 Exp Date]]&gt;TODAY(), Merged_Data[[#This Row],[Cert 3 Exp Date]]&lt;TODAY()+15),"Notify",Merged_Data[[#This Row],[Cert 3 Exp Date]]&lt;=TODAY(), "Expired",Merged_Data[[#This Row],[Cert 3 Exp Date]]= " ","No Data")</f>
        <v>Expired</v>
      </c>
    </row>
    <row r="519" spans="1:16" x14ac:dyDescent="0.25">
      <c r="A519" s="13" t="s">
        <v>686</v>
      </c>
      <c r="B519" s="13" t="s">
        <v>1995</v>
      </c>
      <c r="C519" s="13" t="s">
        <v>2952</v>
      </c>
      <c r="D519" s="13" t="s">
        <v>2430</v>
      </c>
      <c r="E519" s="13" t="s">
        <v>2437</v>
      </c>
      <c r="F519" s="13" t="s">
        <v>2447</v>
      </c>
      <c r="G519" s="13" t="s">
        <v>2428</v>
      </c>
      <c r="H519" s="18">
        <v>44714</v>
      </c>
      <c r="I519" s="20"/>
      <c r="J519" s="21">
        <v>44821</v>
      </c>
      <c r="K519" s="22">
        <v>45118</v>
      </c>
      <c r="L519" s="14" t="str">
        <f ca="1">IF(Merged_Data[[#This Row],[Last Job Date]]+10 &lt;TODAY(), "AVAILABLE", "NOT AVAILABLE")</f>
        <v>NOT AVAILABLE</v>
      </c>
      <c r="M519" s="37" t="str">
        <f ca="1">IF(OR(Merged_Data[[#This Row],[Cert 2 Exp Date]]&lt;=TODAY()-$D$3, Merged_Data[[#This Row],[Cert 1 Ext Date]]&lt;=TODAY()-$D$3,Merged_Data[[#This Row],[Cert 3 Exp Date]]&lt;=TODAY()-$D$3), "COMPLIANT", "NOT COMPLIANT")</f>
        <v>COMPLIANT</v>
      </c>
      <c r="N519" s="45" t="str" cm="1">
        <f t="array" aca="1" ref="N519" ca="1">_xlfn.IFS(Merged_Data[[#This Row],[Cert 1 Ext Date]]&gt;TODAY()+10, "Current", AND(Merged_Data[[#This Row],[Cert 1 Ext Date]]&gt;TODAY(), Merged_Data[[#This Row],[Cert 1 Ext Date]]&lt;TODAY()+15),"Notify",Merged_Data[[#This Row],[Cert 1 Ext Date]]&lt;=TODAY(), "Expired",Merged_Data[[#This Row],[Cert 1 Ext Date]]= " ","No Data")</f>
        <v>Expired</v>
      </c>
      <c r="O519" s="45" t="str" cm="1">
        <f t="array" aca="1" ref="O519" ca="1">_xlfn.IFS(Merged_Data[[#This Row],[Cert 2 Exp Date]]&gt;TODAY()+10, "Current", AND(Merged_Data[[#This Row],[Cert 2 Exp Date]]&gt;TODAY(), Merged_Data[[#This Row],[Cert 2 Exp Date]]&lt;TODAY()+15),"Notify",Merged_Data[[#This Row],[Cert 2 Exp Date]]&lt;=TODAY(), "Expired",Merged_Data[[#This Row],[Cert 2 Exp Date]]= " ","No Data")</f>
        <v>Current</v>
      </c>
      <c r="P519" s="45" t="str" cm="1">
        <f t="array" aca="1" ref="P519" ca="1">_xlfn.IFS(Merged_Data[[#This Row],[Cert 3 Exp Date]]&gt;TODAY()+10, "Current", AND(Merged_Data[[#This Row],[Cert 3 Exp Date]]&gt;TODAY(), Merged_Data[[#This Row],[Cert 3 Exp Date]]&lt;TODAY()+15),"Notify",Merged_Data[[#This Row],[Cert 3 Exp Date]]&lt;=TODAY(), "Expired",Merged_Data[[#This Row],[Cert 3 Exp Date]]= " ","No Data")</f>
        <v>Current</v>
      </c>
    </row>
    <row r="520" spans="1:16" x14ac:dyDescent="0.25">
      <c r="A520" s="13" t="s">
        <v>686</v>
      </c>
      <c r="B520" s="13" t="s">
        <v>687</v>
      </c>
      <c r="C520" s="13" t="s">
        <v>2953</v>
      </c>
      <c r="D520" s="13" t="s">
        <v>2430</v>
      </c>
      <c r="E520" s="13" t="s">
        <v>2450</v>
      </c>
      <c r="F520" s="13" t="s">
        <v>2442</v>
      </c>
      <c r="G520" s="13" t="s">
        <v>2428</v>
      </c>
      <c r="H520" s="18">
        <v>44710</v>
      </c>
      <c r="I520" s="20"/>
      <c r="J520" s="21">
        <v>44821</v>
      </c>
      <c r="K520" s="22">
        <v>45118</v>
      </c>
      <c r="L520" s="14" t="str">
        <f ca="1">IF(Merged_Data[[#This Row],[Last Job Date]]+10 &lt;TODAY(), "AVAILABLE", "NOT AVAILABLE")</f>
        <v>AVAILABLE</v>
      </c>
      <c r="M520" s="37" t="str">
        <f ca="1">IF(OR(Merged_Data[[#This Row],[Cert 2 Exp Date]]&lt;=TODAY()-$D$3, Merged_Data[[#This Row],[Cert 1 Ext Date]]&lt;=TODAY()-$D$3,Merged_Data[[#This Row],[Cert 3 Exp Date]]&lt;=TODAY()-$D$3), "COMPLIANT", "NOT COMPLIANT")</f>
        <v>COMPLIANT</v>
      </c>
      <c r="N520" s="45" t="str" cm="1">
        <f t="array" aca="1" ref="N520" ca="1">_xlfn.IFS(Merged_Data[[#This Row],[Cert 1 Ext Date]]&gt;TODAY()+10, "Current", AND(Merged_Data[[#This Row],[Cert 1 Ext Date]]&gt;TODAY(), Merged_Data[[#This Row],[Cert 1 Ext Date]]&lt;TODAY()+15),"Notify",Merged_Data[[#This Row],[Cert 1 Ext Date]]&lt;=TODAY(), "Expired",Merged_Data[[#This Row],[Cert 1 Ext Date]]= " ","No Data")</f>
        <v>Expired</v>
      </c>
      <c r="O520" s="45" t="str" cm="1">
        <f t="array" aca="1" ref="O520" ca="1">_xlfn.IFS(Merged_Data[[#This Row],[Cert 2 Exp Date]]&gt;TODAY()+10, "Current", AND(Merged_Data[[#This Row],[Cert 2 Exp Date]]&gt;TODAY(), Merged_Data[[#This Row],[Cert 2 Exp Date]]&lt;TODAY()+15),"Notify",Merged_Data[[#This Row],[Cert 2 Exp Date]]&lt;=TODAY(), "Expired",Merged_Data[[#This Row],[Cert 2 Exp Date]]= " ","No Data")</f>
        <v>Current</v>
      </c>
      <c r="P520" s="45" t="str" cm="1">
        <f t="array" aca="1" ref="P520" ca="1">_xlfn.IFS(Merged_Data[[#This Row],[Cert 3 Exp Date]]&gt;TODAY()+10, "Current", AND(Merged_Data[[#This Row],[Cert 3 Exp Date]]&gt;TODAY(), Merged_Data[[#This Row],[Cert 3 Exp Date]]&lt;TODAY()+15),"Notify",Merged_Data[[#This Row],[Cert 3 Exp Date]]&lt;=TODAY(), "Expired",Merged_Data[[#This Row],[Cert 3 Exp Date]]= " ","No Data")</f>
        <v>Current</v>
      </c>
    </row>
    <row r="521" spans="1:16" x14ac:dyDescent="0.25">
      <c r="A521" s="13" t="s">
        <v>1269</v>
      </c>
      <c r="B521" s="13" t="s">
        <v>1270</v>
      </c>
      <c r="C521" s="13" t="s">
        <v>2954</v>
      </c>
      <c r="D521" s="13" t="s">
        <v>2430</v>
      </c>
      <c r="E521" s="13" t="s">
        <v>2441</v>
      </c>
      <c r="F521" s="13" t="s">
        <v>2435</v>
      </c>
      <c r="G521" s="13" t="s">
        <v>2432</v>
      </c>
      <c r="H521" s="18">
        <v>44713</v>
      </c>
      <c r="I521" s="20">
        <v>44965</v>
      </c>
      <c r="J521" s="21">
        <v>44815</v>
      </c>
      <c r="K521" s="22">
        <v>44804</v>
      </c>
      <c r="L521" s="14" t="str">
        <f ca="1">IF(Merged_Data[[#This Row],[Last Job Date]]+10 &lt;TODAY(), "AVAILABLE", "NOT AVAILABLE")</f>
        <v>NOT AVAILABLE</v>
      </c>
      <c r="M521" s="37" t="str">
        <f ca="1">IF(OR(Merged_Data[[#This Row],[Cert 2 Exp Date]]&lt;=TODAY()-$D$3, Merged_Data[[#This Row],[Cert 1 Ext Date]]&lt;=TODAY()-$D$3,Merged_Data[[#This Row],[Cert 3 Exp Date]]&lt;=TODAY()-$D$3), "COMPLIANT", "NOT COMPLIANT")</f>
        <v>NOT COMPLIANT</v>
      </c>
      <c r="N521" s="45" t="str" cm="1">
        <f t="array" aca="1" ref="N521" ca="1">_xlfn.IFS(Merged_Data[[#This Row],[Cert 1 Ext Date]]&gt;TODAY()+10, "Current", AND(Merged_Data[[#This Row],[Cert 1 Ext Date]]&gt;TODAY(), Merged_Data[[#This Row],[Cert 1 Ext Date]]&lt;TODAY()+15),"Notify",Merged_Data[[#This Row],[Cert 1 Ext Date]]&lt;=TODAY(), "Expired",Merged_Data[[#This Row],[Cert 1 Ext Date]]= " ","No Data")</f>
        <v>Current</v>
      </c>
      <c r="O521" s="45" t="str" cm="1">
        <f t="array" aca="1" ref="O521" ca="1">_xlfn.IFS(Merged_Data[[#This Row],[Cert 2 Exp Date]]&gt;TODAY()+10, "Current", AND(Merged_Data[[#This Row],[Cert 2 Exp Date]]&gt;TODAY(), Merged_Data[[#This Row],[Cert 2 Exp Date]]&lt;TODAY()+15),"Notify",Merged_Data[[#This Row],[Cert 2 Exp Date]]&lt;=TODAY(), "Expired",Merged_Data[[#This Row],[Cert 2 Exp Date]]= " ","No Data")</f>
        <v>Current</v>
      </c>
      <c r="P521" s="45" t="str" cm="1">
        <f t="array" aca="1" ref="P521" ca="1">_xlfn.IFS(Merged_Data[[#This Row],[Cert 3 Exp Date]]&gt;TODAY()+10, "Current", AND(Merged_Data[[#This Row],[Cert 3 Exp Date]]&gt;TODAY(), Merged_Data[[#This Row],[Cert 3 Exp Date]]&lt;TODAY()+15),"Notify",Merged_Data[[#This Row],[Cert 3 Exp Date]]&lt;=TODAY(), "Expired",Merged_Data[[#This Row],[Cert 3 Exp Date]]= " ","No Data")</f>
        <v>Current</v>
      </c>
    </row>
    <row r="522" spans="1:16" x14ac:dyDescent="0.25">
      <c r="A522" s="13" t="s">
        <v>351</v>
      </c>
      <c r="B522" s="13" t="s">
        <v>352</v>
      </c>
      <c r="C522" s="13" t="s">
        <v>2955</v>
      </c>
      <c r="D522" s="13" t="s">
        <v>2425</v>
      </c>
      <c r="E522" s="13" t="s">
        <v>2426</v>
      </c>
      <c r="F522" s="13" t="s">
        <v>2427</v>
      </c>
      <c r="G522" s="13" t="s">
        <v>2432</v>
      </c>
      <c r="H522" s="18">
        <v>44714</v>
      </c>
      <c r="I522" s="20"/>
      <c r="J522" s="21">
        <v>45139</v>
      </c>
      <c r="K522" s="22">
        <v>45100</v>
      </c>
      <c r="L522" s="14" t="str">
        <f ca="1">IF(Merged_Data[[#This Row],[Last Job Date]]+10 &lt;TODAY(), "AVAILABLE", "NOT AVAILABLE")</f>
        <v>NOT AVAILABLE</v>
      </c>
      <c r="M522" s="37" t="str">
        <f ca="1">IF(OR(Merged_Data[[#This Row],[Cert 2 Exp Date]]&lt;=TODAY()-$D$3, Merged_Data[[#This Row],[Cert 1 Ext Date]]&lt;=TODAY()-$D$3,Merged_Data[[#This Row],[Cert 3 Exp Date]]&lt;=TODAY()-$D$3), "COMPLIANT", "NOT COMPLIANT")</f>
        <v>COMPLIANT</v>
      </c>
      <c r="N522" s="45" t="str" cm="1">
        <f t="array" aca="1" ref="N522" ca="1">_xlfn.IFS(Merged_Data[[#This Row],[Cert 1 Ext Date]]&gt;TODAY()+10, "Current", AND(Merged_Data[[#This Row],[Cert 1 Ext Date]]&gt;TODAY(), Merged_Data[[#This Row],[Cert 1 Ext Date]]&lt;TODAY()+15),"Notify",Merged_Data[[#This Row],[Cert 1 Ext Date]]&lt;=TODAY(), "Expired",Merged_Data[[#This Row],[Cert 1 Ext Date]]= " ","No Data")</f>
        <v>Expired</v>
      </c>
      <c r="O522" s="45" t="str" cm="1">
        <f t="array" aca="1" ref="O522" ca="1">_xlfn.IFS(Merged_Data[[#This Row],[Cert 2 Exp Date]]&gt;TODAY()+10, "Current", AND(Merged_Data[[#This Row],[Cert 2 Exp Date]]&gt;TODAY(), Merged_Data[[#This Row],[Cert 2 Exp Date]]&lt;TODAY()+15),"Notify",Merged_Data[[#This Row],[Cert 2 Exp Date]]&lt;=TODAY(), "Expired",Merged_Data[[#This Row],[Cert 2 Exp Date]]= " ","No Data")</f>
        <v>Current</v>
      </c>
      <c r="P522" s="45" t="str" cm="1">
        <f t="array" aca="1" ref="P522" ca="1">_xlfn.IFS(Merged_Data[[#This Row],[Cert 3 Exp Date]]&gt;TODAY()+10, "Current", AND(Merged_Data[[#This Row],[Cert 3 Exp Date]]&gt;TODAY(), Merged_Data[[#This Row],[Cert 3 Exp Date]]&lt;TODAY()+15),"Notify",Merged_Data[[#This Row],[Cert 3 Exp Date]]&lt;=TODAY(), "Expired",Merged_Data[[#This Row],[Cert 3 Exp Date]]= " ","No Data")</f>
        <v>Current</v>
      </c>
    </row>
    <row r="523" spans="1:16" x14ac:dyDescent="0.25">
      <c r="A523" s="13" t="s">
        <v>1042</v>
      </c>
      <c r="B523" s="13" t="s">
        <v>1043</v>
      </c>
      <c r="C523" s="13" t="s">
        <v>2956</v>
      </c>
      <c r="D523" s="13" t="s">
        <v>2430</v>
      </c>
      <c r="E523" s="13" t="s">
        <v>2426</v>
      </c>
      <c r="F523" s="13" t="s">
        <v>2431</v>
      </c>
      <c r="G523" s="13" t="s">
        <v>2432</v>
      </c>
      <c r="H523" s="18">
        <v>44707</v>
      </c>
      <c r="I523" s="20">
        <v>45134</v>
      </c>
      <c r="J523" s="21">
        <v>44847</v>
      </c>
      <c r="K523" s="22">
        <v>45386</v>
      </c>
      <c r="L523" s="14" t="str">
        <f ca="1">IF(Merged_Data[[#This Row],[Last Job Date]]+10 &lt;TODAY(), "AVAILABLE", "NOT AVAILABLE")</f>
        <v>AVAILABLE</v>
      </c>
      <c r="M523" s="37" t="str">
        <f ca="1">IF(OR(Merged_Data[[#This Row],[Cert 2 Exp Date]]&lt;=TODAY()-$D$3, Merged_Data[[#This Row],[Cert 1 Ext Date]]&lt;=TODAY()-$D$3,Merged_Data[[#This Row],[Cert 3 Exp Date]]&lt;=TODAY()-$D$3), "COMPLIANT", "NOT COMPLIANT")</f>
        <v>NOT COMPLIANT</v>
      </c>
      <c r="N523" s="45" t="str" cm="1">
        <f t="array" aca="1" ref="N523" ca="1">_xlfn.IFS(Merged_Data[[#This Row],[Cert 1 Ext Date]]&gt;TODAY()+10, "Current", AND(Merged_Data[[#This Row],[Cert 1 Ext Date]]&gt;TODAY(), Merged_Data[[#This Row],[Cert 1 Ext Date]]&lt;TODAY()+15),"Notify",Merged_Data[[#This Row],[Cert 1 Ext Date]]&lt;=TODAY(), "Expired",Merged_Data[[#This Row],[Cert 1 Ext Date]]= " ","No Data")</f>
        <v>Current</v>
      </c>
      <c r="O523" s="45" t="str" cm="1">
        <f t="array" aca="1" ref="O523" ca="1">_xlfn.IFS(Merged_Data[[#This Row],[Cert 2 Exp Date]]&gt;TODAY()+10, "Current", AND(Merged_Data[[#This Row],[Cert 2 Exp Date]]&gt;TODAY(), Merged_Data[[#This Row],[Cert 2 Exp Date]]&lt;TODAY()+15),"Notify",Merged_Data[[#This Row],[Cert 2 Exp Date]]&lt;=TODAY(), "Expired",Merged_Data[[#This Row],[Cert 2 Exp Date]]= " ","No Data")</f>
        <v>Current</v>
      </c>
      <c r="P523" s="45" t="str" cm="1">
        <f t="array" aca="1" ref="P523" ca="1">_xlfn.IFS(Merged_Data[[#This Row],[Cert 3 Exp Date]]&gt;TODAY()+10, "Current", AND(Merged_Data[[#This Row],[Cert 3 Exp Date]]&gt;TODAY(), Merged_Data[[#This Row],[Cert 3 Exp Date]]&lt;TODAY()+15),"Notify",Merged_Data[[#This Row],[Cert 3 Exp Date]]&lt;=TODAY(), "Expired",Merged_Data[[#This Row],[Cert 3 Exp Date]]= " ","No Data")</f>
        <v>Current</v>
      </c>
    </row>
    <row r="524" spans="1:16" x14ac:dyDescent="0.25">
      <c r="A524" s="13" t="s">
        <v>1446</v>
      </c>
      <c r="B524" s="13" t="s">
        <v>1447</v>
      </c>
      <c r="C524" s="13" t="s">
        <v>2957</v>
      </c>
      <c r="D524" s="13" t="s">
        <v>2430</v>
      </c>
      <c r="E524" s="13" t="s">
        <v>2441</v>
      </c>
      <c r="F524" s="13" t="s">
        <v>2427</v>
      </c>
      <c r="G524" s="13" t="s">
        <v>2428</v>
      </c>
      <c r="H524" s="18">
        <v>44710</v>
      </c>
      <c r="I524" s="20"/>
      <c r="J524" s="21">
        <v>44856</v>
      </c>
      <c r="K524" s="22">
        <v>45258</v>
      </c>
      <c r="L524" s="14" t="str">
        <f ca="1">IF(Merged_Data[[#This Row],[Last Job Date]]+10 &lt;TODAY(), "AVAILABLE", "NOT AVAILABLE")</f>
        <v>AVAILABLE</v>
      </c>
      <c r="M524" s="37" t="str">
        <f ca="1">IF(OR(Merged_Data[[#This Row],[Cert 2 Exp Date]]&lt;=TODAY()-$D$3, Merged_Data[[#This Row],[Cert 1 Ext Date]]&lt;=TODAY()-$D$3,Merged_Data[[#This Row],[Cert 3 Exp Date]]&lt;=TODAY()-$D$3), "COMPLIANT", "NOT COMPLIANT")</f>
        <v>COMPLIANT</v>
      </c>
      <c r="N524" s="45" t="str" cm="1">
        <f t="array" aca="1" ref="N524" ca="1">_xlfn.IFS(Merged_Data[[#This Row],[Cert 1 Ext Date]]&gt;TODAY()+10, "Current", AND(Merged_Data[[#This Row],[Cert 1 Ext Date]]&gt;TODAY(), Merged_Data[[#This Row],[Cert 1 Ext Date]]&lt;TODAY()+15),"Notify",Merged_Data[[#This Row],[Cert 1 Ext Date]]&lt;=TODAY(), "Expired",Merged_Data[[#This Row],[Cert 1 Ext Date]]= " ","No Data")</f>
        <v>Expired</v>
      </c>
      <c r="O524" s="45" t="str" cm="1">
        <f t="array" aca="1" ref="O524" ca="1">_xlfn.IFS(Merged_Data[[#This Row],[Cert 2 Exp Date]]&gt;TODAY()+10, "Current", AND(Merged_Data[[#This Row],[Cert 2 Exp Date]]&gt;TODAY(), Merged_Data[[#This Row],[Cert 2 Exp Date]]&lt;TODAY()+15),"Notify",Merged_Data[[#This Row],[Cert 2 Exp Date]]&lt;=TODAY(), "Expired",Merged_Data[[#This Row],[Cert 2 Exp Date]]= " ","No Data")</f>
        <v>Current</v>
      </c>
      <c r="P524" s="45" t="str" cm="1">
        <f t="array" aca="1" ref="P524" ca="1">_xlfn.IFS(Merged_Data[[#This Row],[Cert 3 Exp Date]]&gt;TODAY()+10, "Current", AND(Merged_Data[[#This Row],[Cert 3 Exp Date]]&gt;TODAY(), Merged_Data[[#This Row],[Cert 3 Exp Date]]&lt;TODAY()+15),"Notify",Merged_Data[[#This Row],[Cert 3 Exp Date]]&lt;=TODAY(), "Expired",Merged_Data[[#This Row],[Cert 3 Exp Date]]= " ","No Data")</f>
        <v>Current</v>
      </c>
    </row>
    <row r="525" spans="1:16" x14ac:dyDescent="0.25">
      <c r="A525" s="13" t="s">
        <v>443</v>
      </c>
      <c r="B525" s="13" t="s">
        <v>444</v>
      </c>
      <c r="C525" s="13" t="s">
        <v>2958</v>
      </c>
      <c r="D525" s="13" t="s">
        <v>2425</v>
      </c>
      <c r="E525" s="13" t="s">
        <v>2441</v>
      </c>
      <c r="F525" s="13" t="s">
        <v>2431</v>
      </c>
      <c r="G525" s="13" t="s">
        <v>2432</v>
      </c>
      <c r="H525" s="18">
        <v>44705</v>
      </c>
      <c r="I525" s="20"/>
      <c r="J525" s="21">
        <v>44631</v>
      </c>
      <c r="K525" s="22">
        <v>44733</v>
      </c>
      <c r="L525" s="14" t="str">
        <f ca="1">IF(Merged_Data[[#This Row],[Last Job Date]]+10 &lt;TODAY(), "AVAILABLE", "NOT AVAILABLE")</f>
        <v>AVAILABLE</v>
      </c>
      <c r="M525" s="37" t="str">
        <f ca="1">IF(OR(Merged_Data[[#This Row],[Cert 2 Exp Date]]&lt;=TODAY()-$D$3, Merged_Data[[#This Row],[Cert 1 Ext Date]]&lt;=TODAY()-$D$3,Merged_Data[[#This Row],[Cert 3 Exp Date]]&lt;=TODAY()-$D$3), "COMPLIANT", "NOT COMPLIANT")</f>
        <v>COMPLIANT</v>
      </c>
      <c r="N525" s="45" t="str" cm="1">
        <f t="array" aca="1" ref="N525" ca="1">_xlfn.IFS(Merged_Data[[#This Row],[Cert 1 Ext Date]]&gt;TODAY()+10, "Current", AND(Merged_Data[[#This Row],[Cert 1 Ext Date]]&gt;TODAY(), Merged_Data[[#This Row],[Cert 1 Ext Date]]&lt;TODAY()+15),"Notify",Merged_Data[[#This Row],[Cert 1 Ext Date]]&lt;=TODAY(), "Expired",Merged_Data[[#This Row],[Cert 1 Ext Date]]= " ","No Data")</f>
        <v>Expired</v>
      </c>
      <c r="O525" s="45" t="str" cm="1">
        <f t="array" aca="1" ref="O525" ca="1">_xlfn.IFS(Merged_Data[[#This Row],[Cert 2 Exp Date]]&gt;TODAY()+10, "Current", AND(Merged_Data[[#This Row],[Cert 2 Exp Date]]&gt;TODAY(), Merged_Data[[#This Row],[Cert 2 Exp Date]]&lt;TODAY()+15),"Notify",Merged_Data[[#This Row],[Cert 2 Exp Date]]&lt;=TODAY(), "Expired",Merged_Data[[#This Row],[Cert 2 Exp Date]]= " ","No Data")</f>
        <v>Expired</v>
      </c>
      <c r="P525" s="45" t="str" cm="1">
        <f t="array" aca="1" ref="P525" ca="1">_xlfn.IFS(Merged_Data[[#This Row],[Cert 3 Exp Date]]&gt;TODAY()+10, "Current", AND(Merged_Data[[#This Row],[Cert 3 Exp Date]]&gt;TODAY(), Merged_Data[[#This Row],[Cert 3 Exp Date]]&lt;TODAY()+15),"Notify",Merged_Data[[#This Row],[Cert 3 Exp Date]]&lt;=TODAY(), "Expired",Merged_Data[[#This Row],[Cert 3 Exp Date]]= " ","No Data")</f>
        <v>Notify</v>
      </c>
    </row>
    <row r="526" spans="1:16" x14ac:dyDescent="0.25">
      <c r="A526" s="13" t="s">
        <v>141</v>
      </c>
      <c r="B526" s="13" t="s">
        <v>142</v>
      </c>
      <c r="C526" s="13" t="s">
        <v>2959</v>
      </c>
      <c r="D526" s="13" t="s">
        <v>2430</v>
      </c>
      <c r="E526" s="13" t="s">
        <v>2426</v>
      </c>
      <c r="F526" s="13" t="s">
        <v>2447</v>
      </c>
      <c r="G526" s="13" t="s">
        <v>2428</v>
      </c>
      <c r="H526" s="18">
        <v>44704</v>
      </c>
      <c r="I526" s="20">
        <v>45094</v>
      </c>
      <c r="J526" s="21">
        <v>44856</v>
      </c>
      <c r="K526" s="22">
        <v>45437</v>
      </c>
      <c r="L526" s="14" t="str">
        <f ca="1">IF(Merged_Data[[#This Row],[Last Job Date]]+10 &lt;TODAY(), "AVAILABLE", "NOT AVAILABLE")</f>
        <v>AVAILABLE</v>
      </c>
      <c r="M526" s="37" t="str">
        <f ca="1">IF(OR(Merged_Data[[#This Row],[Cert 2 Exp Date]]&lt;=TODAY()-$D$3, Merged_Data[[#This Row],[Cert 1 Ext Date]]&lt;=TODAY()-$D$3,Merged_Data[[#This Row],[Cert 3 Exp Date]]&lt;=TODAY()-$D$3), "COMPLIANT", "NOT COMPLIANT")</f>
        <v>NOT COMPLIANT</v>
      </c>
      <c r="N526" s="45" t="str" cm="1">
        <f t="array" aca="1" ref="N526" ca="1">_xlfn.IFS(Merged_Data[[#This Row],[Cert 1 Ext Date]]&gt;TODAY()+10, "Current", AND(Merged_Data[[#This Row],[Cert 1 Ext Date]]&gt;TODAY(), Merged_Data[[#This Row],[Cert 1 Ext Date]]&lt;TODAY()+15),"Notify",Merged_Data[[#This Row],[Cert 1 Ext Date]]&lt;=TODAY(), "Expired",Merged_Data[[#This Row],[Cert 1 Ext Date]]= " ","No Data")</f>
        <v>Current</v>
      </c>
      <c r="O526" s="45" t="str" cm="1">
        <f t="array" aca="1" ref="O526" ca="1">_xlfn.IFS(Merged_Data[[#This Row],[Cert 2 Exp Date]]&gt;TODAY()+10, "Current", AND(Merged_Data[[#This Row],[Cert 2 Exp Date]]&gt;TODAY(), Merged_Data[[#This Row],[Cert 2 Exp Date]]&lt;TODAY()+15),"Notify",Merged_Data[[#This Row],[Cert 2 Exp Date]]&lt;=TODAY(), "Expired",Merged_Data[[#This Row],[Cert 2 Exp Date]]= " ","No Data")</f>
        <v>Current</v>
      </c>
      <c r="P526" s="45" t="str" cm="1">
        <f t="array" aca="1" ref="P526" ca="1">_xlfn.IFS(Merged_Data[[#This Row],[Cert 3 Exp Date]]&gt;TODAY()+10, "Current", AND(Merged_Data[[#This Row],[Cert 3 Exp Date]]&gt;TODAY(), Merged_Data[[#This Row],[Cert 3 Exp Date]]&lt;TODAY()+15),"Notify",Merged_Data[[#This Row],[Cert 3 Exp Date]]&lt;=TODAY(), "Expired",Merged_Data[[#This Row],[Cert 3 Exp Date]]= " ","No Data")</f>
        <v>Current</v>
      </c>
    </row>
    <row r="527" spans="1:16" x14ac:dyDescent="0.25">
      <c r="A527" s="13" t="s">
        <v>1218</v>
      </c>
      <c r="B527" s="13" t="s">
        <v>1219</v>
      </c>
      <c r="C527" s="13" t="s">
        <v>2960</v>
      </c>
      <c r="D527" s="13" t="s">
        <v>2430</v>
      </c>
      <c r="E527" s="13" t="s">
        <v>2439</v>
      </c>
      <c r="F527" s="13" t="s">
        <v>2431</v>
      </c>
      <c r="G527" s="13" t="s">
        <v>2432</v>
      </c>
      <c r="H527" s="18">
        <v>44712</v>
      </c>
      <c r="I527" s="20">
        <v>45004</v>
      </c>
      <c r="J527" s="21">
        <v>45061</v>
      </c>
      <c r="K527" s="22">
        <v>44652</v>
      </c>
      <c r="L527" s="14" t="str">
        <f ca="1">IF(Merged_Data[[#This Row],[Last Job Date]]+10 &lt;TODAY(), "AVAILABLE", "NOT AVAILABLE")</f>
        <v>AVAILABLE</v>
      </c>
      <c r="M527" s="37" t="str">
        <f ca="1">IF(OR(Merged_Data[[#This Row],[Cert 2 Exp Date]]&lt;=TODAY()-$D$3, Merged_Data[[#This Row],[Cert 1 Ext Date]]&lt;=TODAY()-$D$3,Merged_Data[[#This Row],[Cert 3 Exp Date]]&lt;=TODAY()-$D$3), "COMPLIANT", "NOT COMPLIANT")</f>
        <v>COMPLIANT</v>
      </c>
      <c r="N527" s="45" t="str" cm="1">
        <f t="array" aca="1" ref="N527" ca="1">_xlfn.IFS(Merged_Data[[#This Row],[Cert 1 Ext Date]]&gt;TODAY()+10, "Current", AND(Merged_Data[[#This Row],[Cert 1 Ext Date]]&gt;TODAY(), Merged_Data[[#This Row],[Cert 1 Ext Date]]&lt;TODAY()+15),"Notify",Merged_Data[[#This Row],[Cert 1 Ext Date]]&lt;=TODAY(), "Expired",Merged_Data[[#This Row],[Cert 1 Ext Date]]= " ","No Data")</f>
        <v>Current</v>
      </c>
      <c r="O527" s="45" t="str" cm="1">
        <f t="array" aca="1" ref="O527" ca="1">_xlfn.IFS(Merged_Data[[#This Row],[Cert 2 Exp Date]]&gt;TODAY()+10, "Current", AND(Merged_Data[[#This Row],[Cert 2 Exp Date]]&gt;TODAY(), Merged_Data[[#This Row],[Cert 2 Exp Date]]&lt;TODAY()+15),"Notify",Merged_Data[[#This Row],[Cert 2 Exp Date]]&lt;=TODAY(), "Expired",Merged_Data[[#This Row],[Cert 2 Exp Date]]= " ","No Data")</f>
        <v>Current</v>
      </c>
      <c r="P527" s="45" t="str" cm="1">
        <f t="array" aca="1" ref="P527" ca="1">_xlfn.IFS(Merged_Data[[#This Row],[Cert 3 Exp Date]]&gt;TODAY()+10, "Current", AND(Merged_Data[[#This Row],[Cert 3 Exp Date]]&gt;TODAY(), Merged_Data[[#This Row],[Cert 3 Exp Date]]&lt;TODAY()+15),"Notify",Merged_Data[[#This Row],[Cert 3 Exp Date]]&lt;=TODAY(), "Expired",Merged_Data[[#This Row],[Cert 3 Exp Date]]= " ","No Data")</f>
        <v>Expired</v>
      </c>
    </row>
    <row r="528" spans="1:16" x14ac:dyDescent="0.25">
      <c r="A528" s="13" t="s">
        <v>2124</v>
      </c>
      <c r="B528" s="13" t="s">
        <v>2125</v>
      </c>
      <c r="C528" s="13" t="s">
        <v>2961</v>
      </c>
      <c r="D528" s="13" t="s">
        <v>2425</v>
      </c>
      <c r="E528" s="13" t="s">
        <v>2439</v>
      </c>
      <c r="F528" s="13" t="s">
        <v>2431</v>
      </c>
      <c r="G528" s="13" t="s">
        <v>2428</v>
      </c>
      <c r="H528" s="18">
        <v>44711</v>
      </c>
      <c r="I528" s="20">
        <v>44937</v>
      </c>
      <c r="J528" s="21"/>
      <c r="K528" s="22"/>
      <c r="L528" s="14" t="str">
        <f ca="1">IF(Merged_Data[[#This Row],[Last Job Date]]+10 &lt;TODAY(), "AVAILABLE", "NOT AVAILABLE")</f>
        <v>AVAILABLE</v>
      </c>
      <c r="M528" s="37" t="str">
        <f ca="1">IF(OR(Merged_Data[[#This Row],[Cert 2 Exp Date]]&lt;=TODAY()-$D$3, Merged_Data[[#This Row],[Cert 1 Ext Date]]&lt;=TODAY()-$D$3,Merged_Data[[#This Row],[Cert 3 Exp Date]]&lt;=TODAY()-$D$3), "COMPLIANT", "NOT COMPLIANT")</f>
        <v>COMPLIANT</v>
      </c>
      <c r="N528" s="45" t="str" cm="1">
        <f t="array" aca="1" ref="N528" ca="1">_xlfn.IFS(Merged_Data[[#This Row],[Cert 1 Ext Date]]&gt;TODAY()+10, "Current", AND(Merged_Data[[#This Row],[Cert 1 Ext Date]]&gt;TODAY(), Merged_Data[[#This Row],[Cert 1 Ext Date]]&lt;TODAY()+15),"Notify",Merged_Data[[#This Row],[Cert 1 Ext Date]]&lt;=TODAY(), "Expired",Merged_Data[[#This Row],[Cert 1 Ext Date]]= " ","No Data")</f>
        <v>Current</v>
      </c>
      <c r="O528" s="45" t="str" cm="1">
        <f t="array" aca="1" ref="O528" ca="1">_xlfn.IFS(Merged_Data[[#This Row],[Cert 2 Exp Date]]&gt;TODAY()+10, "Current", AND(Merged_Data[[#This Row],[Cert 2 Exp Date]]&gt;TODAY(), Merged_Data[[#This Row],[Cert 2 Exp Date]]&lt;TODAY()+15),"Notify",Merged_Data[[#This Row],[Cert 2 Exp Date]]&lt;=TODAY(), "Expired",Merged_Data[[#This Row],[Cert 2 Exp Date]]= " ","No Data")</f>
        <v>Expired</v>
      </c>
      <c r="P528" s="45" t="str" cm="1">
        <f t="array" aca="1" ref="P528" ca="1">_xlfn.IFS(Merged_Data[[#This Row],[Cert 3 Exp Date]]&gt;TODAY()+10, "Current", AND(Merged_Data[[#This Row],[Cert 3 Exp Date]]&gt;TODAY(), Merged_Data[[#This Row],[Cert 3 Exp Date]]&lt;TODAY()+15),"Notify",Merged_Data[[#This Row],[Cert 3 Exp Date]]&lt;=TODAY(), "Expired",Merged_Data[[#This Row],[Cert 3 Exp Date]]= " ","No Data")</f>
        <v>Expired</v>
      </c>
    </row>
    <row r="529" spans="1:16" x14ac:dyDescent="0.25">
      <c r="A529" s="13" t="s">
        <v>1424</v>
      </c>
      <c r="B529" s="13" t="s">
        <v>1425</v>
      </c>
      <c r="C529" s="13" t="s">
        <v>2962</v>
      </c>
      <c r="D529" s="13" t="s">
        <v>2430</v>
      </c>
      <c r="E529" s="13" t="s">
        <v>2445</v>
      </c>
      <c r="F529" s="13" t="s">
        <v>2427</v>
      </c>
      <c r="G529" s="13" t="s">
        <v>2432</v>
      </c>
      <c r="H529" s="18">
        <v>44707</v>
      </c>
      <c r="I529" s="20">
        <v>44955</v>
      </c>
      <c r="J529" s="21"/>
      <c r="K529" s="22"/>
      <c r="L529" s="14" t="str">
        <f ca="1">IF(Merged_Data[[#This Row],[Last Job Date]]+10 &lt;TODAY(), "AVAILABLE", "NOT AVAILABLE")</f>
        <v>AVAILABLE</v>
      </c>
      <c r="M529" s="37" t="str">
        <f ca="1">IF(OR(Merged_Data[[#This Row],[Cert 2 Exp Date]]&lt;=TODAY()-$D$3, Merged_Data[[#This Row],[Cert 1 Ext Date]]&lt;=TODAY()-$D$3,Merged_Data[[#This Row],[Cert 3 Exp Date]]&lt;=TODAY()-$D$3), "COMPLIANT", "NOT COMPLIANT")</f>
        <v>COMPLIANT</v>
      </c>
      <c r="N529" s="45" t="str" cm="1">
        <f t="array" aca="1" ref="N529" ca="1">_xlfn.IFS(Merged_Data[[#This Row],[Cert 1 Ext Date]]&gt;TODAY()+10, "Current", AND(Merged_Data[[#This Row],[Cert 1 Ext Date]]&gt;TODAY(), Merged_Data[[#This Row],[Cert 1 Ext Date]]&lt;TODAY()+15),"Notify",Merged_Data[[#This Row],[Cert 1 Ext Date]]&lt;=TODAY(), "Expired",Merged_Data[[#This Row],[Cert 1 Ext Date]]= " ","No Data")</f>
        <v>Current</v>
      </c>
      <c r="O529" s="45" t="str" cm="1">
        <f t="array" aca="1" ref="O529" ca="1">_xlfn.IFS(Merged_Data[[#This Row],[Cert 2 Exp Date]]&gt;TODAY()+10, "Current", AND(Merged_Data[[#This Row],[Cert 2 Exp Date]]&gt;TODAY(), Merged_Data[[#This Row],[Cert 2 Exp Date]]&lt;TODAY()+15),"Notify",Merged_Data[[#This Row],[Cert 2 Exp Date]]&lt;=TODAY(), "Expired",Merged_Data[[#This Row],[Cert 2 Exp Date]]= " ","No Data")</f>
        <v>Expired</v>
      </c>
      <c r="P529" s="45" t="str" cm="1">
        <f t="array" aca="1" ref="P529" ca="1">_xlfn.IFS(Merged_Data[[#This Row],[Cert 3 Exp Date]]&gt;TODAY()+10, "Current", AND(Merged_Data[[#This Row],[Cert 3 Exp Date]]&gt;TODAY(), Merged_Data[[#This Row],[Cert 3 Exp Date]]&lt;TODAY()+15),"Notify",Merged_Data[[#This Row],[Cert 3 Exp Date]]&lt;=TODAY(), "Expired",Merged_Data[[#This Row],[Cert 3 Exp Date]]= " ","No Data")</f>
        <v>Expired</v>
      </c>
    </row>
    <row r="530" spans="1:16" x14ac:dyDescent="0.25">
      <c r="A530" s="13" t="s">
        <v>1463</v>
      </c>
      <c r="B530" s="13" t="s">
        <v>1464</v>
      </c>
      <c r="C530" s="13" t="s">
        <v>2963</v>
      </c>
      <c r="D530" s="13" t="s">
        <v>2425</v>
      </c>
      <c r="E530" s="13" t="s">
        <v>2450</v>
      </c>
      <c r="F530" s="13" t="s">
        <v>2435</v>
      </c>
      <c r="G530" s="13" t="s">
        <v>2432</v>
      </c>
      <c r="H530" s="18">
        <v>44710</v>
      </c>
      <c r="I530" s="20">
        <v>44763</v>
      </c>
      <c r="J530" s="21">
        <v>44664</v>
      </c>
      <c r="K530" s="22">
        <v>45249</v>
      </c>
      <c r="L530" s="14" t="str">
        <f ca="1">IF(Merged_Data[[#This Row],[Last Job Date]]+10 &lt;TODAY(), "AVAILABLE", "NOT AVAILABLE")</f>
        <v>AVAILABLE</v>
      </c>
      <c r="M530" s="37" t="str">
        <f ca="1">IF(OR(Merged_Data[[#This Row],[Cert 2 Exp Date]]&lt;=TODAY()-$D$3, Merged_Data[[#This Row],[Cert 1 Ext Date]]&lt;=TODAY()-$D$3,Merged_Data[[#This Row],[Cert 3 Exp Date]]&lt;=TODAY()-$D$3), "COMPLIANT", "NOT COMPLIANT")</f>
        <v>COMPLIANT</v>
      </c>
      <c r="N530" s="45" t="str" cm="1">
        <f t="array" aca="1" ref="N530" ca="1">_xlfn.IFS(Merged_Data[[#This Row],[Cert 1 Ext Date]]&gt;TODAY()+10, "Current", AND(Merged_Data[[#This Row],[Cert 1 Ext Date]]&gt;TODAY(), Merged_Data[[#This Row],[Cert 1 Ext Date]]&lt;TODAY()+15),"Notify",Merged_Data[[#This Row],[Cert 1 Ext Date]]&lt;=TODAY(), "Expired",Merged_Data[[#This Row],[Cert 1 Ext Date]]= " ","No Data")</f>
        <v>Current</v>
      </c>
      <c r="O530" s="45" t="str" cm="1">
        <f t="array" aca="1" ref="O530" ca="1">_xlfn.IFS(Merged_Data[[#This Row],[Cert 2 Exp Date]]&gt;TODAY()+10, "Current", AND(Merged_Data[[#This Row],[Cert 2 Exp Date]]&gt;TODAY(), Merged_Data[[#This Row],[Cert 2 Exp Date]]&lt;TODAY()+15),"Notify",Merged_Data[[#This Row],[Cert 2 Exp Date]]&lt;=TODAY(), "Expired",Merged_Data[[#This Row],[Cert 2 Exp Date]]= " ","No Data")</f>
        <v>Expired</v>
      </c>
      <c r="P530" s="45" t="str" cm="1">
        <f t="array" aca="1" ref="P530" ca="1">_xlfn.IFS(Merged_Data[[#This Row],[Cert 3 Exp Date]]&gt;TODAY()+10, "Current", AND(Merged_Data[[#This Row],[Cert 3 Exp Date]]&gt;TODAY(), Merged_Data[[#This Row],[Cert 3 Exp Date]]&lt;TODAY()+15),"Notify",Merged_Data[[#This Row],[Cert 3 Exp Date]]&lt;=TODAY(), "Expired",Merged_Data[[#This Row],[Cert 3 Exp Date]]= " ","No Data")</f>
        <v>Current</v>
      </c>
    </row>
    <row r="531" spans="1:16" x14ac:dyDescent="0.25">
      <c r="A531" s="13" t="s">
        <v>2290</v>
      </c>
      <c r="B531" s="13" t="s">
        <v>2291</v>
      </c>
      <c r="C531" s="13" t="s">
        <v>2964</v>
      </c>
      <c r="D531" s="13" t="s">
        <v>2425</v>
      </c>
      <c r="E531" s="13" t="s">
        <v>2439</v>
      </c>
      <c r="F531" s="13" t="s">
        <v>2447</v>
      </c>
      <c r="G531" s="13" t="s">
        <v>2428</v>
      </c>
      <c r="H531" s="18">
        <v>44709</v>
      </c>
      <c r="I531" s="20">
        <v>45118</v>
      </c>
      <c r="J531" s="21">
        <v>45112</v>
      </c>
      <c r="K531" s="22">
        <v>44829</v>
      </c>
      <c r="L531" s="14" t="str">
        <f ca="1">IF(Merged_Data[[#This Row],[Last Job Date]]+10 &lt;TODAY(), "AVAILABLE", "NOT AVAILABLE")</f>
        <v>AVAILABLE</v>
      </c>
      <c r="M531" s="37" t="str">
        <f ca="1">IF(OR(Merged_Data[[#This Row],[Cert 2 Exp Date]]&lt;=TODAY()-$D$3, Merged_Data[[#This Row],[Cert 1 Ext Date]]&lt;=TODAY()-$D$3,Merged_Data[[#This Row],[Cert 3 Exp Date]]&lt;=TODAY()-$D$3), "COMPLIANT", "NOT COMPLIANT")</f>
        <v>NOT COMPLIANT</v>
      </c>
      <c r="N531" s="45" t="str" cm="1">
        <f t="array" aca="1" ref="N531" ca="1">_xlfn.IFS(Merged_Data[[#This Row],[Cert 1 Ext Date]]&gt;TODAY()+10, "Current", AND(Merged_Data[[#This Row],[Cert 1 Ext Date]]&gt;TODAY(), Merged_Data[[#This Row],[Cert 1 Ext Date]]&lt;TODAY()+15),"Notify",Merged_Data[[#This Row],[Cert 1 Ext Date]]&lt;=TODAY(), "Expired",Merged_Data[[#This Row],[Cert 1 Ext Date]]= " ","No Data")</f>
        <v>Current</v>
      </c>
      <c r="O531" s="45" t="str" cm="1">
        <f t="array" aca="1" ref="O531" ca="1">_xlfn.IFS(Merged_Data[[#This Row],[Cert 2 Exp Date]]&gt;TODAY()+10, "Current", AND(Merged_Data[[#This Row],[Cert 2 Exp Date]]&gt;TODAY(), Merged_Data[[#This Row],[Cert 2 Exp Date]]&lt;TODAY()+15),"Notify",Merged_Data[[#This Row],[Cert 2 Exp Date]]&lt;=TODAY(), "Expired",Merged_Data[[#This Row],[Cert 2 Exp Date]]= " ","No Data")</f>
        <v>Current</v>
      </c>
      <c r="P531" s="45" t="str" cm="1">
        <f t="array" aca="1" ref="P531" ca="1">_xlfn.IFS(Merged_Data[[#This Row],[Cert 3 Exp Date]]&gt;TODAY()+10, "Current", AND(Merged_Data[[#This Row],[Cert 3 Exp Date]]&gt;TODAY(), Merged_Data[[#This Row],[Cert 3 Exp Date]]&lt;TODAY()+15),"Notify",Merged_Data[[#This Row],[Cert 3 Exp Date]]&lt;=TODAY(), "Expired",Merged_Data[[#This Row],[Cert 3 Exp Date]]= " ","No Data")</f>
        <v>Current</v>
      </c>
    </row>
    <row r="532" spans="1:16" x14ac:dyDescent="0.25">
      <c r="A532" s="13" t="s">
        <v>632</v>
      </c>
      <c r="B532" s="13" t="s">
        <v>633</v>
      </c>
      <c r="C532" s="13" t="s">
        <v>2965</v>
      </c>
      <c r="D532" s="13" t="s">
        <v>2425</v>
      </c>
      <c r="E532" s="13" t="s">
        <v>2437</v>
      </c>
      <c r="F532" s="13" t="s">
        <v>2447</v>
      </c>
      <c r="G532" s="13" t="s">
        <v>2428</v>
      </c>
      <c r="H532" s="18">
        <v>44715</v>
      </c>
      <c r="I532" s="20">
        <v>44884</v>
      </c>
      <c r="J532" s="21">
        <v>44646</v>
      </c>
      <c r="K532" s="22">
        <v>45467</v>
      </c>
      <c r="L532" s="14" t="str">
        <f ca="1">IF(Merged_Data[[#This Row],[Last Job Date]]+10 &lt;TODAY(), "AVAILABLE", "NOT AVAILABLE")</f>
        <v>NOT AVAILABLE</v>
      </c>
      <c r="M532" s="37" t="str">
        <f ca="1">IF(OR(Merged_Data[[#This Row],[Cert 2 Exp Date]]&lt;=TODAY()-$D$3, Merged_Data[[#This Row],[Cert 1 Ext Date]]&lt;=TODAY()-$D$3,Merged_Data[[#This Row],[Cert 3 Exp Date]]&lt;=TODAY()-$D$3), "COMPLIANT", "NOT COMPLIANT")</f>
        <v>COMPLIANT</v>
      </c>
      <c r="N532" s="45" t="str" cm="1">
        <f t="array" aca="1" ref="N532" ca="1">_xlfn.IFS(Merged_Data[[#This Row],[Cert 1 Ext Date]]&gt;TODAY()+10, "Current", AND(Merged_Data[[#This Row],[Cert 1 Ext Date]]&gt;TODAY(), Merged_Data[[#This Row],[Cert 1 Ext Date]]&lt;TODAY()+15),"Notify",Merged_Data[[#This Row],[Cert 1 Ext Date]]&lt;=TODAY(), "Expired",Merged_Data[[#This Row],[Cert 1 Ext Date]]= " ","No Data")</f>
        <v>Current</v>
      </c>
      <c r="O532" s="45" t="str" cm="1">
        <f t="array" aca="1" ref="O532" ca="1">_xlfn.IFS(Merged_Data[[#This Row],[Cert 2 Exp Date]]&gt;TODAY()+10, "Current", AND(Merged_Data[[#This Row],[Cert 2 Exp Date]]&gt;TODAY(), Merged_Data[[#This Row],[Cert 2 Exp Date]]&lt;TODAY()+15),"Notify",Merged_Data[[#This Row],[Cert 2 Exp Date]]&lt;=TODAY(), "Expired",Merged_Data[[#This Row],[Cert 2 Exp Date]]= " ","No Data")</f>
        <v>Expired</v>
      </c>
      <c r="P532" s="45" t="str" cm="1">
        <f t="array" aca="1" ref="P532" ca="1">_xlfn.IFS(Merged_Data[[#This Row],[Cert 3 Exp Date]]&gt;TODAY()+10, "Current", AND(Merged_Data[[#This Row],[Cert 3 Exp Date]]&gt;TODAY(), Merged_Data[[#This Row],[Cert 3 Exp Date]]&lt;TODAY()+15),"Notify",Merged_Data[[#This Row],[Cert 3 Exp Date]]&lt;=TODAY(), "Expired",Merged_Data[[#This Row],[Cert 3 Exp Date]]= " ","No Data")</f>
        <v>Current</v>
      </c>
    </row>
    <row r="533" spans="1:16" x14ac:dyDescent="0.25">
      <c r="A533" s="13" t="s">
        <v>357</v>
      </c>
      <c r="B533" s="13" t="s">
        <v>358</v>
      </c>
      <c r="C533" s="13" t="s">
        <v>2966</v>
      </c>
      <c r="D533" s="13" t="s">
        <v>2425</v>
      </c>
      <c r="E533" s="13" t="s">
        <v>2445</v>
      </c>
      <c r="F533" s="13" t="s">
        <v>2435</v>
      </c>
      <c r="G533" s="13" t="s">
        <v>2432</v>
      </c>
      <c r="H533" s="18">
        <v>44707</v>
      </c>
      <c r="I533" s="20">
        <v>45098</v>
      </c>
      <c r="J533" s="21"/>
      <c r="K533" s="22"/>
      <c r="L533" s="14" t="str">
        <f ca="1">IF(Merged_Data[[#This Row],[Last Job Date]]+10 &lt;TODAY(), "AVAILABLE", "NOT AVAILABLE")</f>
        <v>AVAILABLE</v>
      </c>
      <c r="M533" s="37" t="str">
        <f ca="1">IF(OR(Merged_Data[[#This Row],[Cert 2 Exp Date]]&lt;=TODAY()-$D$3, Merged_Data[[#This Row],[Cert 1 Ext Date]]&lt;=TODAY()-$D$3,Merged_Data[[#This Row],[Cert 3 Exp Date]]&lt;=TODAY()-$D$3), "COMPLIANT", "NOT COMPLIANT")</f>
        <v>COMPLIANT</v>
      </c>
      <c r="N533" s="45" t="str" cm="1">
        <f t="array" aca="1" ref="N533" ca="1">_xlfn.IFS(Merged_Data[[#This Row],[Cert 1 Ext Date]]&gt;TODAY()+10, "Current", AND(Merged_Data[[#This Row],[Cert 1 Ext Date]]&gt;TODAY(), Merged_Data[[#This Row],[Cert 1 Ext Date]]&lt;TODAY()+15),"Notify",Merged_Data[[#This Row],[Cert 1 Ext Date]]&lt;=TODAY(), "Expired",Merged_Data[[#This Row],[Cert 1 Ext Date]]= " ","No Data")</f>
        <v>Current</v>
      </c>
      <c r="O533" s="45" t="str" cm="1">
        <f t="array" aca="1" ref="O533" ca="1">_xlfn.IFS(Merged_Data[[#This Row],[Cert 2 Exp Date]]&gt;TODAY()+10, "Current", AND(Merged_Data[[#This Row],[Cert 2 Exp Date]]&gt;TODAY(), Merged_Data[[#This Row],[Cert 2 Exp Date]]&lt;TODAY()+15),"Notify",Merged_Data[[#This Row],[Cert 2 Exp Date]]&lt;=TODAY(), "Expired",Merged_Data[[#This Row],[Cert 2 Exp Date]]= " ","No Data")</f>
        <v>Expired</v>
      </c>
      <c r="P533" s="45" t="str" cm="1">
        <f t="array" aca="1" ref="P533" ca="1">_xlfn.IFS(Merged_Data[[#This Row],[Cert 3 Exp Date]]&gt;TODAY()+10, "Current", AND(Merged_Data[[#This Row],[Cert 3 Exp Date]]&gt;TODAY(), Merged_Data[[#This Row],[Cert 3 Exp Date]]&lt;TODAY()+15),"Notify",Merged_Data[[#This Row],[Cert 3 Exp Date]]&lt;=TODAY(), "Expired",Merged_Data[[#This Row],[Cert 3 Exp Date]]= " ","No Data")</f>
        <v>Expired</v>
      </c>
    </row>
    <row r="534" spans="1:16" x14ac:dyDescent="0.25">
      <c r="A534" s="13" t="s">
        <v>404</v>
      </c>
      <c r="B534" s="13" t="s">
        <v>405</v>
      </c>
      <c r="C534" s="13" t="s">
        <v>2967</v>
      </c>
      <c r="D534" s="13" t="s">
        <v>2430</v>
      </c>
      <c r="E534" s="13" t="s">
        <v>2426</v>
      </c>
      <c r="F534" s="13" t="s">
        <v>2442</v>
      </c>
      <c r="G534" s="13" t="s">
        <v>2428</v>
      </c>
      <c r="H534" s="18">
        <v>44714</v>
      </c>
      <c r="I534" s="20">
        <v>45133</v>
      </c>
      <c r="J534" s="21">
        <v>44796</v>
      </c>
      <c r="K534" s="22">
        <v>45429</v>
      </c>
      <c r="L534" s="14" t="str">
        <f ca="1">IF(Merged_Data[[#This Row],[Last Job Date]]+10 &lt;TODAY(), "AVAILABLE", "NOT AVAILABLE")</f>
        <v>NOT AVAILABLE</v>
      </c>
      <c r="M534" s="37" t="str">
        <f ca="1">IF(OR(Merged_Data[[#This Row],[Cert 2 Exp Date]]&lt;=TODAY()-$D$3, Merged_Data[[#This Row],[Cert 1 Ext Date]]&lt;=TODAY()-$D$3,Merged_Data[[#This Row],[Cert 3 Exp Date]]&lt;=TODAY()-$D$3), "COMPLIANT", "NOT COMPLIANT")</f>
        <v>NOT COMPLIANT</v>
      </c>
      <c r="N534" s="45" t="str" cm="1">
        <f t="array" aca="1" ref="N534" ca="1">_xlfn.IFS(Merged_Data[[#This Row],[Cert 1 Ext Date]]&gt;TODAY()+10, "Current", AND(Merged_Data[[#This Row],[Cert 1 Ext Date]]&gt;TODAY(), Merged_Data[[#This Row],[Cert 1 Ext Date]]&lt;TODAY()+15),"Notify",Merged_Data[[#This Row],[Cert 1 Ext Date]]&lt;=TODAY(), "Expired",Merged_Data[[#This Row],[Cert 1 Ext Date]]= " ","No Data")</f>
        <v>Current</v>
      </c>
      <c r="O534" s="45" t="str" cm="1">
        <f t="array" aca="1" ref="O534" ca="1">_xlfn.IFS(Merged_Data[[#This Row],[Cert 2 Exp Date]]&gt;TODAY()+10, "Current", AND(Merged_Data[[#This Row],[Cert 2 Exp Date]]&gt;TODAY(), Merged_Data[[#This Row],[Cert 2 Exp Date]]&lt;TODAY()+15),"Notify",Merged_Data[[#This Row],[Cert 2 Exp Date]]&lt;=TODAY(), "Expired",Merged_Data[[#This Row],[Cert 2 Exp Date]]= " ","No Data")</f>
        <v>Current</v>
      </c>
      <c r="P534" s="45" t="str" cm="1">
        <f t="array" aca="1" ref="P534" ca="1">_xlfn.IFS(Merged_Data[[#This Row],[Cert 3 Exp Date]]&gt;TODAY()+10, "Current", AND(Merged_Data[[#This Row],[Cert 3 Exp Date]]&gt;TODAY(), Merged_Data[[#This Row],[Cert 3 Exp Date]]&lt;TODAY()+15),"Notify",Merged_Data[[#This Row],[Cert 3 Exp Date]]&lt;=TODAY(), "Expired",Merged_Data[[#This Row],[Cert 3 Exp Date]]= " ","No Data")</f>
        <v>Current</v>
      </c>
    </row>
    <row r="535" spans="1:16" x14ac:dyDescent="0.25">
      <c r="A535" s="13" t="s">
        <v>1709</v>
      </c>
      <c r="B535" s="13" t="s">
        <v>1710</v>
      </c>
      <c r="C535" s="13" t="s">
        <v>2968</v>
      </c>
      <c r="D535" s="13" t="s">
        <v>2425</v>
      </c>
      <c r="E535" s="13" t="s">
        <v>2441</v>
      </c>
      <c r="F535" s="13" t="s">
        <v>2447</v>
      </c>
      <c r="G535" s="13" t="s">
        <v>2432</v>
      </c>
      <c r="H535" s="18">
        <v>44714</v>
      </c>
      <c r="I535" s="20"/>
      <c r="J535" s="21">
        <v>45102</v>
      </c>
      <c r="K535" s="22">
        <v>44609</v>
      </c>
      <c r="L535" s="14" t="str">
        <f ca="1">IF(Merged_Data[[#This Row],[Last Job Date]]+10 &lt;TODAY(), "AVAILABLE", "NOT AVAILABLE")</f>
        <v>NOT AVAILABLE</v>
      </c>
      <c r="M535" s="37" t="str">
        <f ca="1">IF(OR(Merged_Data[[#This Row],[Cert 2 Exp Date]]&lt;=TODAY()-$D$3, Merged_Data[[#This Row],[Cert 1 Ext Date]]&lt;=TODAY()-$D$3,Merged_Data[[#This Row],[Cert 3 Exp Date]]&lt;=TODAY()-$D$3), "COMPLIANT", "NOT COMPLIANT")</f>
        <v>COMPLIANT</v>
      </c>
      <c r="N535" s="45" t="str" cm="1">
        <f t="array" aca="1" ref="N535" ca="1">_xlfn.IFS(Merged_Data[[#This Row],[Cert 1 Ext Date]]&gt;TODAY()+10, "Current", AND(Merged_Data[[#This Row],[Cert 1 Ext Date]]&gt;TODAY(), Merged_Data[[#This Row],[Cert 1 Ext Date]]&lt;TODAY()+15),"Notify",Merged_Data[[#This Row],[Cert 1 Ext Date]]&lt;=TODAY(), "Expired",Merged_Data[[#This Row],[Cert 1 Ext Date]]= " ","No Data")</f>
        <v>Expired</v>
      </c>
      <c r="O535" s="45" t="str" cm="1">
        <f t="array" aca="1" ref="O535" ca="1">_xlfn.IFS(Merged_Data[[#This Row],[Cert 2 Exp Date]]&gt;TODAY()+10, "Current", AND(Merged_Data[[#This Row],[Cert 2 Exp Date]]&gt;TODAY(), Merged_Data[[#This Row],[Cert 2 Exp Date]]&lt;TODAY()+15),"Notify",Merged_Data[[#This Row],[Cert 2 Exp Date]]&lt;=TODAY(), "Expired",Merged_Data[[#This Row],[Cert 2 Exp Date]]= " ","No Data")</f>
        <v>Current</v>
      </c>
      <c r="P535" s="45" t="str" cm="1">
        <f t="array" aca="1" ref="P535" ca="1">_xlfn.IFS(Merged_Data[[#This Row],[Cert 3 Exp Date]]&gt;TODAY()+10, "Current", AND(Merged_Data[[#This Row],[Cert 3 Exp Date]]&gt;TODAY(), Merged_Data[[#This Row],[Cert 3 Exp Date]]&lt;TODAY()+15),"Notify",Merged_Data[[#This Row],[Cert 3 Exp Date]]&lt;=TODAY(), "Expired",Merged_Data[[#This Row],[Cert 3 Exp Date]]= " ","No Data")</f>
        <v>Expired</v>
      </c>
    </row>
    <row r="536" spans="1:16" x14ac:dyDescent="0.25">
      <c r="A536" s="13" t="s">
        <v>1167</v>
      </c>
      <c r="B536" s="13" t="s">
        <v>1168</v>
      </c>
      <c r="C536" s="13" t="s">
        <v>2969</v>
      </c>
      <c r="D536" s="13" t="s">
        <v>2430</v>
      </c>
      <c r="E536" s="13" t="s">
        <v>2426</v>
      </c>
      <c r="F536" s="13" t="s">
        <v>2442</v>
      </c>
      <c r="G536" s="13" t="s">
        <v>2428</v>
      </c>
      <c r="H536" s="18">
        <v>44707</v>
      </c>
      <c r="I536" s="20">
        <v>44918</v>
      </c>
      <c r="J536" s="21">
        <v>44860</v>
      </c>
      <c r="K536" s="22">
        <v>44916</v>
      </c>
      <c r="L536" s="14" t="str">
        <f ca="1">IF(Merged_Data[[#This Row],[Last Job Date]]+10 &lt;TODAY(), "AVAILABLE", "NOT AVAILABLE")</f>
        <v>AVAILABLE</v>
      </c>
      <c r="M536" s="37" t="str">
        <f ca="1">IF(OR(Merged_Data[[#This Row],[Cert 2 Exp Date]]&lt;=TODAY()-$D$3, Merged_Data[[#This Row],[Cert 1 Ext Date]]&lt;=TODAY()-$D$3,Merged_Data[[#This Row],[Cert 3 Exp Date]]&lt;=TODAY()-$D$3), "COMPLIANT", "NOT COMPLIANT")</f>
        <v>NOT COMPLIANT</v>
      </c>
      <c r="N536" s="45" t="str" cm="1">
        <f t="array" aca="1" ref="N536" ca="1">_xlfn.IFS(Merged_Data[[#This Row],[Cert 1 Ext Date]]&gt;TODAY()+10, "Current", AND(Merged_Data[[#This Row],[Cert 1 Ext Date]]&gt;TODAY(), Merged_Data[[#This Row],[Cert 1 Ext Date]]&lt;TODAY()+15),"Notify",Merged_Data[[#This Row],[Cert 1 Ext Date]]&lt;=TODAY(), "Expired",Merged_Data[[#This Row],[Cert 1 Ext Date]]= " ","No Data")</f>
        <v>Current</v>
      </c>
      <c r="O536" s="45" t="str" cm="1">
        <f t="array" aca="1" ref="O536" ca="1">_xlfn.IFS(Merged_Data[[#This Row],[Cert 2 Exp Date]]&gt;TODAY()+10, "Current", AND(Merged_Data[[#This Row],[Cert 2 Exp Date]]&gt;TODAY(), Merged_Data[[#This Row],[Cert 2 Exp Date]]&lt;TODAY()+15),"Notify",Merged_Data[[#This Row],[Cert 2 Exp Date]]&lt;=TODAY(), "Expired",Merged_Data[[#This Row],[Cert 2 Exp Date]]= " ","No Data")</f>
        <v>Current</v>
      </c>
      <c r="P536" s="45" t="str" cm="1">
        <f t="array" aca="1" ref="P536" ca="1">_xlfn.IFS(Merged_Data[[#This Row],[Cert 3 Exp Date]]&gt;TODAY()+10, "Current", AND(Merged_Data[[#This Row],[Cert 3 Exp Date]]&gt;TODAY(), Merged_Data[[#This Row],[Cert 3 Exp Date]]&lt;TODAY()+15),"Notify",Merged_Data[[#This Row],[Cert 3 Exp Date]]&lt;=TODAY(), "Expired",Merged_Data[[#This Row],[Cert 3 Exp Date]]= " ","No Data")</f>
        <v>Current</v>
      </c>
    </row>
    <row r="537" spans="1:16" x14ac:dyDescent="0.25">
      <c r="A537" s="13" t="s">
        <v>1588</v>
      </c>
      <c r="B537" s="13" t="s">
        <v>1589</v>
      </c>
      <c r="C537" s="13" t="s">
        <v>2970</v>
      </c>
      <c r="D537" s="13" t="s">
        <v>2430</v>
      </c>
      <c r="E537" s="13" t="s">
        <v>2441</v>
      </c>
      <c r="F537" s="13" t="s">
        <v>2431</v>
      </c>
      <c r="G537" s="13" t="s">
        <v>2428</v>
      </c>
      <c r="H537" s="18">
        <v>44705</v>
      </c>
      <c r="I537" s="20">
        <v>45100</v>
      </c>
      <c r="J537" s="21">
        <v>45062</v>
      </c>
      <c r="K537" s="22">
        <v>45390</v>
      </c>
      <c r="L537" s="14" t="str">
        <f ca="1">IF(Merged_Data[[#This Row],[Last Job Date]]+10 &lt;TODAY(), "AVAILABLE", "NOT AVAILABLE")</f>
        <v>AVAILABLE</v>
      </c>
      <c r="M537" s="37" t="str">
        <f ca="1">IF(OR(Merged_Data[[#This Row],[Cert 2 Exp Date]]&lt;=TODAY()-$D$3, Merged_Data[[#This Row],[Cert 1 Ext Date]]&lt;=TODAY()-$D$3,Merged_Data[[#This Row],[Cert 3 Exp Date]]&lt;=TODAY()-$D$3), "COMPLIANT", "NOT COMPLIANT")</f>
        <v>NOT COMPLIANT</v>
      </c>
      <c r="N537" s="45" t="str" cm="1">
        <f t="array" aca="1" ref="N537" ca="1">_xlfn.IFS(Merged_Data[[#This Row],[Cert 1 Ext Date]]&gt;TODAY()+10, "Current", AND(Merged_Data[[#This Row],[Cert 1 Ext Date]]&gt;TODAY(), Merged_Data[[#This Row],[Cert 1 Ext Date]]&lt;TODAY()+15),"Notify",Merged_Data[[#This Row],[Cert 1 Ext Date]]&lt;=TODAY(), "Expired",Merged_Data[[#This Row],[Cert 1 Ext Date]]= " ","No Data")</f>
        <v>Current</v>
      </c>
      <c r="O537" s="45" t="str" cm="1">
        <f t="array" aca="1" ref="O537" ca="1">_xlfn.IFS(Merged_Data[[#This Row],[Cert 2 Exp Date]]&gt;TODAY()+10, "Current", AND(Merged_Data[[#This Row],[Cert 2 Exp Date]]&gt;TODAY(), Merged_Data[[#This Row],[Cert 2 Exp Date]]&lt;TODAY()+15),"Notify",Merged_Data[[#This Row],[Cert 2 Exp Date]]&lt;=TODAY(), "Expired",Merged_Data[[#This Row],[Cert 2 Exp Date]]= " ","No Data")</f>
        <v>Current</v>
      </c>
      <c r="P537" s="45" t="str" cm="1">
        <f t="array" aca="1" ref="P537" ca="1">_xlfn.IFS(Merged_Data[[#This Row],[Cert 3 Exp Date]]&gt;TODAY()+10, "Current", AND(Merged_Data[[#This Row],[Cert 3 Exp Date]]&gt;TODAY(), Merged_Data[[#This Row],[Cert 3 Exp Date]]&lt;TODAY()+15),"Notify",Merged_Data[[#This Row],[Cert 3 Exp Date]]&lt;=TODAY(), "Expired",Merged_Data[[#This Row],[Cert 3 Exp Date]]= " ","No Data")</f>
        <v>Current</v>
      </c>
    </row>
    <row r="538" spans="1:16" x14ac:dyDescent="0.25">
      <c r="A538" s="13" t="s">
        <v>509</v>
      </c>
      <c r="B538" s="13" t="s">
        <v>510</v>
      </c>
      <c r="C538" s="13" t="s">
        <v>2971</v>
      </c>
      <c r="D538" s="13" t="s">
        <v>2430</v>
      </c>
      <c r="E538" s="13" t="s">
        <v>2437</v>
      </c>
      <c r="F538" s="13" t="s">
        <v>2427</v>
      </c>
      <c r="G538" s="13" t="s">
        <v>2432</v>
      </c>
      <c r="H538" s="18">
        <v>44709</v>
      </c>
      <c r="I538" s="20">
        <v>45170</v>
      </c>
      <c r="J538" s="21">
        <v>44892</v>
      </c>
      <c r="K538" s="22">
        <v>44724</v>
      </c>
      <c r="L538" s="14" t="str">
        <f ca="1">IF(Merged_Data[[#This Row],[Last Job Date]]+10 &lt;TODAY(), "AVAILABLE", "NOT AVAILABLE")</f>
        <v>AVAILABLE</v>
      </c>
      <c r="M538" s="37" t="str">
        <f ca="1">IF(OR(Merged_Data[[#This Row],[Cert 2 Exp Date]]&lt;=TODAY()-$D$3, Merged_Data[[#This Row],[Cert 1 Ext Date]]&lt;=TODAY()-$D$3,Merged_Data[[#This Row],[Cert 3 Exp Date]]&lt;=TODAY()-$D$3), "COMPLIANT", "NOT COMPLIANT")</f>
        <v>NOT COMPLIANT</v>
      </c>
      <c r="N538" s="45" t="str" cm="1">
        <f t="array" aca="1" ref="N538" ca="1">_xlfn.IFS(Merged_Data[[#This Row],[Cert 1 Ext Date]]&gt;TODAY()+10, "Current", AND(Merged_Data[[#This Row],[Cert 1 Ext Date]]&gt;TODAY(), Merged_Data[[#This Row],[Cert 1 Ext Date]]&lt;TODAY()+15),"Notify",Merged_Data[[#This Row],[Cert 1 Ext Date]]&lt;=TODAY(), "Expired",Merged_Data[[#This Row],[Cert 1 Ext Date]]= " ","No Data")</f>
        <v>Current</v>
      </c>
      <c r="O538" s="45" t="str" cm="1">
        <f t="array" aca="1" ref="O538" ca="1">_xlfn.IFS(Merged_Data[[#This Row],[Cert 2 Exp Date]]&gt;TODAY()+10, "Current", AND(Merged_Data[[#This Row],[Cert 2 Exp Date]]&gt;TODAY(), Merged_Data[[#This Row],[Cert 2 Exp Date]]&lt;TODAY()+15),"Notify",Merged_Data[[#This Row],[Cert 2 Exp Date]]&lt;=TODAY(), "Expired",Merged_Data[[#This Row],[Cert 2 Exp Date]]= " ","No Data")</f>
        <v>Current</v>
      </c>
      <c r="P538" s="45" t="str" cm="1">
        <f t="array" aca="1" ref="P538" ca="1">_xlfn.IFS(Merged_Data[[#This Row],[Cert 3 Exp Date]]&gt;TODAY()+10, "Current", AND(Merged_Data[[#This Row],[Cert 3 Exp Date]]&gt;TODAY(), Merged_Data[[#This Row],[Cert 3 Exp Date]]&lt;TODAY()+15),"Notify",Merged_Data[[#This Row],[Cert 3 Exp Date]]&lt;=TODAY(), "Expired",Merged_Data[[#This Row],[Cert 3 Exp Date]]= " ","No Data")</f>
        <v>Notify</v>
      </c>
    </row>
    <row r="539" spans="1:16" x14ac:dyDescent="0.25">
      <c r="A539" s="13" t="s">
        <v>233</v>
      </c>
      <c r="B539" s="13" t="s">
        <v>234</v>
      </c>
      <c r="C539" s="13" t="s">
        <v>2972</v>
      </c>
      <c r="D539" s="13" t="s">
        <v>2430</v>
      </c>
      <c r="E539" s="13" t="s">
        <v>2439</v>
      </c>
      <c r="F539" s="13" t="s">
        <v>2427</v>
      </c>
      <c r="G539" s="13" t="s">
        <v>2432</v>
      </c>
      <c r="H539" s="18">
        <v>44705</v>
      </c>
      <c r="I539" s="20">
        <v>45037</v>
      </c>
      <c r="J539" s="21">
        <v>44684</v>
      </c>
      <c r="K539" s="22">
        <v>44755</v>
      </c>
      <c r="L539" s="14" t="str">
        <f ca="1">IF(Merged_Data[[#This Row],[Last Job Date]]+10 &lt;TODAY(), "AVAILABLE", "NOT AVAILABLE")</f>
        <v>AVAILABLE</v>
      </c>
      <c r="M539" s="37" t="str">
        <f ca="1">IF(OR(Merged_Data[[#This Row],[Cert 2 Exp Date]]&lt;=TODAY()-$D$3, Merged_Data[[#This Row],[Cert 1 Ext Date]]&lt;=TODAY()-$D$3,Merged_Data[[#This Row],[Cert 3 Exp Date]]&lt;=TODAY()-$D$3), "COMPLIANT", "NOT COMPLIANT")</f>
        <v>COMPLIANT</v>
      </c>
      <c r="N539" s="45" t="str" cm="1">
        <f t="array" aca="1" ref="N539" ca="1">_xlfn.IFS(Merged_Data[[#This Row],[Cert 1 Ext Date]]&gt;TODAY()+10, "Current", AND(Merged_Data[[#This Row],[Cert 1 Ext Date]]&gt;TODAY(), Merged_Data[[#This Row],[Cert 1 Ext Date]]&lt;TODAY()+15),"Notify",Merged_Data[[#This Row],[Cert 1 Ext Date]]&lt;=TODAY(), "Expired",Merged_Data[[#This Row],[Cert 1 Ext Date]]= " ","No Data")</f>
        <v>Current</v>
      </c>
      <c r="O539" s="45" t="str" cm="1">
        <f t="array" aca="1" ref="O539" ca="1">_xlfn.IFS(Merged_Data[[#This Row],[Cert 2 Exp Date]]&gt;TODAY()+10, "Current", AND(Merged_Data[[#This Row],[Cert 2 Exp Date]]&gt;TODAY(), Merged_Data[[#This Row],[Cert 2 Exp Date]]&lt;TODAY()+15),"Notify",Merged_Data[[#This Row],[Cert 2 Exp Date]]&lt;=TODAY(), "Expired",Merged_Data[[#This Row],[Cert 2 Exp Date]]= " ","No Data")</f>
        <v>Expired</v>
      </c>
      <c r="P539" s="45" t="str" cm="1">
        <f t="array" aca="1" ref="P539" ca="1">_xlfn.IFS(Merged_Data[[#This Row],[Cert 3 Exp Date]]&gt;TODAY()+10, "Current", AND(Merged_Data[[#This Row],[Cert 3 Exp Date]]&gt;TODAY(), Merged_Data[[#This Row],[Cert 3 Exp Date]]&lt;TODAY()+15),"Notify",Merged_Data[[#This Row],[Cert 3 Exp Date]]&lt;=TODAY(), "Expired",Merged_Data[[#This Row],[Cert 3 Exp Date]]= " ","No Data")</f>
        <v>Current</v>
      </c>
    </row>
    <row r="540" spans="1:16" x14ac:dyDescent="0.25">
      <c r="A540" s="13" t="s">
        <v>1312</v>
      </c>
      <c r="B540" s="13" t="s">
        <v>1313</v>
      </c>
      <c r="C540" s="13" t="s">
        <v>2973</v>
      </c>
      <c r="D540" s="13" t="s">
        <v>2425</v>
      </c>
      <c r="E540" s="13" t="s">
        <v>2439</v>
      </c>
      <c r="F540" s="13" t="s">
        <v>2435</v>
      </c>
      <c r="G540" s="13" t="s">
        <v>2432</v>
      </c>
      <c r="H540" s="18">
        <v>44704</v>
      </c>
      <c r="I540" s="20">
        <v>44765</v>
      </c>
      <c r="J540" s="21">
        <v>44995</v>
      </c>
      <c r="K540" s="22">
        <v>45139</v>
      </c>
      <c r="L540" s="14" t="str">
        <f ca="1">IF(Merged_Data[[#This Row],[Last Job Date]]+10 &lt;TODAY(), "AVAILABLE", "NOT AVAILABLE")</f>
        <v>AVAILABLE</v>
      </c>
      <c r="M540" s="37" t="str">
        <f ca="1">IF(OR(Merged_Data[[#This Row],[Cert 2 Exp Date]]&lt;=TODAY()-$D$3, Merged_Data[[#This Row],[Cert 1 Ext Date]]&lt;=TODAY()-$D$3,Merged_Data[[#This Row],[Cert 3 Exp Date]]&lt;=TODAY()-$D$3), "COMPLIANT", "NOT COMPLIANT")</f>
        <v>NOT COMPLIANT</v>
      </c>
      <c r="N540" s="45" t="str" cm="1">
        <f t="array" aca="1" ref="N540" ca="1">_xlfn.IFS(Merged_Data[[#This Row],[Cert 1 Ext Date]]&gt;TODAY()+10, "Current", AND(Merged_Data[[#This Row],[Cert 1 Ext Date]]&gt;TODAY(), Merged_Data[[#This Row],[Cert 1 Ext Date]]&lt;TODAY()+15),"Notify",Merged_Data[[#This Row],[Cert 1 Ext Date]]&lt;=TODAY(), "Expired",Merged_Data[[#This Row],[Cert 1 Ext Date]]= " ","No Data")</f>
        <v>Current</v>
      </c>
      <c r="O540" s="45" t="str" cm="1">
        <f t="array" aca="1" ref="O540" ca="1">_xlfn.IFS(Merged_Data[[#This Row],[Cert 2 Exp Date]]&gt;TODAY()+10, "Current", AND(Merged_Data[[#This Row],[Cert 2 Exp Date]]&gt;TODAY(), Merged_Data[[#This Row],[Cert 2 Exp Date]]&lt;TODAY()+15),"Notify",Merged_Data[[#This Row],[Cert 2 Exp Date]]&lt;=TODAY(), "Expired",Merged_Data[[#This Row],[Cert 2 Exp Date]]= " ","No Data")</f>
        <v>Current</v>
      </c>
      <c r="P540" s="45" t="str" cm="1">
        <f t="array" aca="1" ref="P540" ca="1">_xlfn.IFS(Merged_Data[[#This Row],[Cert 3 Exp Date]]&gt;TODAY()+10, "Current", AND(Merged_Data[[#This Row],[Cert 3 Exp Date]]&gt;TODAY(), Merged_Data[[#This Row],[Cert 3 Exp Date]]&lt;TODAY()+15),"Notify",Merged_Data[[#This Row],[Cert 3 Exp Date]]&lt;=TODAY(), "Expired",Merged_Data[[#This Row],[Cert 3 Exp Date]]= " ","No Data")</f>
        <v>Current</v>
      </c>
    </row>
    <row r="541" spans="1:16" x14ac:dyDescent="0.25">
      <c r="A541" s="13" t="s">
        <v>1159</v>
      </c>
      <c r="B541" s="13" t="s">
        <v>1160</v>
      </c>
      <c r="C541" s="13" t="s">
        <v>2974</v>
      </c>
      <c r="D541" s="13" t="s">
        <v>2430</v>
      </c>
      <c r="E541" s="13" t="s">
        <v>2437</v>
      </c>
      <c r="F541" s="13" t="s">
        <v>2447</v>
      </c>
      <c r="G541" s="13" t="s">
        <v>2432</v>
      </c>
      <c r="H541" s="18">
        <v>44711</v>
      </c>
      <c r="I541" s="20">
        <v>45188</v>
      </c>
      <c r="J541" s="21">
        <v>45144</v>
      </c>
      <c r="K541" s="22">
        <v>44913</v>
      </c>
      <c r="L541" s="14" t="str">
        <f ca="1">IF(Merged_Data[[#This Row],[Last Job Date]]+10 &lt;TODAY(), "AVAILABLE", "NOT AVAILABLE")</f>
        <v>AVAILABLE</v>
      </c>
      <c r="M541" s="37" t="str">
        <f ca="1">IF(OR(Merged_Data[[#This Row],[Cert 2 Exp Date]]&lt;=TODAY()-$D$3, Merged_Data[[#This Row],[Cert 1 Ext Date]]&lt;=TODAY()-$D$3,Merged_Data[[#This Row],[Cert 3 Exp Date]]&lt;=TODAY()-$D$3), "COMPLIANT", "NOT COMPLIANT")</f>
        <v>NOT COMPLIANT</v>
      </c>
      <c r="N541" s="45" t="str" cm="1">
        <f t="array" aca="1" ref="N541" ca="1">_xlfn.IFS(Merged_Data[[#This Row],[Cert 1 Ext Date]]&gt;TODAY()+10, "Current", AND(Merged_Data[[#This Row],[Cert 1 Ext Date]]&gt;TODAY(), Merged_Data[[#This Row],[Cert 1 Ext Date]]&lt;TODAY()+15),"Notify",Merged_Data[[#This Row],[Cert 1 Ext Date]]&lt;=TODAY(), "Expired",Merged_Data[[#This Row],[Cert 1 Ext Date]]= " ","No Data")</f>
        <v>Current</v>
      </c>
      <c r="O541" s="45" t="str" cm="1">
        <f t="array" aca="1" ref="O541" ca="1">_xlfn.IFS(Merged_Data[[#This Row],[Cert 2 Exp Date]]&gt;TODAY()+10, "Current", AND(Merged_Data[[#This Row],[Cert 2 Exp Date]]&gt;TODAY(), Merged_Data[[#This Row],[Cert 2 Exp Date]]&lt;TODAY()+15),"Notify",Merged_Data[[#This Row],[Cert 2 Exp Date]]&lt;=TODAY(), "Expired",Merged_Data[[#This Row],[Cert 2 Exp Date]]= " ","No Data")</f>
        <v>Current</v>
      </c>
      <c r="P541" s="45" t="str" cm="1">
        <f t="array" aca="1" ref="P541" ca="1">_xlfn.IFS(Merged_Data[[#This Row],[Cert 3 Exp Date]]&gt;TODAY()+10, "Current", AND(Merged_Data[[#This Row],[Cert 3 Exp Date]]&gt;TODAY(), Merged_Data[[#This Row],[Cert 3 Exp Date]]&lt;TODAY()+15),"Notify",Merged_Data[[#This Row],[Cert 3 Exp Date]]&lt;=TODAY(), "Expired",Merged_Data[[#This Row],[Cert 3 Exp Date]]= " ","No Data")</f>
        <v>Current</v>
      </c>
    </row>
    <row r="542" spans="1:16" x14ac:dyDescent="0.25">
      <c r="A542" s="13" t="s">
        <v>1045</v>
      </c>
      <c r="B542" s="13" t="s">
        <v>1046</v>
      </c>
      <c r="C542" s="13" t="s">
        <v>2975</v>
      </c>
      <c r="D542" s="13" t="s">
        <v>2425</v>
      </c>
      <c r="E542" s="13" t="s">
        <v>2450</v>
      </c>
      <c r="F542" s="13" t="s">
        <v>2447</v>
      </c>
      <c r="G542" s="13" t="s">
        <v>2428</v>
      </c>
      <c r="H542" s="18">
        <v>44710</v>
      </c>
      <c r="I542" s="20">
        <v>44881</v>
      </c>
      <c r="J542" s="21">
        <v>44733</v>
      </c>
      <c r="K542" s="22">
        <v>45058</v>
      </c>
      <c r="L542" s="14" t="str">
        <f ca="1">IF(Merged_Data[[#This Row],[Last Job Date]]+10 &lt;TODAY(), "AVAILABLE", "NOT AVAILABLE")</f>
        <v>AVAILABLE</v>
      </c>
      <c r="M542" s="37" t="str">
        <f ca="1">IF(OR(Merged_Data[[#This Row],[Cert 2 Exp Date]]&lt;=TODAY()-$D$3, Merged_Data[[#This Row],[Cert 1 Ext Date]]&lt;=TODAY()-$D$3,Merged_Data[[#This Row],[Cert 3 Exp Date]]&lt;=TODAY()-$D$3), "COMPLIANT", "NOT COMPLIANT")</f>
        <v>NOT COMPLIANT</v>
      </c>
      <c r="N542" s="45" t="str" cm="1">
        <f t="array" aca="1" ref="N542" ca="1">_xlfn.IFS(Merged_Data[[#This Row],[Cert 1 Ext Date]]&gt;TODAY()+10, "Current", AND(Merged_Data[[#This Row],[Cert 1 Ext Date]]&gt;TODAY(), Merged_Data[[#This Row],[Cert 1 Ext Date]]&lt;TODAY()+15),"Notify",Merged_Data[[#This Row],[Cert 1 Ext Date]]&lt;=TODAY(), "Expired",Merged_Data[[#This Row],[Cert 1 Ext Date]]= " ","No Data")</f>
        <v>Current</v>
      </c>
      <c r="O542" s="45" t="str" cm="1">
        <f t="array" aca="1" ref="O542" ca="1">_xlfn.IFS(Merged_Data[[#This Row],[Cert 2 Exp Date]]&gt;TODAY()+10, "Current", AND(Merged_Data[[#This Row],[Cert 2 Exp Date]]&gt;TODAY(), Merged_Data[[#This Row],[Cert 2 Exp Date]]&lt;TODAY()+15),"Notify",Merged_Data[[#This Row],[Cert 2 Exp Date]]&lt;=TODAY(), "Expired",Merged_Data[[#This Row],[Cert 2 Exp Date]]= " ","No Data")</f>
        <v>Notify</v>
      </c>
      <c r="P542" s="45" t="str" cm="1">
        <f t="array" aca="1" ref="P542" ca="1">_xlfn.IFS(Merged_Data[[#This Row],[Cert 3 Exp Date]]&gt;TODAY()+10, "Current", AND(Merged_Data[[#This Row],[Cert 3 Exp Date]]&gt;TODAY(), Merged_Data[[#This Row],[Cert 3 Exp Date]]&lt;TODAY()+15),"Notify",Merged_Data[[#This Row],[Cert 3 Exp Date]]&lt;=TODAY(), "Expired",Merged_Data[[#This Row],[Cert 3 Exp Date]]= " ","No Data")</f>
        <v>Current</v>
      </c>
    </row>
    <row r="543" spans="1:16" x14ac:dyDescent="0.25">
      <c r="A543" s="13" t="s">
        <v>816</v>
      </c>
      <c r="B543" s="13" t="s">
        <v>817</v>
      </c>
      <c r="C543" s="13" t="s">
        <v>2976</v>
      </c>
      <c r="D543" s="13" t="s">
        <v>2430</v>
      </c>
      <c r="E543" s="13" t="s">
        <v>2450</v>
      </c>
      <c r="F543" s="13" t="s">
        <v>2447</v>
      </c>
      <c r="G543" s="13" t="s">
        <v>2432</v>
      </c>
      <c r="H543" s="18">
        <v>44713</v>
      </c>
      <c r="I543" s="20">
        <v>45195</v>
      </c>
      <c r="J543" s="21"/>
      <c r="K543" s="22"/>
      <c r="L543" s="14" t="str">
        <f ca="1">IF(Merged_Data[[#This Row],[Last Job Date]]+10 &lt;TODAY(), "AVAILABLE", "NOT AVAILABLE")</f>
        <v>NOT AVAILABLE</v>
      </c>
      <c r="M543" s="37" t="str">
        <f ca="1">IF(OR(Merged_Data[[#This Row],[Cert 2 Exp Date]]&lt;=TODAY()-$D$3, Merged_Data[[#This Row],[Cert 1 Ext Date]]&lt;=TODAY()-$D$3,Merged_Data[[#This Row],[Cert 3 Exp Date]]&lt;=TODAY()-$D$3), "COMPLIANT", "NOT COMPLIANT")</f>
        <v>COMPLIANT</v>
      </c>
      <c r="N543" s="45" t="str" cm="1">
        <f t="array" aca="1" ref="N543" ca="1">_xlfn.IFS(Merged_Data[[#This Row],[Cert 1 Ext Date]]&gt;TODAY()+10, "Current", AND(Merged_Data[[#This Row],[Cert 1 Ext Date]]&gt;TODAY(), Merged_Data[[#This Row],[Cert 1 Ext Date]]&lt;TODAY()+15),"Notify",Merged_Data[[#This Row],[Cert 1 Ext Date]]&lt;=TODAY(), "Expired",Merged_Data[[#This Row],[Cert 1 Ext Date]]= " ","No Data")</f>
        <v>Current</v>
      </c>
      <c r="O543" s="45" t="str" cm="1">
        <f t="array" aca="1" ref="O543" ca="1">_xlfn.IFS(Merged_Data[[#This Row],[Cert 2 Exp Date]]&gt;TODAY()+10, "Current", AND(Merged_Data[[#This Row],[Cert 2 Exp Date]]&gt;TODAY(), Merged_Data[[#This Row],[Cert 2 Exp Date]]&lt;TODAY()+15),"Notify",Merged_Data[[#This Row],[Cert 2 Exp Date]]&lt;=TODAY(), "Expired",Merged_Data[[#This Row],[Cert 2 Exp Date]]= " ","No Data")</f>
        <v>Expired</v>
      </c>
      <c r="P543" s="45" t="str" cm="1">
        <f t="array" aca="1" ref="P543" ca="1">_xlfn.IFS(Merged_Data[[#This Row],[Cert 3 Exp Date]]&gt;TODAY()+10, "Current", AND(Merged_Data[[#This Row],[Cert 3 Exp Date]]&gt;TODAY(), Merged_Data[[#This Row],[Cert 3 Exp Date]]&lt;TODAY()+15),"Notify",Merged_Data[[#This Row],[Cert 3 Exp Date]]&lt;=TODAY(), "Expired",Merged_Data[[#This Row],[Cert 3 Exp Date]]= " ","No Data")</f>
        <v>Expired</v>
      </c>
    </row>
    <row r="544" spans="1:16" x14ac:dyDescent="0.25">
      <c r="A544" s="13" t="s">
        <v>243</v>
      </c>
      <c r="B544" s="13" t="s">
        <v>244</v>
      </c>
      <c r="C544" s="13" t="s">
        <v>2977</v>
      </c>
      <c r="D544" s="13" t="s">
        <v>2430</v>
      </c>
      <c r="E544" s="13" t="s">
        <v>2426</v>
      </c>
      <c r="F544" s="13" t="s">
        <v>2435</v>
      </c>
      <c r="G544" s="13" t="s">
        <v>2428</v>
      </c>
      <c r="H544" s="18">
        <v>44715</v>
      </c>
      <c r="I544" s="20">
        <v>44947</v>
      </c>
      <c r="J544" s="21">
        <v>45029</v>
      </c>
      <c r="K544" s="22">
        <v>45185</v>
      </c>
      <c r="L544" s="14" t="str">
        <f ca="1">IF(Merged_Data[[#This Row],[Last Job Date]]+10 &lt;TODAY(), "AVAILABLE", "NOT AVAILABLE")</f>
        <v>NOT AVAILABLE</v>
      </c>
      <c r="M544" s="37" t="str">
        <f ca="1">IF(OR(Merged_Data[[#This Row],[Cert 2 Exp Date]]&lt;=TODAY()-$D$3, Merged_Data[[#This Row],[Cert 1 Ext Date]]&lt;=TODAY()-$D$3,Merged_Data[[#This Row],[Cert 3 Exp Date]]&lt;=TODAY()-$D$3), "COMPLIANT", "NOT COMPLIANT")</f>
        <v>NOT COMPLIANT</v>
      </c>
      <c r="N544" s="45" t="str" cm="1">
        <f t="array" aca="1" ref="N544" ca="1">_xlfn.IFS(Merged_Data[[#This Row],[Cert 1 Ext Date]]&gt;TODAY()+10, "Current", AND(Merged_Data[[#This Row],[Cert 1 Ext Date]]&gt;TODAY(), Merged_Data[[#This Row],[Cert 1 Ext Date]]&lt;TODAY()+15),"Notify",Merged_Data[[#This Row],[Cert 1 Ext Date]]&lt;=TODAY(), "Expired",Merged_Data[[#This Row],[Cert 1 Ext Date]]= " ","No Data")</f>
        <v>Current</v>
      </c>
      <c r="O544" s="45" t="str" cm="1">
        <f t="array" aca="1" ref="O544" ca="1">_xlfn.IFS(Merged_Data[[#This Row],[Cert 2 Exp Date]]&gt;TODAY()+10, "Current", AND(Merged_Data[[#This Row],[Cert 2 Exp Date]]&gt;TODAY(), Merged_Data[[#This Row],[Cert 2 Exp Date]]&lt;TODAY()+15),"Notify",Merged_Data[[#This Row],[Cert 2 Exp Date]]&lt;=TODAY(), "Expired",Merged_Data[[#This Row],[Cert 2 Exp Date]]= " ","No Data")</f>
        <v>Current</v>
      </c>
      <c r="P544" s="45" t="str" cm="1">
        <f t="array" aca="1" ref="P544" ca="1">_xlfn.IFS(Merged_Data[[#This Row],[Cert 3 Exp Date]]&gt;TODAY()+10, "Current", AND(Merged_Data[[#This Row],[Cert 3 Exp Date]]&gt;TODAY(), Merged_Data[[#This Row],[Cert 3 Exp Date]]&lt;TODAY()+15),"Notify",Merged_Data[[#This Row],[Cert 3 Exp Date]]&lt;=TODAY(), "Expired",Merged_Data[[#This Row],[Cert 3 Exp Date]]= " ","No Data")</f>
        <v>Current</v>
      </c>
    </row>
    <row r="545" spans="1:16" x14ac:dyDescent="0.25">
      <c r="A545" s="13" t="s">
        <v>1116</v>
      </c>
      <c r="B545" s="13" t="s">
        <v>1117</v>
      </c>
      <c r="C545" s="13" t="s">
        <v>2978</v>
      </c>
      <c r="D545" s="13" t="s">
        <v>2430</v>
      </c>
      <c r="E545" s="13" t="s">
        <v>2441</v>
      </c>
      <c r="F545" s="13" t="s">
        <v>2427</v>
      </c>
      <c r="G545" s="13" t="s">
        <v>2432</v>
      </c>
      <c r="H545" s="18">
        <v>44715</v>
      </c>
      <c r="I545" s="20"/>
      <c r="J545" s="21">
        <v>45017</v>
      </c>
      <c r="K545" s="22">
        <v>45490</v>
      </c>
      <c r="L545" s="14" t="str">
        <f ca="1">IF(Merged_Data[[#This Row],[Last Job Date]]+10 &lt;TODAY(), "AVAILABLE", "NOT AVAILABLE")</f>
        <v>NOT AVAILABLE</v>
      </c>
      <c r="M545" s="37" t="str">
        <f ca="1">IF(OR(Merged_Data[[#This Row],[Cert 2 Exp Date]]&lt;=TODAY()-$D$3, Merged_Data[[#This Row],[Cert 1 Ext Date]]&lt;=TODAY()-$D$3,Merged_Data[[#This Row],[Cert 3 Exp Date]]&lt;=TODAY()-$D$3), "COMPLIANT", "NOT COMPLIANT")</f>
        <v>COMPLIANT</v>
      </c>
      <c r="N545" s="45" t="str" cm="1">
        <f t="array" aca="1" ref="N545" ca="1">_xlfn.IFS(Merged_Data[[#This Row],[Cert 1 Ext Date]]&gt;TODAY()+10, "Current", AND(Merged_Data[[#This Row],[Cert 1 Ext Date]]&gt;TODAY(), Merged_Data[[#This Row],[Cert 1 Ext Date]]&lt;TODAY()+15),"Notify",Merged_Data[[#This Row],[Cert 1 Ext Date]]&lt;=TODAY(), "Expired",Merged_Data[[#This Row],[Cert 1 Ext Date]]= " ","No Data")</f>
        <v>Expired</v>
      </c>
      <c r="O545" s="45" t="str" cm="1">
        <f t="array" aca="1" ref="O545" ca="1">_xlfn.IFS(Merged_Data[[#This Row],[Cert 2 Exp Date]]&gt;TODAY()+10, "Current", AND(Merged_Data[[#This Row],[Cert 2 Exp Date]]&gt;TODAY(), Merged_Data[[#This Row],[Cert 2 Exp Date]]&lt;TODAY()+15),"Notify",Merged_Data[[#This Row],[Cert 2 Exp Date]]&lt;=TODAY(), "Expired",Merged_Data[[#This Row],[Cert 2 Exp Date]]= " ","No Data")</f>
        <v>Current</v>
      </c>
      <c r="P545" s="45" t="str" cm="1">
        <f t="array" aca="1" ref="P545" ca="1">_xlfn.IFS(Merged_Data[[#This Row],[Cert 3 Exp Date]]&gt;TODAY()+10, "Current", AND(Merged_Data[[#This Row],[Cert 3 Exp Date]]&gt;TODAY(), Merged_Data[[#This Row],[Cert 3 Exp Date]]&lt;TODAY()+15),"Notify",Merged_Data[[#This Row],[Cert 3 Exp Date]]&lt;=TODAY(), "Expired",Merged_Data[[#This Row],[Cert 3 Exp Date]]= " ","No Data")</f>
        <v>Current</v>
      </c>
    </row>
    <row r="546" spans="1:16" x14ac:dyDescent="0.25">
      <c r="A546" s="13" t="s">
        <v>1020</v>
      </c>
      <c r="B546" s="13" t="s">
        <v>1021</v>
      </c>
      <c r="C546" s="13" t="s">
        <v>2979</v>
      </c>
      <c r="D546" s="13" t="s">
        <v>2425</v>
      </c>
      <c r="E546" s="13" t="s">
        <v>2426</v>
      </c>
      <c r="F546" s="13" t="s">
        <v>2431</v>
      </c>
      <c r="G546" s="13" t="s">
        <v>2432</v>
      </c>
      <c r="H546" s="18">
        <v>44706</v>
      </c>
      <c r="I546" s="20">
        <v>44878</v>
      </c>
      <c r="J546" s="21">
        <v>44641</v>
      </c>
      <c r="K546" s="22">
        <v>45293</v>
      </c>
      <c r="L546" s="14" t="str">
        <f ca="1">IF(Merged_Data[[#This Row],[Last Job Date]]+10 &lt;TODAY(), "AVAILABLE", "NOT AVAILABLE")</f>
        <v>AVAILABLE</v>
      </c>
      <c r="M546" s="37" t="str">
        <f ca="1">IF(OR(Merged_Data[[#This Row],[Cert 2 Exp Date]]&lt;=TODAY()-$D$3, Merged_Data[[#This Row],[Cert 1 Ext Date]]&lt;=TODAY()-$D$3,Merged_Data[[#This Row],[Cert 3 Exp Date]]&lt;=TODAY()-$D$3), "COMPLIANT", "NOT COMPLIANT")</f>
        <v>COMPLIANT</v>
      </c>
      <c r="N546" s="45" t="str" cm="1">
        <f t="array" aca="1" ref="N546" ca="1">_xlfn.IFS(Merged_Data[[#This Row],[Cert 1 Ext Date]]&gt;TODAY()+10, "Current", AND(Merged_Data[[#This Row],[Cert 1 Ext Date]]&gt;TODAY(), Merged_Data[[#This Row],[Cert 1 Ext Date]]&lt;TODAY()+15),"Notify",Merged_Data[[#This Row],[Cert 1 Ext Date]]&lt;=TODAY(), "Expired",Merged_Data[[#This Row],[Cert 1 Ext Date]]= " ","No Data")</f>
        <v>Current</v>
      </c>
      <c r="O546" s="45" t="str" cm="1">
        <f t="array" aca="1" ref="O546" ca="1">_xlfn.IFS(Merged_Data[[#This Row],[Cert 2 Exp Date]]&gt;TODAY()+10, "Current", AND(Merged_Data[[#This Row],[Cert 2 Exp Date]]&gt;TODAY(), Merged_Data[[#This Row],[Cert 2 Exp Date]]&lt;TODAY()+15),"Notify",Merged_Data[[#This Row],[Cert 2 Exp Date]]&lt;=TODAY(), "Expired",Merged_Data[[#This Row],[Cert 2 Exp Date]]= " ","No Data")</f>
        <v>Expired</v>
      </c>
      <c r="P546" s="45" t="str" cm="1">
        <f t="array" aca="1" ref="P546" ca="1">_xlfn.IFS(Merged_Data[[#This Row],[Cert 3 Exp Date]]&gt;TODAY()+10, "Current", AND(Merged_Data[[#This Row],[Cert 3 Exp Date]]&gt;TODAY(), Merged_Data[[#This Row],[Cert 3 Exp Date]]&lt;TODAY()+15),"Notify",Merged_Data[[#This Row],[Cert 3 Exp Date]]&lt;=TODAY(), "Expired",Merged_Data[[#This Row],[Cert 3 Exp Date]]= " ","No Data")</f>
        <v>Current</v>
      </c>
    </row>
    <row r="547" spans="1:16" x14ac:dyDescent="0.25">
      <c r="A547" s="13" t="s">
        <v>1844</v>
      </c>
      <c r="B547" s="13" t="s">
        <v>1845</v>
      </c>
      <c r="C547" s="13" t="s">
        <v>2980</v>
      </c>
      <c r="D547" s="13" t="s">
        <v>2430</v>
      </c>
      <c r="E547" s="13" t="s">
        <v>2445</v>
      </c>
      <c r="F547" s="13" t="s">
        <v>2427</v>
      </c>
      <c r="G547" s="13" t="s">
        <v>2432</v>
      </c>
      <c r="H547" s="18">
        <v>44713</v>
      </c>
      <c r="I547" s="20">
        <v>44732</v>
      </c>
      <c r="J547" s="21">
        <v>44998</v>
      </c>
      <c r="K547" s="22">
        <v>45040</v>
      </c>
      <c r="L547" s="14" t="str">
        <f ca="1">IF(Merged_Data[[#This Row],[Last Job Date]]+10 &lt;TODAY(), "AVAILABLE", "NOT AVAILABLE")</f>
        <v>NOT AVAILABLE</v>
      </c>
      <c r="M547" s="37" t="str">
        <f ca="1">IF(OR(Merged_Data[[#This Row],[Cert 2 Exp Date]]&lt;=TODAY()-$D$3, Merged_Data[[#This Row],[Cert 1 Ext Date]]&lt;=TODAY()-$D$3,Merged_Data[[#This Row],[Cert 3 Exp Date]]&lt;=TODAY()-$D$3), "COMPLIANT", "NOT COMPLIANT")</f>
        <v>NOT COMPLIANT</v>
      </c>
      <c r="N547" s="45" t="str" cm="1">
        <f t="array" aca="1" ref="N547" ca="1">_xlfn.IFS(Merged_Data[[#This Row],[Cert 1 Ext Date]]&gt;TODAY()+10, "Current", AND(Merged_Data[[#This Row],[Cert 1 Ext Date]]&gt;TODAY(), Merged_Data[[#This Row],[Cert 1 Ext Date]]&lt;TODAY()+15),"Notify",Merged_Data[[#This Row],[Cert 1 Ext Date]]&lt;=TODAY(), "Expired",Merged_Data[[#This Row],[Cert 1 Ext Date]]= " ","No Data")</f>
        <v>Notify</v>
      </c>
      <c r="O547" s="45" t="str" cm="1">
        <f t="array" aca="1" ref="O547" ca="1">_xlfn.IFS(Merged_Data[[#This Row],[Cert 2 Exp Date]]&gt;TODAY()+10, "Current", AND(Merged_Data[[#This Row],[Cert 2 Exp Date]]&gt;TODAY(), Merged_Data[[#This Row],[Cert 2 Exp Date]]&lt;TODAY()+15),"Notify",Merged_Data[[#This Row],[Cert 2 Exp Date]]&lt;=TODAY(), "Expired",Merged_Data[[#This Row],[Cert 2 Exp Date]]= " ","No Data")</f>
        <v>Current</v>
      </c>
      <c r="P547" s="45" t="str" cm="1">
        <f t="array" aca="1" ref="P547" ca="1">_xlfn.IFS(Merged_Data[[#This Row],[Cert 3 Exp Date]]&gt;TODAY()+10, "Current", AND(Merged_Data[[#This Row],[Cert 3 Exp Date]]&gt;TODAY(), Merged_Data[[#This Row],[Cert 3 Exp Date]]&lt;TODAY()+15),"Notify",Merged_Data[[#This Row],[Cert 3 Exp Date]]&lt;=TODAY(), "Expired",Merged_Data[[#This Row],[Cert 3 Exp Date]]= " ","No Data")</f>
        <v>Current</v>
      </c>
    </row>
    <row r="548" spans="1:16" x14ac:dyDescent="0.25">
      <c r="A548" s="13" t="s">
        <v>2409</v>
      </c>
      <c r="B548" s="13" t="s">
        <v>2410</v>
      </c>
      <c r="C548" s="13" t="s">
        <v>2981</v>
      </c>
      <c r="D548" s="13" t="s">
        <v>2425</v>
      </c>
      <c r="E548" s="13" t="s">
        <v>2441</v>
      </c>
      <c r="F548" s="13" t="s">
        <v>2435</v>
      </c>
      <c r="G548" s="13" t="s">
        <v>2432</v>
      </c>
      <c r="H548" s="18">
        <v>44709</v>
      </c>
      <c r="I548" s="20">
        <v>45165</v>
      </c>
      <c r="J548" s="21">
        <v>45153</v>
      </c>
      <c r="K548" s="22">
        <v>45293</v>
      </c>
      <c r="L548" s="14" t="str">
        <f ca="1">IF(Merged_Data[[#This Row],[Last Job Date]]+10 &lt;TODAY(), "AVAILABLE", "NOT AVAILABLE")</f>
        <v>AVAILABLE</v>
      </c>
      <c r="M548" s="37" t="str">
        <f ca="1">IF(OR(Merged_Data[[#This Row],[Cert 2 Exp Date]]&lt;=TODAY()-$D$3, Merged_Data[[#This Row],[Cert 1 Ext Date]]&lt;=TODAY()-$D$3,Merged_Data[[#This Row],[Cert 3 Exp Date]]&lt;=TODAY()-$D$3), "COMPLIANT", "NOT COMPLIANT")</f>
        <v>NOT COMPLIANT</v>
      </c>
      <c r="N548" s="45" t="str" cm="1">
        <f t="array" aca="1" ref="N548" ca="1">_xlfn.IFS(Merged_Data[[#This Row],[Cert 1 Ext Date]]&gt;TODAY()+10, "Current", AND(Merged_Data[[#This Row],[Cert 1 Ext Date]]&gt;TODAY(), Merged_Data[[#This Row],[Cert 1 Ext Date]]&lt;TODAY()+15),"Notify",Merged_Data[[#This Row],[Cert 1 Ext Date]]&lt;=TODAY(), "Expired",Merged_Data[[#This Row],[Cert 1 Ext Date]]= " ","No Data")</f>
        <v>Current</v>
      </c>
      <c r="O548" s="45" t="str" cm="1">
        <f t="array" aca="1" ref="O548" ca="1">_xlfn.IFS(Merged_Data[[#This Row],[Cert 2 Exp Date]]&gt;TODAY()+10, "Current", AND(Merged_Data[[#This Row],[Cert 2 Exp Date]]&gt;TODAY(), Merged_Data[[#This Row],[Cert 2 Exp Date]]&lt;TODAY()+15),"Notify",Merged_Data[[#This Row],[Cert 2 Exp Date]]&lt;=TODAY(), "Expired",Merged_Data[[#This Row],[Cert 2 Exp Date]]= " ","No Data")</f>
        <v>Current</v>
      </c>
      <c r="P548" s="45" t="str" cm="1">
        <f t="array" aca="1" ref="P548" ca="1">_xlfn.IFS(Merged_Data[[#This Row],[Cert 3 Exp Date]]&gt;TODAY()+10, "Current", AND(Merged_Data[[#This Row],[Cert 3 Exp Date]]&gt;TODAY(), Merged_Data[[#This Row],[Cert 3 Exp Date]]&lt;TODAY()+15),"Notify",Merged_Data[[#This Row],[Cert 3 Exp Date]]&lt;=TODAY(), "Expired",Merged_Data[[#This Row],[Cert 3 Exp Date]]= " ","No Data")</f>
        <v>Current</v>
      </c>
    </row>
    <row r="549" spans="1:16" x14ac:dyDescent="0.25">
      <c r="A549" s="13" t="s">
        <v>2034</v>
      </c>
      <c r="B549" s="13" t="s">
        <v>2035</v>
      </c>
      <c r="C549" s="13" t="s">
        <v>2982</v>
      </c>
      <c r="D549" s="13" t="s">
        <v>2430</v>
      </c>
      <c r="E549" s="13" t="s">
        <v>2439</v>
      </c>
      <c r="F549" s="13" t="s">
        <v>2442</v>
      </c>
      <c r="G549" s="13" t="s">
        <v>2432</v>
      </c>
      <c r="H549" s="18">
        <v>44705</v>
      </c>
      <c r="I549" s="20">
        <v>44802</v>
      </c>
      <c r="J549" s="21">
        <v>44866</v>
      </c>
      <c r="K549" s="22">
        <v>44845</v>
      </c>
      <c r="L549" s="14" t="str">
        <f ca="1">IF(Merged_Data[[#This Row],[Last Job Date]]+10 &lt;TODAY(), "AVAILABLE", "NOT AVAILABLE")</f>
        <v>AVAILABLE</v>
      </c>
      <c r="M549" s="37" t="str">
        <f ca="1">IF(OR(Merged_Data[[#This Row],[Cert 2 Exp Date]]&lt;=TODAY()-$D$3, Merged_Data[[#This Row],[Cert 1 Ext Date]]&lt;=TODAY()-$D$3,Merged_Data[[#This Row],[Cert 3 Exp Date]]&lt;=TODAY()-$D$3), "COMPLIANT", "NOT COMPLIANT")</f>
        <v>NOT COMPLIANT</v>
      </c>
      <c r="N549" s="45" t="str" cm="1">
        <f t="array" aca="1" ref="N549" ca="1">_xlfn.IFS(Merged_Data[[#This Row],[Cert 1 Ext Date]]&gt;TODAY()+10, "Current", AND(Merged_Data[[#This Row],[Cert 1 Ext Date]]&gt;TODAY(), Merged_Data[[#This Row],[Cert 1 Ext Date]]&lt;TODAY()+15),"Notify",Merged_Data[[#This Row],[Cert 1 Ext Date]]&lt;=TODAY(), "Expired",Merged_Data[[#This Row],[Cert 1 Ext Date]]= " ","No Data")</f>
        <v>Current</v>
      </c>
      <c r="O549" s="45" t="str" cm="1">
        <f t="array" aca="1" ref="O549" ca="1">_xlfn.IFS(Merged_Data[[#This Row],[Cert 2 Exp Date]]&gt;TODAY()+10, "Current", AND(Merged_Data[[#This Row],[Cert 2 Exp Date]]&gt;TODAY(), Merged_Data[[#This Row],[Cert 2 Exp Date]]&lt;TODAY()+15),"Notify",Merged_Data[[#This Row],[Cert 2 Exp Date]]&lt;=TODAY(), "Expired",Merged_Data[[#This Row],[Cert 2 Exp Date]]= " ","No Data")</f>
        <v>Current</v>
      </c>
      <c r="P549" s="45" t="str" cm="1">
        <f t="array" aca="1" ref="P549" ca="1">_xlfn.IFS(Merged_Data[[#This Row],[Cert 3 Exp Date]]&gt;TODAY()+10, "Current", AND(Merged_Data[[#This Row],[Cert 3 Exp Date]]&gt;TODAY(), Merged_Data[[#This Row],[Cert 3 Exp Date]]&lt;TODAY()+15),"Notify",Merged_Data[[#This Row],[Cert 3 Exp Date]]&lt;=TODAY(), "Expired",Merged_Data[[#This Row],[Cert 3 Exp Date]]= " ","No Data")</f>
        <v>Current</v>
      </c>
    </row>
    <row r="550" spans="1:16" x14ac:dyDescent="0.25">
      <c r="A550" s="13" t="s">
        <v>407</v>
      </c>
      <c r="B550" s="13" t="s">
        <v>408</v>
      </c>
      <c r="C550" s="13" t="s">
        <v>2983</v>
      </c>
      <c r="D550" s="13" t="s">
        <v>2425</v>
      </c>
      <c r="E550" s="13" t="s">
        <v>2437</v>
      </c>
      <c r="F550" s="13" t="s">
        <v>2431</v>
      </c>
      <c r="G550" s="13" t="s">
        <v>2428</v>
      </c>
      <c r="H550" s="18">
        <v>44715</v>
      </c>
      <c r="I550" s="20">
        <v>45167</v>
      </c>
      <c r="J550" s="21">
        <v>44913</v>
      </c>
      <c r="K550" s="22">
        <v>44806</v>
      </c>
      <c r="L550" s="14" t="str">
        <f ca="1">IF(Merged_Data[[#This Row],[Last Job Date]]+10 &lt;TODAY(), "AVAILABLE", "NOT AVAILABLE")</f>
        <v>NOT AVAILABLE</v>
      </c>
      <c r="M550" s="37" t="str">
        <f ca="1">IF(OR(Merged_Data[[#This Row],[Cert 2 Exp Date]]&lt;=TODAY()-$D$3, Merged_Data[[#This Row],[Cert 1 Ext Date]]&lt;=TODAY()-$D$3,Merged_Data[[#This Row],[Cert 3 Exp Date]]&lt;=TODAY()-$D$3), "COMPLIANT", "NOT COMPLIANT")</f>
        <v>NOT COMPLIANT</v>
      </c>
      <c r="N550" s="45" t="str" cm="1">
        <f t="array" aca="1" ref="N550" ca="1">_xlfn.IFS(Merged_Data[[#This Row],[Cert 1 Ext Date]]&gt;TODAY()+10, "Current", AND(Merged_Data[[#This Row],[Cert 1 Ext Date]]&gt;TODAY(), Merged_Data[[#This Row],[Cert 1 Ext Date]]&lt;TODAY()+15),"Notify",Merged_Data[[#This Row],[Cert 1 Ext Date]]&lt;=TODAY(), "Expired",Merged_Data[[#This Row],[Cert 1 Ext Date]]= " ","No Data")</f>
        <v>Current</v>
      </c>
      <c r="O550" s="45" t="str" cm="1">
        <f t="array" aca="1" ref="O550" ca="1">_xlfn.IFS(Merged_Data[[#This Row],[Cert 2 Exp Date]]&gt;TODAY()+10, "Current", AND(Merged_Data[[#This Row],[Cert 2 Exp Date]]&gt;TODAY(), Merged_Data[[#This Row],[Cert 2 Exp Date]]&lt;TODAY()+15),"Notify",Merged_Data[[#This Row],[Cert 2 Exp Date]]&lt;=TODAY(), "Expired",Merged_Data[[#This Row],[Cert 2 Exp Date]]= " ","No Data")</f>
        <v>Current</v>
      </c>
      <c r="P550" s="45" t="str" cm="1">
        <f t="array" aca="1" ref="P550" ca="1">_xlfn.IFS(Merged_Data[[#This Row],[Cert 3 Exp Date]]&gt;TODAY()+10, "Current", AND(Merged_Data[[#This Row],[Cert 3 Exp Date]]&gt;TODAY(), Merged_Data[[#This Row],[Cert 3 Exp Date]]&lt;TODAY()+15),"Notify",Merged_Data[[#This Row],[Cert 3 Exp Date]]&lt;=TODAY(), "Expired",Merged_Data[[#This Row],[Cert 3 Exp Date]]= " ","No Data")</f>
        <v>Current</v>
      </c>
    </row>
    <row r="551" spans="1:16" x14ac:dyDescent="0.25">
      <c r="A551" s="13" t="s">
        <v>1789</v>
      </c>
      <c r="B551" s="13" t="s">
        <v>1790</v>
      </c>
      <c r="C551" s="13" t="s">
        <v>2984</v>
      </c>
      <c r="D551" s="13" t="s">
        <v>2425</v>
      </c>
      <c r="E551" s="13" t="s">
        <v>2437</v>
      </c>
      <c r="F551" s="13" t="s">
        <v>2442</v>
      </c>
      <c r="G551" s="13" t="s">
        <v>2428</v>
      </c>
      <c r="H551" s="18">
        <v>44711</v>
      </c>
      <c r="I551" s="20">
        <v>44984</v>
      </c>
      <c r="J551" s="21">
        <v>44967</v>
      </c>
      <c r="K551" s="22">
        <v>45431</v>
      </c>
      <c r="L551" s="14" t="str">
        <f ca="1">IF(Merged_Data[[#This Row],[Last Job Date]]+10 &lt;TODAY(), "AVAILABLE", "NOT AVAILABLE")</f>
        <v>AVAILABLE</v>
      </c>
      <c r="M551" s="37" t="str">
        <f ca="1">IF(OR(Merged_Data[[#This Row],[Cert 2 Exp Date]]&lt;=TODAY()-$D$3, Merged_Data[[#This Row],[Cert 1 Ext Date]]&lt;=TODAY()-$D$3,Merged_Data[[#This Row],[Cert 3 Exp Date]]&lt;=TODAY()-$D$3), "COMPLIANT", "NOT COMPLIANT")</f>
        <v>NOT COMPLIANT</v>
      </c>
      <c r="N551" s="45" t="str" cm="1">
        <f t="array" aca="1" ref="N551" ca="1">_xlfn.IFS(Merged_Data[[#This Row],[Cert 1 Ext Date]]&gt;TODAY()+10, "Current", AND(Merged_Data[[#This Row],[Cert 1 Ext Date]]&gt;TODAY(), Merged_Data[[#This Row],[Cert 1 Ext Date]]&lt;TODAY()+15),"Notify",Merged_Data[[#This Row],[Cert 1 Ext Date]]&lt;=TODAY(), "Expired",Merged_Data[[#This Row],[Cert 1 Ext Date]]= " ","No Data")</f>
        <v>Current</v>
      </c>
      <c r="O551" s="45" t="str" cm="1">
        <f t="array" aca="1" ref="O551" ca="1">_xlfn.IFS(Merged_Data[[#This Row],[Cert 2 Exp Date]]&gt;TODAY()+10, "Current", AND(Merged_Data[[#This Row],[Cert 2 Exp Date]]&gt;TODAY(), Merged_Data[[#This Row],[Cert 2 Exp Date]]&lt;TODAY()+15),"Notify",Merged_Data[[#This Row],[Cert 2 Exp Date]]&lt;=TODAY(), "Expired",Merged_Data[[#This Row],[Cert 2 Exp Date]]= " ","No Data")</f>
        <v>Current</v>
      </c>
      <c r="P551" s="45" t="str" cm="1">
        <f t="array" aca="1" ref="P551" ca="1">_xlfn.IFS(Merged_Data[[#This Row],[Cert 3 Exp Date]]&gt;TODAY()+10, "Current", AND(Merged_Data[[#This Row],[Cert 3 Exp Date]]&gt;TODAY(), Merged_Data[[#This Row],[Cert 3 Exp Date]]&lt;TODAY()+15),"Notify",Merged_Data[[#This Row],[Cert 3 Exp Date]]&lt;=TODAY(), "Expired",Merged_Data[[#This Row],[Cert 3 Exp Date]]= " ","No Data")</f>
        <v>Current</v>
      </c>
    </row>
    <row r="552" spans="1:16" x14ac:dyDescent="0.25">
      <c r="A552" s="13" t="s">
        <v>1749</v>
      </c>
      <c r="B552" s="13" t="s">
        <v>1750</v>
      </c>
      <c r="C552" s="13" t="s">
        <v>2985</v>
      </c>
      <c r="D552" s="13" t="s">
        <v>2430</v>
      </c>
      <c r="E552" s="13" t="s">
        <v>2439</v>
      </c>
      <c r="F552" s="13" t="s">
        <v>2447</v>
      </c>
      <c r="G552" s="13" t="s">
        <v>2428</v>
      </c>
      <c r="H552" s="18">
        <v>44708</v>
      </c>
      <c r="I552" s="20">
        <v>44900</v>
      </c>
      <c r="J552" s="21">
        <v>45186</v>
      </c>
      <c r="K552" s="22">
        <v>45153</v>
      </c>
      <c r="L552" s="14" t="str">
        <f ca="1">IF(Merged_Data[[#This Row],[Last Job Date]]+10 &lt;TODAY(), "AVAILABLE", "NOT AVAILABLE")</f>
        <v>AVAILABLE</v>
      </c>
      <c r="M552" s="37" t="str">
        <f ca="1">IF(OR(Merged_Data[[#This Row],[Cert 2 Exp Date]]&lt;=TODAY()-$D$3, Merged_Data[[#This Row],[Cert 1 Ext Date]]&lt;=TODAY()-$D$3,Merged_Data[[#This Row],[Cert 3 Exp Date]]&lt;=TODAY()-$D$3), "COMPLIANT", "NOT COMPLIANT")</f>
        <v>NOT COMPLIANT</v>
      </c>
      <c r="N552" s="45" t="str" cm="1">
        <f t="array" aca="1" ref="N552" ca="1">_xlfn.IFS(Merged_Data[[#This Row],[Cert 1 Ext Date]]&gt;TODAY()+10, "Current", AND(Merged_Data[[#This Row],[Cert 1 Ext Date]]&gt;TODAY(), Merged_Data[[#This Row],[Cert 1 Ext Date]]&lt;TODAY()+15),"Notify",Merged_Data[[#This Row],[Cert 1 Ext Date]]&lt;=TODAY(), "Expired",Merged_Data[[#This Row],[Cert 1 Ext Date]]= " ","No Data")</f>
        <v>Current</v>
      </c>
      <c r="O552" s="45" t="str" cm="1">
        <f t="array" aca="1" ref="O552" ca="1">_xlfn.IFS(Merged_Data[[#This Row],[Cert 2 Exp Date]]&gt;TODAY()+10, "Current", AND(Merged_Data[[#This Row],[Cert 2 Exp Date]]&gt;TODAY(), Merged_Data[[#This Row],[Cert 2 Exp Date]]&lt;TODAY()+15),"Notify",Merged_Data[[#This Row],[Cert 2 Exp Date]]&lt;=TODAY(), "Expired",Merged_Data[[#This Row],[Cert 2 Exp Date]]= " ","No Data")</f>
        <v>Current</v>
      </c>
      <c r="P552" s="45" t="str" cm="1">
        <f t="array" aca="1" ref="P552" ca="1">_xlfn.IFS(Merged_Data[[#This Row],[Cert 3 Exp Date]]&gt;TODAY()+10, "Current", AND(Merged_Data[[#This Row],[Cert 3 Exp Date]]&gt;TODAY(), Merged_Data[[#This Row],[Cert 3 Exp Date]]&lt;TODAY()+15),"Notify",Merged_Data[[#This Row],[Cert 3 Exp Date]]&lt;=TODAY(), "Expired",Merged_Data[[#This Row],[Cert 3 Exp Date]]= " ","No Data")</f>
        <v>Current</v>
      </c>
    </row>
    <row r="553" spans="1:16" x14ac:dyDescent="0.25">
      <c r="A553" s="13" t="s">
        <v>969</v>
      </c>
      <c r="B553" s="13" t="s">
        <v>970</v>
      </c>
      <c r="C553" s="13" t="s">
        <v>2986</v>
      </c>
      <c r="D553" s="13" t="s">
        <v>2425</v>
      </c>
      <c r="E553" s="13" t="s">
        <v>2450</v>
      </c>
      <c r="F553" s="13" t="s">
        <v>2447</v>
      </c>
      <c r="G553" s="13" t="s">
        <v>2428</v>
      </c>
      <c r="H553" s="18">
        <v>44712</v>
      </c>
      <c r="I553" s="20">
        <v>44779</v>
      </c>
      <c r="J553" s="21">
        <v>45127</v>
      </c>
      <c r="K553" s="22">
        <v>45001</v>
      </c>
      <c r="L553" s="14" t="str">
        <f ca="1">IF(Merged_Data[[#This Row],[Last Job Date]]+10 &lt;TODAY(), "AVAILABLE", "NOT AVAILABLE")</f>
        <v>AVAILABLE</v>
      </c>
      <c r="M553" s="37" t="str">
        <f ca="1">IF(OR(Merged_Data[[#This Row],[Cert 2 Exp Date]]&lt;=TODAY()-$D$3, Merged_Data[[#This Row],[Cert 1 Ext Date]]&lt;=TODAY()-$D$3,Merged_Data[[#This Row],[Cert 3 Exp Date]]&lt;=TODAY()-$D$3), "COMPLIANT", "NOT COMPLIANT")</f>
        <v>NOT COMPLIANT</v>
      </c>
      <c r="N553" s="45" t="str" cm="1">
        <f t="array" aca="1" ref="N553" ca="1">_xlfn.IFS(Merged_Data[[#This Row],[Cert 1 Ext Date]]&gt;TODAY()+10, "Current", AND(Merged_Data[[#This Row],[Cert 1 Ext Date]]&gt;TODAY(), Merged_Data[[#This Row],[Cert 1 Ext Date]]&lt;TODAY()+15),"Notify",Merged_Data[[#This Row],[Cert 1 Ext Date]]&lt;=TODAY(), "Expired",Merged_Data[[#This Row],[Cert 1 Ext Date]]= " ","No Data")</f>
        <v>Current</v>
      </c>
      <c r="O553" s="45" t="str" cm="1">
        <f t="array" aca="1" ref="O553" ca="1">_xlfn.IFS(Merged_Data[[#This Row],[Cert 2 Exp Date]]&gt;TODAY()+10, "Current", AND(Merged_Data[[#This Row],[Cert 2 Exp Date]]&gt;TODAY(), Merged_Data[[#This Row],[Cert 2 Exp Date]]&lt;TODAY()+15),"Notify",Merged_Data[[#This Row],[Cert 2 Exp Date]]&lt;=TODAY(), "Expired",Merged_Data[[#This Row],[Cert 2 Exp Date]]= " ","No Data")</f>
        <v>Current</v>
      </c>
      <c r="P553" s="45" t="str" cm="1">
        <f t="array" aca="1" ref="P553" ca="1">_xlfn.IFS(Merged_Data[[#This Row],[Cert 3 Exp Date]]&gt;TODAY()+10, "Current", AND(Merged_Data[[#This Row],[Cert 3 Exp Date]]&gt;TODAY(), Merged_Data[[#This Row],[Cert 3 Exp Date]]&lt;TODAY()+15),"Notify",Merged_Data[[#This Row],[Cert 3 Exp Date]]&lt;=TODAY(), "Expired",Merged_Data[[#This Row],[Cert 3 Exp Date]]= " ","No Data")</f>
        <v>Current</v>
      </c>
    </row>
    <row r="554" spans="1:16" x14ac:dyDescent="0.25">
      <c r="A554" s="13" t="s">
        <v>2076</v>
      </c>
      <c r="B554" s="13" t="s">
        <v>2077</v>
      </c>
      <c r="C554" s="13" t="s">
        <v>2987</v>
      </c>
      <c r="D554" s="13" t="s">
        <v>2430</v>
      </c>
      <c r="E554" s="13" t="s">
        <v>2450</v>
      </c>
      <c r="F554" s="13" t="s">
        <v>2431</v>
      </c>
      <c r="G554" s="13" t="s">
        <v>2432</v>
      </c>
      <c r="H554" s="18">
        <v>44710</v>
      </c>
      <c r="I554" s="20">
        <v>45181</v>
      </c>
      <c r="J554" s="21">
        <v>44851</v>
      </c>
      <c r="K554" s="22">
        <v>45491</v>
      </c>
      <c r="L554" s="14" t="str">
        <f ca="1">IF(Merged_Data[[#This Row],[Last Job Date]]+10 &lt;TODAY(), "AVAILABLE", "NOT AVAILABLE")</f>
        <v>AVAILABLE</v>
      </c>
      <c r="M554" s="37" t="str">
        <f ca="1">IF(OR(Merged_Data[[#This Row],[Cert 2 Exp Date]]&lt;=TODAY()-$D$3, Merged_Data[[#This Row],[Cert 1 Ext Date]]&lt;=TODAY()-$D$3,Merged_Data[[#This Row],[Cert 3 Exp Date]]&lt;=TODAY()-$D$3), "COMPLIANT", "NOT COMPLIANT")</f>
        <v>NOT COMPLIANT</v>
      </c>
      <c r="N554" s="45" t="str" cm="1">
        <f t="array" aca="1" ref="N554" ca="1">_xlfn.IFS(Merged_Data[[#This Row],[Cert 1 Ext Date]]&gt;TODAY()+10, "Current", AND(Merged_Data[[#This Row],[Cert 1 Ext Date]]&gt;TODAY(), Merged_Data[[#This Row],[Cert 1 Ext Date]]&lt;TODAY()+15),"Notify",Merged_Data[[#This Row],[Cert 1 Ext Date]]&lt;=TODAY(), "Expired",Merged_Data[[#This Row],[Cert 1 Ext Date]]= " ","No Data")</f>
        <v>Current</v>
      </c>
      <c r="O554" s="45" t="str" cm="1">
        <f t="array" aca="1" ref="O554" ca="1">_xlfn.IFS(Merged_Data[[#This Row],[Cert 2 Exp Date]]&gt;TODAY()+10, "Current", AND(Merged_Data[[#This Row],[Cert 2 Exp Date]]&gt;TODAY(), Merged_Data[[#This Row],[Cert 2 Exp Date]]&lt;TODAY()+15),"Notify",Merged_Data[[#This Row],[Cert 2 Exp Date]]&lt;=TODAY(), "Expired",Merged_Data[[#This Row],[Cert 2 Exp Date]]= " ","No Data")</f>
        <v>Current</v>
      </c>
      <c r="P554" s="45" t="str" cm="1">
        <f t="array" aca="1" ref="P554" ca="1">_xlfn.IFS(Merged_Data[[#This Row],[Cert 3 Exp Date]]&gt;TODAY()+10, "Current", AND(Merged_Data[[#This Row],[Cert 3 Exp Date]]&gt;TODAY(), Merged_Data[[#This Row],[Cert 3 Exp Date]]&lt;TODAY()+15),"Notify",Merged_Data[[#This Row],[Cert 3 Exp Date]]&lt;=TODAY(), "Expired",Merged_Data[[#This Row],[Cert 3 Exp Date]]= " ","No Data")</f>
        <v>Current</v>
      </c>
    </row>
    <row r="555" spans="1:16" x14ac:dyDescent="0.25">
      <c r="A555" s="13" t="s">
        <v>2110</v>
      </c>
      <c r="B555" s="13" t="s">
        <v>2111</v>
      </c>
      <c r="C555" s="13" t="s">
        <v>2988</v>
      </c>
      <c r="D555" s="13" t="s">
        <v>2430</v>
      </c>
      <c r="E555" s="13" t="s">
        <v>2441</v>
      </c>
      <c r="F555" s="13" t="s">
        <v>2442</v>
      </c>
      <c r="G555" s="13" t="s">
        <v>2428</v>
      </c>
      <c r="H555" s="18">
        <v>44709</v>
      </c>
      <c r="I555" s="20">
        <v>45026</v>
      </c>
      <c r="J555" s="21">
        <v>45143</v>
      </c>
      <c r="K555" s="22">
        <v>44910</v>
      </c>
      <c r="L555" s="14" t="str">
        <f ca="1">IF(Merged_Data[[#This Row],[Last Job Date]]+10 &lt;TODAY(), "AVAILABLE", "NOT AVAILABLE")</f>
        <v>AVAILABLE</v>
      </c>
      <c r="M555" s="37" t="str">
        <f ca="1">IF(OR(Merged_Data[[#This Row],[Cert 2 Exp Date]]&lt;=TODAY()-$D$3, Merged_Data[[#This Row],[Cert 1 Ext Date]]&lt;=TODAY()-$D$3,Merged_Data[[#This Row],[Cert 3 Exp Date]]&lt;=TODAY()-$D$3), "COMPLIANT", "NOT COMPLIANT")</f>
        <v>NOT COMPLIANT</v>
      </c>
      <c r="N555" s="45" t="str" cm="1">
        <f t="array" aca="1" ref="N555" ca="1">_xlfn.IFS(Merged_Data[[#This Row],[Cert 1 Ext Date]]&gt;TODAY()+10, "Current", AND(Merged_Data[[#This Row],[Cert 1 Ext Date]]&gt;TODAY(), Merged_Data[[#This Row],[Cert 1 Ext Date]]&lt;TODAY()+15),"Notify",Merged_Data[[#This Row],[Cert 1 Ext Date]]&lt;=TODAY(), "Expired",Merged_Data[[#This Row],[Cert 1 Ext Date]]= " ","No Data")</f>
        <v>Current</v>
      </c>
      <c r="O555" s="45" t="str" cm="1">
        <f t="array" aca="1" ref="O555" ca="1">_xlfn.IFS(Merged_Data[[#This Row],[Cert 2 Exp Date]]&gt;TODAY()+10, "Current", AND(Merged_Data[[#This Row],[Cert 2 Exp Date]]&gt;TODAY(), Merged_Data[[#This Row],[Cert 2 Exp Date]]&lt;TODAY()+15),"Notify",Merged_Data[[#This Row],[Cert 2 Exp Date]]&lt;=TODAY(), "Expired",Merged_Data[[#This Row],[Cert 2 Exp Date]]= " ","No Data")</f>
        <v>Current</v>
      </c>
      <c r="P555" s="45" t="str" cm="1">
        <f t="array" aca="1" ref="P555" ca="1">_xlfn.IFS(Merged_Data[[#This Row],[Cert 3 Exp Date]]&gt;TODAY()+10, "Current", AND(Merged_Data[[#This Row],[Cert 3 Exp Date]]&gt;TODAY(), Merged_Data[[#This Row],[Cert 3 Exp Date]]&lt;TODAY()+15),"Notify",Merged_Data[[#This Row],[Cert 3 Exp Date]]&lt;=TODAY(), "Expired",Merged_Data[[#This Row],[Cert 3 Exp Date]]= " ","No Data")</f>
        <v>Current</v>
      </c>
    </row>
    <row r="556" spans="1:16" x14ac:dyDescent="0.25">
      <c r="A556" s="13" t="s">
        <v>2126</v>
      </c>
      <c r="B556" s="13" t="s">
        <v>2127</v>
      </c>
      <c r="C556" s="13" t="s">
        <v>2989</v>
      </c>
      <c r="D556" s="13" t="s">
        <v>2425</v>
      </c>
      <c r="E556" s="13" t="s">
        <v>2450</v>
      </c>
      <c r="F556" s="13" t="s">
        <v>2442</v>
      </c>
      <c r="G556" s="13" t="s">
        <v>2432</v>
      </c>
      <c r="H556" s="18">
        <v>44716</v>
      </c>
      <c r="I556" s="20">
        <v>44667</v>
      </c>
      <c r="J556" s="21">
        <v>44710</v>
      </c>
      <c r="K556" s="22">
        <v>44619</v>
      </c>
      <c r="L556" s="14" t="str">
        <f ca="1">IF(Merged_Data[[#This Row],[Last Job Date]]+10 &lt;TODAY(), "AVAILABLE", "NOT AVAILABLE")</f>
        <v>NOT AVAILABLE</v>
      </c>
      <c r="M556" s="37" t="str">
        <f ca="1">IF(OR(Merged_Data[[#This Row],[Cert 2 Exp Date]]&lt;=TODAY()-$D$3, Merged_Data[[#This Row],[Cert 1 Ext Date]]&lt;=TODAY()-$D$3,Merged_Data[[#This Row],[Cert 3 Exp Date]]&lt;=TODAY()-$D$3), "COMPLIANT", "NOT COMPLIANT")</f>
        <v>COMPLIANT</v>
      </c>
      <c r="N556" s="45" t="str" cm="1">
        <f t="array" aca="1" ref="N556" ca="1">_xlfn.IFS(Merged_Data[[#This Row],[Cert 1 Ext Date]]&gt;TODAY()+10, "Current", AND(Merged_Data[[#This Row],[Cert 1 Ext Date]]&gt;TODAY(), Merged_Data[[#This Row],[Cert 1 Ext Date]]&lt;TODAY()+15),"Notify",Merged_Data[[#This Row],[Cert 1 Ext Date]]&lt;=TODAY(), "Expired",Merged_Data[[#This Row],[Cert 1 Ext Date]]= " ","No Data")</f>
        <v>Expired</v>
      </c>
      <c r="O556" s="45" t="str" cm="1">
        <f t="array" aca="1" ref="O556" ca="1">_xlfn.IFS(Merged_Data[[#This Row],[Cert 2 Exp Date]]&gt;TODAY()+10, "Current", AND(Merged_Data[[#This Row],[Cert 2 Exp Date]]&gt;TODAY(), Merged_Data[[#This Row],[Cert 2 Exp Date]]&lt;TODAY()+15),"Notify",Merged_Data[[#This Row],[Cert 2 Exp Date]]&lt;=TODAY(), "Expired",Merged_Data[[#This Row],[Cert 2 Exp Date]]= " ","No Data")</f>
        <v>Expired</v>
      </c>
      <c r="P556" s="45" t="str" cm="1">
        <f t="array" aca="1" ref="P556" ca="1">_xlfn.IFS(Merged_Data[[#This Row],[Cert 3 Exp Date]]&gt;TODAY()+10, "Current", AND(Merged_Data[[#This Row],[Cert 3 Exp Date]]&gt;TODAY(), Merged_Data[[#This Row],[Cert 3 Exp Date]]&lt;TODAY()+15),"Notify",Merged_Data[[#This Row],[Cert 3 Exp Date]]&lt;=TODAY(), "Expired",Merged_Data[[#This Row],[Cert 3 Exp Date]]= " ","No Data")</f>
        <v>Expired</v>
      </c>
    </row>
    <row r="557" spans="1:16" x14ac:dyDescent="0.25">
      <c r="A557" s="13" t="s">
        <v>2101</v>
      </c>
      <c r="B557" s="13" t="s">
        <v>2102</v>
      </c>
      <c r="C557" s="13" t="s">
        <v>2990</v>
      </c>
      <c r="D557" s="13" t="s">
        <v>2430</v>
      </c>
      <c r="E557" s="13" t="s">
        <v>2439</v>
      </c>
      <c r="F557" s="13" t="s">
        <v>2447</v>
      </c>
      <c r="G557" s="13" t="s">
        <v>2428</v>
      </c>
      <c r="H557" s="18">
        <v>44710</v>
      </c>
      <c r="I557" s="20">
        <v>45173</v>
      </c>
      <c r="J557" s="21">
        <v>44778</v>
      </c>
      <c r="K557" s="22">
        <v>44907</v>
      </c>
      <c r="L557" s="14" t="str">
        <f ca="1">IF(Merged_Data[[#This Row],[Last Job Date]]+10 &lt;TODAY(), "AVAILABLE", "NOT AVAILABLE")</f>
        <v>AVAILABLE</v>
      </c>
      <c r="M557" s="37" t="str">
        <f ca="1">IF(OR(Merged_Data[[#This Row],[Cert 2 Exp Date]]&lt;=TODAY()-$D$3, Merged_Data[[#This Row],[Cert 1 Ext Date]]&lt;=TODAY()-$D$3,Merged_Data[[#This Row],[Cert 3 Exp Date]]&lt;=TODAY()-$D$3), "COMPLIANT", "NOT COMPLIANT")</f>
        <v>NOT COMPLIANT</v>
      </c>
      <c r="N557" s="45" t="str" cm="1">
        <f t="array" aca="1" ref="N557" ca="1">_xlfn.IFS(Merged_Data[[#This Row],[Cert 1 Ext Date]]&gt;TODAY()+10, "Current", AND(Merged_Data[[#This Row],[Cert 1 Ext Date]]&gt;TODAY(), Merged_Data[[#This Row],[Cert 1 Ext Date]]&lt;TODAY()+15),"Notify",Merged_Data[[#This Row],[Cert 1 Ext Date]]&lt;=TODAY(), "Expired",Merged_Data[[#This Row],[Cert 1 Ext Date]]= " ","No Data")</f>
        <v>Current</v>
      </c>
      <c r="O557" s="45" t="str" cm="1">
        <f t="array" aca="1" ref="O557" ca="1">_xlfn.IFS(Merged_Data[[#This Row],[Cert 2 Exp Date]]&gt;TODAY()+10, "Current", AND(Merged_Data[[#This Row],[Cert 2 Exp Date]]&gt;TODAY(), Merged_Data[[#This Row],[Cert 2 Exp Date]]&lt;TODAY()+15),"Notify",Merged_Data[[#This Row],[Cert 2 Exp Date]]&lt;=TODAY(), "Expired",Merged_Data[[#This Row],[Cert 2 Exp Date]]= " ","No Data")</f>
        <v>Current</v>
      </c>
      <c r="P557" s="45" t="str" cm="1">
        <f t="array" aca="1" ref="P557" ca="1">_xlfn.IFS(Merged_Data[[#This Row],[Cert 3 Exp Date]]&gt;TODAY()+10, "Current", AND(Merged_Data[[#This Row],[Cert 3 Exp Date]]&gt;TODAY(), Merged_Data[[#This Row],[Cert 3 Exp Date]]&lt;TODAY()+15),"Notify",Merged_Data[[#This Row],[Cert 3 Exp Date]]&lt;=TODAY(), "Expired",Merged_Data[[#This Row],[Cert 3 Exp Date]]= " ","No Data")</f>
        <v>Current</v>
      </c>
    </row>
    <row r="558" spans="1:16" x14ac:dyDescent="0.25">
      <c r="A558" s="13" t="s">
        <v>213</v>
      </c>
      <c r="B558" s="13" t="s">
        <v>214</v>
      </c>
      <c r="C558" s="13" t="s">
        <v>2991</v>
      </c>
      <c r="D558" s="13" t="s">
        <v>2430</v>
      </c>
      <c r="E558" s="13" t="s">
        <v>2439</v>
      </c>
      <c r="F558" s="13" t="s">
        <v>2435</v>
      </c>
      <c r="G558" s="13" t="s">
        <v>2432</v>
      </c>
      <c r="H558" s="18">
        <v>44710</v>
      </c>
      <c r="I558" s="20"/>
      <c r="J558" s="21"/>
      <c r="K558" s="22"/>
      <c r="L558" s="14" t="str">
        <f ca="1">IF(Merged_Data[[#This Row],[Last Job Date]]+10 &lt;TODAY(), "AVAILABLE", "NOT AVAILABLE")</f>
        <v>AVAILABLE</v>
      </c>
      <c r="M558" s="37" t="str">
        <f ca="1">IF(OR(Merged_Data[[#This Row],[Cert 2 Exp Date]]&lt;=TODAY()-$D$3, Merged_Data[[#This Row],[Cert 1 Ext Date]]&lt;=TODAY()-$D$3,Merged_Data[[#This Row],[Cert 3 Exp Date]]&lt;=TODAY()-$D$3), "COMPLIANT", "NOT COMPLIANT")</f>
        <v>COMPLIANT</v>
      </c>
      <c r="N558" s="45" t="str" cm="1">
        <f t="array" aca="1" ref="N558" ca="1">_xlfn.IFS(Merged_Data[[#This Row],[Cert 1 Ext Date]]&gt;TODAY()+10, "Current", AND(Merged_Data[[#This Row],[Cert 1 Ext Date]]&gt;TODAY(), Merged_Data[[#This Row],[Cert 1 Ext Date]]&lt;TODAY()+15),"Notify",Merged_Data[[#This Row],[Cert 1 Ext Date]]&lt;=TODAY(), "Expired",Merged_Data[[#This Row],[Cert 1 Ext Date]]= " ","No Data")</f>
        <v>Expired</v>
      </c>
      <c r="O558" s="45" t="str" cm="1">
        <f t="array" aca="1" ref="O558" ca="1">_xlfn.IFS(Merged_Data[[#This Row],[Cert 2 Exp Date]]&gt;TODAY()+10, "Current", AND(Merged_Data[[#This Row],[Cert 2 Exp Date]]&gt;TODAY(), Merged_Data[[#This Row],[Cert 2 Exp Date]]&lt;TODAY()+15),"Notify",Merged_Data[[#This Row],[Cert 2 Exp Date]]&lt;=TODAY(), "Expired",Merged_Data[[#This Row],[Cert 2 Exp Date]]= " ","No Data")</f>
        <v>Expired</v>
      </c>
      <c r="P558" s="45" t="str" cm="1">
        <f t="array" aca="1" ref="P558" ca="1">_xlfn.IFS(Merged_Data[[#This Row],[Cert 3 Exp Date]]&gt;TODAY()+10, "Current", AND(Merged_Data[[#This Row],[Cert 3 Exp Date]]&gt;TODAY(), Merged_Data[[#This Row],[Cert 3 Exp Date]]&lt;TODAY()+15),"Notify",Merged_Data[[#This Row],[Cert 3 Exp Date]]&lt;=TODAY(), "Expired",Merged_Data[[#This Row],[Cert 3 Exp Date]]= " ","No Data")</f>
        <v>Expired</v>
      </c>
    </row>
    <row r="559" spans="1:16" x14ac:dyDescent="0.25">
      <c r="A559" s="13" t="s">
        <v>862</v>
      </c>
      <c r="B559" s="13" t="s">
        <v>863</v>
      </c>
      <c r="C559" s="13" t="s">
        <v>2992</v>
      </c>
      <c r="D559" s="13" t="s">
        <v>2425</v>
      </c>
      <c r="E559" s="13" t="s">
        <v>2441</v>
      </c>
      <c r="F559" s="13" t="s">
        <v>2447</v>
      </c>
      <c r="G559" s="13" t="s">
        <v>2428</v>
      </c>
      <c r="H559" s="18">
        <v>44712</v>
      </c>
      <c r="I559" s="20">
        <v>44846</v>
      </c>
      <c r="J559" s="21">
        <v>44925</v>
      </c>
      <c r="K559" s="22">
        <v>45142</v>
      </c>
      <c r="L559" s="14" t="str">
        <f ca="1">IF(Merged_Data[[#This Row],[Last Job Date]]+10 &lt;TODAY(), "AVAILABLE", "NOT AVAILABLE")</f>
        <v>AVAILABLE</v>
      </c>
      <c r="M559" s="37" t="str">
        <f ca="1">IF(OR(Merged_Data[[#This Row],[Cert 2 Exp Date]]&lt;=TODAY()-$D$3, Merged_Data[[#This Row],[Cert 1 Ext Date]]&lt;=TODAY()-$D$3,Merged_Data[[#This Row],[Cert 3 Exp Date]]&lt;=TODAY()-$D$3), "COMPLIANT", "NOT COMPLIANT")</f>
        <v>NOT COMPLIANT</v>
      </c>
      <c r="N559" s="45" t="str" cm="1">
        <f t="array" aca="1" ref="N559" ca="1">_xlfn.IFS(Merged_Data[[#This Row],[Cert 1 Ext Date]]&gt;TODAY()+10, "Current", AND(Merged_Data[[#This Row],[Cert 1 Ext Date]]&gt;TODAY(), Merged_Data[[#This Row],[Cert 1 Ext Date]]&lt;TODAY()+15),"Notify",Merged_Data[[#This Row],[Cert 1 Ext Date]]&lt;=TODAY(), "Expired",Merged_Data[[#This Row],[Cert 1 Ext Date]]= " ","No Data")</f>
        <v>Current</v>
      </c>
      <c r="O559" s="45" t="str" cm="1">
        <f t="array" aca="1" ref="O559" ca="1">_xlfn.IFS(Merged_Data[[#This Row],[Cert 2 Exp Date]]&gt;TODAY()+10, "Current", AND(Merged_Data[[#This Row],[Cert 2 Exp Date]]&gt;TODAY(), Merged_Data[[#This Row],[Cert 2 Exp Date]]&lt;TODAY()+15),"Notify",Merged_Data[[#This Row],[Cert 2 Exp Date]]&lt;=TODAY(), "Expired",Merged_Data[[#This Row],[Cert 2 Exp Date]]= " ","No Data")</f>
        <v>Current</v>
      </c>
      <c r="P559" s="45" t="str" cm="1">
        <f t="array" aca="1" ref="P559" ca="1">_xlfn.IFS(Merged_Data[[#This Row],[Cert 3 Exp Date]]&gt;TODAY()+10, "Current", AND(Merged_Data[[#This Row],[Cert 3 Exp Date]]&gt;TODAY(), Merged_Data[[#This Row],[Cert 3 Exp Date]]&lt;TODAY()+15),"Notify",Merged_Data[[#This Row],[Cert 3 Exp Date]]&lt;=TODAY(), "Expired",Merged_Data[[#This Row],[Cert 3 Exp Date]]= " ","No Data")</f>
        <v>Current</v>
      </c>
    </row>
    <row r="560" spans="1:16" x14ac:dyDescent="0.25">
      <c r="A560" s="13" t="s">
        <v>285</v>
      </c>
      <c r="B560" s="13" t="s">
        <v>286</v>
      </c>
      <c r="C560" s="13" t="s">
        <v>2993</v>
      </c>
      <c r="D560" s="13" t="s">
        <v>2425</v>
      </c>
      <c r="E560" s="13" t="s">
        <v>2439</v>
      </c>
      <c r="F560" s="13" t="s">
        <v>2431</v>
      </c>
      <c r="G560" s="13" t="s">
        <v>2432</v>
      </c>
      <c r="H560" s="18">
        <v>44713</v>
      </c>
      <c r="I560" s="20">
        <v>44934</v>
      </c>
      <c r="J560" s="21">
        <v>45179</v>
      </c>
      <c r="K560" s="22">
        <v>45361</v>
      </c>
      <c r="L560" s="14" t="str">
        <f ca="1">IF(Merged_Data[[#This Row],[Last Job Date]]+10 &lt;TODAY(), "AVAILABLE", "NOT AVAILABLE")</f>
        <v>NOT AVAILABLE</v>
      </c>
      <c r="M560" s="37" t="str">
        <f ca="1">IF(OR(Merged_Data[[#This Row],[Cert 2 Exp Date]]&lt;=TODAY()-$D$3, Merged_Data[[#This Row],[Cert 1 Ext Date]]&lt;=TODAY()-$D$3,Merged_Data[[#This Row],[Cert 3 Exp Date]]&lt;=TODAY()-$D$3), "COMPLIANT", "NOT COMPLIANT")</f>
        <v>NOT COMPLIANT</v>
      </c>
      <c r="N560" s="45" t="str" cm="1">
        <f t="array" aca="1" ref="N560" ca="1">_xlfn.IFS(Merged_Data[[#This Row],[Cert 1 Ext Date]]&gt;TODAY()+10, "Current", AND(Merged_Data[[#This Row],[Cert 1 Ext Date]]&gt;TODAY(), Merged_Data[[#This Row],[Cert 1 Ext Date]]&lt;TODAY()+15),"Notify",Merged_Data[[#This Row],[Cert 1 Ext Date]]&lt;=TODAY(), "Expired",Merged_Data[[#This Row],[Cert 1 Ext Date]]= " ","No Data")</f>
        <v>Current</v>
      </c>
      <c r="O560" s="45" t="str" cm="1">
        <f t="array" aca="1" ref="O560" ca="1">_xlfn.IFS(Merged_Data[[#This Row],[Cert 2 Exp Date]]&gt;TODAY()+10, "Current", AND(Merged_Data[[#This Row],[Cert 2 Exp Date]]&gt;TODAY(), Merged_Data[[#This Row],[Cert 2 Exp Date]]&lt;TODAY()+15),"Notify",Merged_Data[[#This Row],[Cert 2 Exp Date]]&lt;=TODAY(), "Expired",Merged_Data[[#This Row],[Cert 2 Exp Date]]= " ","No Data")</f>
        <v>Current</v>
      </c>
      <c r="P560" s="45" t="str" cm="1">
        <f t="array" aca="1" ref="P560" ca="1">_xlfn.IFS(Merged_Data[[#This Row],[Cert 3 Exp Date]]&gt;TODAY()+10, "Current", AND(Merged_Data[[#This Row],[Cert 3 Exp Date]]&gt;TODAY(), Merged_Data[[#This Row],[Cert 3 Exp Date]]&lt;TODAY()+15),"Notify",Merged_Data[[#This Row],[Cert 3 Exp Date]]&lt;=TODAY(), "Expired",Merged_Data[[#This Row],[Cert 3 Exp Date]]= " ","No Data")</f>
        <v>Current</v>
      </c>
    </row>
    <row r="561" spans="1:16" x14ac:dyDescent="0.25">
      <c r="A561" s="13" t="s">
        <v>879</v>
      </c>
      <c r="B561" s="13" t="s">
        <v>880</v>
      </c>
      <c r="C561" s="13" t="s">
        <v>2994</v>
      </c>
      <c r="D561" s="13" t="s">
        <v>2430</v>
      </c>
      <c r="E561" s="13" t="s">
        <v>2439</v>
      </c>
      <c r="F561" s="13" t="s">
        <v>2435</v>
      </c>
      <c r="G561" s="13" t="s">
        <v>2432</v>
      </c>
      <c r="H561" s="18">
        <v>44710</v>
      </c>
      <c r="I561" s="20"/>
      <c r="J561" s="21">
        <v>44636</v>
      </c>
      <c r="K561" s="22">
        <v>44845</v>
      </c>
      <c r="L561" s="14" t="str">
        <f ca="1">IF(Merged_Data[[#This Row],[Last Job Date]]+10 &lt;TODAY(), "AVAILABLE", "NOT AVAILABLE")</f>
        <v>AVAILABLE</v>
      </c>
      <c r="M561" s="37" t="str">
        <f ca="1">IF(OR(Merged_Data[[#This Row],[Cert 2 Exp Date]]&lt;=TODAY()-$D$3, Merged_Data[[#This Row],[Cert 1 Ext Date]]&lt;=TODAY()-$D$3,Merged_Data[[#This Row],[Cert 3 Exp Date]]&lt;=TODAY()-$D$3), "COMPLIANT", "NOT COMPLIANT")</f>
        <v>COMPLIANT</v>
      </c>
      <c r="N561" s="45" t="str" cm="1">
        <f t="array" aca="1" ref="N561" ca="1">_xlfn.IFS(Merged_Data[[#This Row],[Cert 1 Ext Date]]&gt;TODAY()+10, "Current", AND(Merged_Data[[#This Row],[Cert 1 Ext Date]]&gt;TODAY(), Merged_Data[[#This Row],[Cert 1 Ext Date]]&lt;TODAY()+15),"Notify",Merged_Data[[#This Row],[Cert 1 Ext Date]]&lt;=TODAY(), "Expired",Merged_Data[[#This Row],[Cert 1 Ext Date]]= " ","No Data")</f>
        <v>Expired</v>
      </c>
      <c r="O561" s="45" t="str" cm="1">
        <f t="array" aca="1" ref="O561" ca="1">_xlfn.IFS(Merged_Data[[#This Row],[Cert 2 Exp Date]]&gt;TODAY()+10, "Current", AND(Merged_Data[[#This Row],[Cert 2 Exp Date]]&gt;TODAY(), Merged_Data[[#This Row],[Cert 2 Exp Date]]&lt;TODAY()+15),"Notify",Merged_Data[[#This Row],[Cert 2 Exp Date]]&lt;=TODAY(), "Expired",Merged_Data[[#This Row],[Cert 2 Exp Date]]= " ","No Data")</f>
        <v>Expired</v>
      </c>
      <c r="P561" s="45" t="str" cm="1">
        <f t="array" aca="1" ref="P561" ca="1">_xlfn.IFS(Merged_Data[[#This Row],[Cert 3 Exp Date]]&gt;TODAY()+10, "Current", AND(Merged_Data[[#This Row],[Cert 3 Exp Date]]&gt;TODAY(), Merged_Data[[#This Row],[Cert 3 Exp Date]]&lt;TODAY()+15),"Notify",Merged_Data[[#This Row],[Cert 3 Exp Date]]&lt;=TODAY(), "Expired",Merged_Data[[#This Row],[Cert 3 Exp Date]]= " ","No Data")</f>
        <v>Current</v>
      </c>
    </row>
    <row r="562" spans="1:16" x14ac:dyDescent="0.25">
      <c r="A562" s="13" t="s">
        <v>2192</v>
      </c>
      <c r="B562" s="13" t="s">
        <v>2193</v>
      </c>
      <c r="C562" s="13" t="s">
        <v>2995</v>
      </c>
      <c r="D562" s="13" t="s">
        <v>2430</v>
      </c>
      <c r="E562" s="13" t="s">
        <v>2426</v>
      </c>
      <c r="F562" s="13" t="s">
        <v>2435</v>
      </c>
      <c r="G562" s="13" t="s">
        <v>2432</v>
      </c>
      <c r="H562" s="18">
        <v>44708</v>
      </c>
      <c r="I562" s="20">
        <v>45044</v>
      </c>
      <c r="J562" s="21">
        <v>44777</v>
      </c>
      <c r="K562" s="22">
        <v>45345</v>
      </c>
      <c r="L562" s="14" t="str">
        <f ca="1">IF(Merged_Data[[#This Row],[Last Job Date]]+10 &lt;TODAY(), "AVAILABLE", "NOT AVAILABLE")</f>
        <v>AVAILABLE</v>
      </c>
      <c r="M562" s="37" t="str">
        <f ca="1">IF(OR(Merged_Data[[#This Row],[Cert 2 Exp Date]]&lt;=TODAY()-$D$3, Merged_Data[[#This Row],[Cert 1 Ext Date]]&lt;=TODAY()-$D$3,Merged_Data[[#This Row],[Cert 3 Exp Date]]&lt;=TODAY()-$D$3), "COMPLIANT", "NOT COMPLIANT")</f>
        <v>NOT COMPLIANT</v>
      </c>
      <c r="N562" s="45" t="str" cm="1">
        <f t="array" aca="1" ref="N562" ca="1">_xlfn.IFS(Merged_Data[[#This Row],[Cert 1 Ext Date]]&gt;TODAY()+10, "Current", AND(Merged_Data[[#This Row],[Cert 1 Ext Date]]&gt;TODAY(), Merged_Data[[#This Row],[Cert 1 Ext Date]]&lt;TODAY()+15),"Notify",Merged_Data[[#This Row],[Cert 1 Ext Date]]&lt;=TODAY(), "Expired",Merged_Data[[#This Row],[Cert 1 Ext Date]]= " ","No Data")</f>
        <v>Current</v>
      </c>
      <c r="O562" s="45" t="str" cm="1">
        <f t="array" aca="1" ref="O562" ca="1">_xlfn.IFS(Merged_Data[[#This Row],[Cert 2 Exp Date]]&gt;TODAY()+10, "Current", AND(Merged_Data[[#This Row],[Cert 2 Exp Date]]&gt;TODAY(), Merged_Data[[#This Row],[Cert 2 Exp Date]]&lt;TODAY()+15),"Notify",Merged_Data[[#This Row],[Cert 2 Exp Date]]&lt;=TODAY(), "Expired",Merged_Data[[#This Row],[Cert 2 Exp Date]]= " ","No Data")</f>
        <v>Current</v>
      </c>
      <c r="P562" s="45" t="str" cm="1">
        <f t="array" aca="1" ref="P562" ca="1">_xlfn.IFS(Merged_Data[[#This Row],[Cert 3 Exp Date]]&gt;TODAY()+10, "Current", AND(Merged_Data[[#This Row],[Cert 3 Exp Date]]&gt;TODAY(), Merged_Data[[#This Row],[Cert 3 Exp Date]]&lt;TODAY()+15),"Notify",Merged_Data[[#This Row],[Cert 3 Exp Date]]&lt;=TODAY(), "Expired",Merged_Data[[#This Row],[Cert 3 Exp Date]]= " ","No Data")</f>
        <v>Current</v>
      </c>
    </row>
    <row r="563" spans="1:16" x14ac:dyDescent="0.25">
      <c r="A563" s="13" t="s">
        <v>1911</v>
      </c>
      <c r="B563" s="13" t="s">
        <v>1912</v>
      </c>
      <c r="C563" s="13" t="s">
        <v>2996</v>
      </c>
      <c r="D563" s="13" t="s">
        <v>2430</v>
      </c>
      <c r="E563" s="13" t="s">
        <v>2450</v>
      </c>
      <c r="F563" s="13" t="s">
        <v>2447</v>
      </c>
      <c r="G563" s="13" t="s">
        <v>2432</v>
      </c>
      <c r="H563" s="18">
        <v>44708</v>
      </c>
      <c r="I563" s="20">
        <v>44801</v>
      </c>
      <c r="J563" s="21">
        <v>44874</v>
      </c>
      <c r="K563" s="22">
        <v>44960</v>
      </c>
      <c r="L563" s="14" t="str">
        <f ca="1">IF(Merged_Data[[#This Row],[Last Job Date]]+10 &lt;TODAY(), "AVAILABLE", "NOT AVAILABLE")</f>
        <v>AVAILABLE</v>
      </c>
      <c r="M563" s="37" t="str">
        <f ca="1">IF(OR(Merged_Data[[#This Row],[Cert 2 Exp Date]]&lt;=TODAY()-$D$3, Merged_Data[[#This Row],[Cert 1 Ext Date]]&lt;=TODAY()-$D$3,Merged_Data[[#This Row],[Cert 3 Exp Date]]&lt;=TODAY()-$D$3), "COMPLIANT", "NOT COMPLIANT")</f>
        <v>NOT COMPLIANT</v>
      </c>
      <c r="N563" s="45" t="str" cm="1">
        <f t="array" aca="1" ref="N563" ca="1">_xlfn.IFS(Merged_Data[[#This Row],[Cert 1 Ext Date]]&gt;TODAY()+10, "Current", AND(Merged_Data[[#This Row],[Cert 1 Ext Date]]&gt;TODAY(), Merged_Data[[#This Row],[Cert 1 Ext Date]]&lt;TODAY()+15),"Notify",Merged_Data[[#This Row],[Cert 1 Ext Date]]&lt;=TODAY(), "Expired",Merged_Data[[#This Row],[Cert 1 Ext Date]]= " ","No Data")</f>
        <v>Current</v>
      </c>
      <c r="O563" s="45" t="str" cm="1">
        <f t="array" aca="1" ref="O563" ca="1">_xlfn.IFS(Merged_Data[[#This Row],[Cert 2 Exp Date]]&gt;TODAY()+10, "Current", AND(Merged_Data[[#This Row],[Cert 2 Exp Date]]&gt;TODAY(), Merged_Data[[#This Row],[Cert 2 Exp Date]]&lt;TODAY()+15),"Notify",Merged_Data[[#This Row],[Cert 2 Exp Date]]&lt;=TODAY(), "Expired",Merged_Data[[#This Row],[Cert 2 Exp Date]]= " ","No Data")</f>
        <v>Current</v>
      </c>
      <c r="P563" s="45" t="str" cm="1">
        <f t="array" aca="1" ref="P563" ca="1">_xlfn.IFS(Merged_Data[[#This Row],[Cert 3 Exp Date]]&gt;TODAY()+10, "Current", AND(Merged_Data[[#This Row],[Cert 3 Exp Date]]&gt;TODAY(), Merged_Data[[#This Row],[Cert 3 Exp Date]]&lt;TODAY()+15),"Notify",Merged_Data[[#This Row],[Cert 3 Exp Date]]&lt;=TODAY(), "Expired",Merged_Data[[#This Row],[Cert 3 Exp Date]]= " ","No Data")</f>
        <v>Current</v>
      </c>
    </row>
    <row r="564" spans="1:16" x14ac:dyDescent="0.25">
      <c r="A564" s="13" t="s">
        <v>1911</v>
      </c>
      <c r="B564" s="13" t="s">
        <v>2373</v>
      </c>
      <c r="C564" s="13" t="s">
        <v>2997</v>
      </c>
      <c r="D564" s="13" t="s">
        <v>2425</v>
      </c>
      <c r="E564" s="13" t="s">
        <v>2426</v>
      </c>
      <c r="F564" s="13" t="s">
        <v>2442</v>
      </c>
      <c r="G564" s="13" t="s">
        <v>2432</v>
      </c>
      <c r="H564" s="18">
        <v>44708</v>
      </c>
      <c r="I564" s="20">
        <v>45100</v>
      </c>
      <c r="J564" s="21">
        <v>44847</v>
      </c>
      <c r="K564" s="22">
        <v>44831</v>
      </c>
      <c r="L564" s="14" t="str">
        <f ca="1">IF(Merged_Data[[#This Row],[Last Job Date]]+10 &lt;TODAY(), "AVAILABLE", "NOT AVAILABLE")</f>
        <v>AVAILABLE</v>
      </c>
      <c r="M564" s="37" t="str">
        <f ca="1">IF(OR(Merged_Data[[#This Row],[Cert 2 Exp Date]]&lt;=TODAY()-$D$3, Merged_Data[[#This Row],[Cert 1 Ext Date]]&lt;=TODAY()-$D$3,Merged_Data[[#This Row],[Cert 3 Exp Date]]&lt;=TODAY()-$D$3), "COMPLIANT", "NOT COMPLIANT")</f>
        <v>NOT COMPLIANT</v>
      </c>
      <c r="N564" s="45" t="str" cm="1">
        <f t="array" aca="1" ref="N564" ca="1">_xlfn.IFS(Merged_Data[[#This Row],[Cert 1 Ext Date]]&gt;TODAY()+10, "Current", AND(Merged_Data[[#This Row],[Cert 1 Ext Date]]&gt;TODAY(), Merged_Data[[#This Row],[Cert 1 Ext Date]]&lt;TODAY()+15),"Notify",Merged_Data[[#This Row],[Cert 1 Ext Date]]&lt;=TODAY(), "Expired",Merged_Data[[#This Row],[Cert 1 Ext Date]]= " ","No Data")</f>
        <v>Current</v>
      </c>
      <c r="O564" s="45" t="str" cm="1">
        <f t="array" aca="1" ref="O564" ca="1">_xlfn.IFS(Merged_Data[[#This Row],[Cert 2 Exp Date]]&gt;TODAY()+10, "Current", AND(Merged_Data[[#This Row],[Cert 2 Exp Date]]&gt;TODAY(), Merged_Data[[#This Row],[Cert 2 Exp Date]]&lt;TODAY()+15),"Notify",Merged_Data[[#This Row],[Cert 2 Exp Date]]&lt;=TODAY(), "Expired",Merged_Data[[#This Row],[Cert 2 Exp Date]]= " ","No Data")</f>
        <v>Current</v>
      </c>
      <c r="P564" s="45" t="str" cm="1">
        <f t="array" aca="1" ref="P564" ca="1">_xlfn.IFS(Merged_Data[[#This Row],[Cert 3 Exp Date]]&gt;TODAY()+10, "Current", AND(Merged_Data[[#This Row],[Cert 3 Exp Date]]&gt;TODAY(), Merged_Data[[#This Row],[Cert 3 Exp Date]]&lt;TODAY()+15),"Notify",Merged_Data[[#This Row],[Cert 3 Exp Date]]&lt;=TODAY(), "Expired",Merged_Data[[#This Row],[Cert 3 Exp Date]]= " ","No Data")</f>
        <v>Current</v>
      </c>
    </row>
    <row r="565" spans="1:16" x14ac:dyDescent="0.25">
      <c r="A565" s="13" t="s">
        <v>2381</v>
      </c>
      <c r="B565" s="13" t="s">
        <v>2382</v>
      </c>
      <c r="C565" s="13" t="s">
        <v>2998</v>
      </c>
      <c r="D565" s="13" t="s">
        <v>2430</v>
      </c>
      <c r="E565" s="13" t="s">
        <v>2445</v>
      </c>
      <c r="F565" s="13" t="s">
        <v>2431</v>
      </c>
      <c r="G565" s="13" t="s">
        <v>2428</v>
      </c>
      <c r="H565" s="18">
        <v>44713</v>
      </c>
      <c r="I565" s="20">
        <v>44668</v>
      </c>
      <c r="J565" s="21">
        <v>44659</v>
      </c>
      <c r="K565" s="22">
        <v>45218</v>
      </c>
      <c r="L565" s="14" t="str">
        <f ca="1">IF(Merged_Data[[#This Row],[Last Job Date]]+10 &lt;TODAY(), "AVAILABLE", "NOT AVAILABLE")</f>
        <v>NOT AVAILABLE</v>
      </c>
      <c r="M565" s="37" t="str">
        <f ca="1">IF(OR(Merged_Data[[#This Row],[Cert 2 Exp Date]]&lt;=TODAY()-$D$3, Merged_Data[[#This Row],[Cert 1 Ext Date]]&lt;=TODAY()-$D$3,Merged_Data[[#This Row],[Cert 3 Exp Date]]&lt;=TODAY()-$D$3), "COMPLIANT", "NOT COMPLIANT")</f>
        <v>COMPLIANT</v>
      </c>
      <c r="N565" s="45" t="str" cm="1">
        <f t="array" aca="1" ref="N565" ca="1">_xlfn.IFS(Merged_Data[[#This Row],[Cert 1 Ext Date]]&gt;TODAY()+10, "Current", AND(Merged_Data[[#This Row],[Cert 1 Ext Date]]&gt;TODAY(), Merged_Data[[#This Row],[Cert 1 Ext Date]]&lt;TODAY()+15),"Notify",Merged_Data[[#This Row],[Cert 1 Ext Date]]&lt;=TODAY(), "Expired",Merged_Data[[#This Row],[Cert 1 Ext Date]]= " ","No Data")</f>
        <v>Expired</v>
      </c>
      <c r="O565" s="45" t="str" cm="1">
        <f t="array" aca="1" ref="O565" ca="1">_xlfn.IFS(Merged_Data[[#This Row],[Cert 2 Exp Date]]&gt;TODAY()+10, "Current", AND(Merged_Data[[#This Row],[Cert 2 Exp Date]]&gt;TODAY(), Merged_Data[[#This Row],[Cert 2 Exp Date]]&lt;TODAY()+15),"Notify",Merged_Data[[#This Row],[Cert 2 Exp Date]]&lt;=TODAY(), "Expired",Merged_Data[[#This Row],[Cert 2 Exp Date]]= " ","No Data")</f>
        <v>Expired</v>
      </c>
      <c r="P565" s="45" t="str" cm="1">
        <f t="array" aca="1" ref="P565" ca="1">_xlfn.IFS(Merged_Data[[#This Row],[Cert 3 Exp Date]]&gt;TODAY()+10, "Current", AND(Merged_Data[[#This Row],[Cert 3 Exp Date]]&gt;TODAY(), Merged_Data[[#This Row],[Cert 3 Exp Date]]&lt;TODAY()+15),"Notify",Merged_Data[[#This Row],[Cert 3 Exp Date]]&lt;=TODAY(), "Expired",Merged_Data[[#This Row],[Cert 3 Exp Date]]= " ","No Data")</f>
        <v>Current</v>
      </c>
    </row>
    <row r="566" spans="1:16" x14ac:dyDescent="0.25">
      <c r="A566" s="13" t="s">
        <v>2031</v>
      </c>
      <c r="B566" s="13" t="s">
        <v>2032</v>
      </c>
      <c r="C566" s="13" t="s">
        <v>2999</v>
      </c>
      <c r="D566" s="13" t="s">
        <v>2430</v>
      </c>
      <c r="E566" s="13" t="s">
        <v>2426</v>
      </c>
      <c r="F566" s="13" t="s">
        <v>2431</v>
      </c>
      <c r="G566" s="13" t="s">
        <v>2432</v>
      </c>
      <c r="H566" s="18">
        <v>44716</v>
      </c>
      <c r="I566" s="20">
        <v>45037</v>
      </c>
      <c r="J566" s="21">
        <v>44721</v>
      </c>
      <c r="K566" s="22">
        <v>45489</v>
      </c>
      <c r="L566" s="14" t="str">
        <f ca="1">IF(Merged_Data[[#This Row],[Last Job Date]]+10 &lt;TODAY(), "AVAILABLE", "NOT AVAILABLE")</f>
        <v>NOT AVAILABLE</v>
      </c>
      <c r="M566" s="37" t="str">
        <f ca="1">IF(OR(Merged_Data[[#This Row],[Cert 2 Exp Date]]&lt;=TODAY()-$D$3, Merged_Data[[#This Row],[Cert 1 Ext Date]]&lt;=TODAY()-$D$3,Merged_Data[[#This Row],[Cert 3 Exp Date]]&lt;=TODAY()-$D$3), "COMPLIANT", "NOT COMPLIANT")</f>
        <v>NOT COMPLIANT</v>
      </c>
      <c r="N566" s="45" t="str" cm="1">
        <f t="array" aca="1" ref="N566" ca="1">_xlfn.IFS(Merged_Data[[#This Row],[Cert 1 Ext Date]]&gt;TODAY()+10, "Current", AND(Merged_Data[[#This Row],[Cert 1 Ext Date]]&gt;TODAY(), Merged_Data[[#This Row],[Cert 1 Ext Date]]&lt;TODAY()+15),"Notify",Merged_Data[[#This Row],[Cert 1 Ext Date]]&lt;=TODAY(), "Expired",Merged_Data[[#This Row],[Cert 1 Ext Date]]= " ","No Data")</f>
        <v>Current</v>
      </c>
      <c r="O566" s="45" t="str" cm="1">
        <f t="array" aca="1" ref="O566" ca="1">_xlfn.IFS(Merged_Data[[#This Row],[Cert 2 Exp Date]]&gt;TODAY()+10, "Current", AND(Merged_Data[[#This Row],[Cert 2 Exp Date]]&gt;TODAY(), Merged_Data[[#This Row],[Cert 2 Exp Date]]&lt;TODAY()+15),"Notify",Merged_Data[[#This Row],[Cert 2 Exp Date]]&lt;=TODAY(), "Expired",Merged_Data[[#This Row],[Cert 2 Exp Date]]= " ","No Data")</f>
        <v>Expired</v>
      </c>
      <c r="P566" s="45" t="str" cm="1">
        <f t="array" aca="1" ref="P566" ca="1">_xlfn.IFS(Merged_Data[[#This Row],[Cert 3 Exp Date]]&gt;TODAY()+10, "Current", AND(Merged_Data[[#This Row],[Cert 3 Exp Date]]&gt;TODAY(), Merged_Data[[#This Row],[Cert 3 Exp Date]]&lt;TODAY()+15),"Notify",Merged_Data[[#This Row],[Cert 3 Exp Date]]&lt;=TODAY(), "Expired",Merged_Data[[#This Row],[Cert 3 Exp Date]]= " ","No Data")</f>
        <v>Current</v>
      </c>
    </row>
    <row r="567" spans="1:16" x14ac:dyDescent="0.25">
      <c r="A567" s="13" t="s">
        <v>1989</v>
      </c>
      <c r="B567" s="13" t="s">
        <v>1990</v>
      </c>
      <c r="C567" s="13" t="s">
        <v>3000</v>
      </c>
      <c r="D567" s="13" t="s">
        <v>2430</v>
      </c>
      <c r="E567" s="13" t="s">
        <v>2439</v>
      </c>
      <c r="F567" s="13" t="s">
        <v>2431</v>
      </c>
      <c r="G567" s="13" t="s">
        <v>2428</v>
      </c>
      <c r="H567" s="18">
        <v>44709</v>
      </c>
      <c r="I567" s="20">
        <v>45067</v>
      </c>
      <c r="J567" s="21">
        <v>45052</v>
      </c>
      <c r="K567" s="22">
        <v>44717</v>
      </c>
      <c r="L567" s="14" t="str">
        <f ca="1">IF(Merged_Data[[#This Row],[Last Job Date]]+10 &lt;TODAY(), "AVAILABLE", "NOT AVAILABLE")</f>
        <v>AVAILABLE</v>
      </c>
      <c r="M567" s="37" t="str">
        <f ca="1">IF(OR(Merged_Data[[#This Row],[Cert 2 Exp Date]]&lt;=TODAY()-$D$3, Merged_Data[[#This Row],[Cert 1 Ext Date]]&lt;=TODAY()-$D$3,Merged_Data[[#This Row],[Cert 3 Exp Date]]&lt;=TODAY()-$D$3), "COMPLIANT", "NOT COMPLIANT")</f>
        <v>NOT COMPLIANT</v>
      </c>
      <c r="N567" s="45" t="str" cm="1">
        <f t="array" aca="1" ref="N567" ca="1">_xlfn.IFS(Merged_Data[[#This Row],[Cert 1 Ext Date]]&gt;TODAY()+10, "Current", AND(Merged_Data[[#This Row],[Cert 1 Ext Date]]&gt;TODAY(), Merged_Data[[#This Row],[Cert 1 Ext Date]]&lt;TODAY()+15),"Notify",Merged_Data[[#This Row],[Cert 1 Ext Date]]&lt;=TODAY(), "Expired",Merged_Data[[#This Row],[Cert 1 Ext Date]]= " ","No Data")</f>
        <v>Current</v>
      </c>
      <c r="O567" s="45" t="str" cm="1">
        <f t="array" aca="1" ref="O567" ca="1">_xlfn.IFS(Merged_Data[[#This Row],[Cert 2 Exp Date]]&gt;TODAY()+10, "Current", AND(Merged_Data[[#This Row],[Cert 2 Exp Date]]&gt;TODAY(), Merged_Data[[#This Row],[Cert 2 Exp Date]]&lt;TODAY()+15),"Notify",Merged_Data[[#This Row],[Cert 2 Exp Date]]&lt;=TODAY(), "Expired",Merged_Data[[#This Row],[Cert 2 Exp Date]]= " ","No Data")</f>
        <v>Current</v>
      </c>
      <c r="P567" s="45" t="str" cm="1">
        <f t="array" aca="1" ref="P567" ca="1">_xlfn.IFS(Merged_Data[[#This Row],[Cert 3 Exp Date]]&gt;TODAY()+10, "Current", AND(Merged_Data[[#This Row],[Cert 3 Exp Date]]&gt;TODAY(), Merged_Data[[#This Row],[Cert 3 Exp Date]]&lt;TODAY()+15),"Notify",Merged_Data[[#This Row],[Cert 3 Exp Date]]&lt;=TODAY(), "Expired",Merged_Data[[#This Row],[Cert 3 Exp Date]]= " ","No Data")</f>
        <v>Expired</v>
      </c>
    </row>
    <row r="568" spans="1:16" x14ac:dyDescent="0.25">
      <c r="A568" s="13" t="s">
        <v>691</v>
      </c>
      <c r="B568" s="13" t="s">
        <v>692</v>
      </c>
      <c r="C568" s="13" t="s">
        <v>3001</v>
      </c>
      <c r="D568" s="13" t="s">
        <v>2425</v>
      </c>
      <c r="E568" s="13" t="s">
        <v>2441</v>
      </c>
      <c r="F568" s="13" t="s">
        <v>2447</v>
      </c>
      <c r="G568" s="13" t="s">
        <v>2428</v>
      </c>
      <c r="H568" s="18">
        <v>44706</v>
      </c>
      <c r="I568" s="20">
        <v>45110</v>
      </c>
      <c r="J568" s="21">
        <v>44674</v>
      </c>
      <c r="K568" s="22">
        <v>45171</v>
      </c>
      <c r="L568" s="14" t="str">
        <f ca="1">IF(Merged_Data[[#This Row],[Last Job Date]]+10 &lt;TODAY(), "AVAILABLE", "NOT AVAILABLE")</f>
        <v>AVAILABLE</v>
      </c>
      <c r="M568" s="37" t="str">
        <f ca="1">IF(OR(Merged_Data[[#This Row],[Cert 2 Exp Date]]&lt;=TODAY()-$D$3, Merged_Data[[#This Row],[Cert 1 Ext Date]]&lt;=TODAY()-$D$3,Merged_Data[[#This Row],[Cert 3 Exp Date]]&lt;=TODAY()-$D$3), "COMPLIANT", "NOT COMPLIANT")</f>
        <v>COMPLIANT</v>
      </c>
      <c r="N568" s="45" t="str" cm="1">
        <f t="array" aca="1" ref="N568" ca="1">_xlfn.IFS(Merged_Data[[#This Row],[Cert 1 Ext Date]]&gt;TODAY()+10, "Current", AND(Merged_Data[[#This Row],[Cert 1 Ext Date]]&gt;TODAY(), Merged_Data[[#This Row],[Cert 1 Ext Date]]&lt;TODAY()+15),"Notify",Merged_Data[[#This Row],[Cert 1 Ext Date]]&lt;=TODAY(), "Expired",Merged_Data[[#This Row],[Cert 1 Ext Date]]= " ","No Data")</f>
        <v>Current</v>
      </c>
      <c r="O568" s="45" t="str" cm="1">
        <f t="array" aca="1" ref="O568" ca="1">_xlfn.IFS(Merged_Data[[#This Row],[Cert 2 Exp Date]]&gt;TODAY()+10, "Current", AND(Merged_Data[[#This Row],[Cert 2 Exp Date]]&gt;TODAY(), Merged_Data[[#This Row],[Cert 2 Exp Date]]&lt;TODAY()+15),"Notify",Merged_Data[[#This Row],[Cert 2 Exp Date]]&lt;=TODAY(), "Expired",Merged_Data[[#This Row],[Cert 2 Exp Date]]= " ","No Data")</f>
        <v>Expired</v>
      </c>
      <c r="P568" s="45" t="str" cm="1">
        <f t="array" aca="1" ref="P568" ca="1">_xlfn.IFS(Merged_Data[[#This Row],[Cert 3 Exp Date]]&gt;TODAY()+10, "Current", AND(Merged_Data[[#This Row],[Cert 3 Exp Date]]&gt;TODAY(), Merged_Data[[#This Row],[Cert 3 Exp Date]]&lt;TODAY()+15),"Notify",Merged_Data[[#This Row],[Cert 3 Exp Date]]&lt;=TODAY(), "Expired",Merged_Data[[#This Row],[Cert 3 Exp Date]]= " ","No Data")</f>
        <v>Current</v>
      </c>
    </row>
    <row r="569" spans="1:16" x14ac:dyDescent="0.25">
      <c r="A569" s="13" t="s">
        <v>1230</v>
      </c>
      <c r="B569" s="13" t="s">
        <v>1231</v>
      </c>
      <c r="C569" s="13" t="s">
        <v>3002</v>
      </c>
      <c r="D569" s="13" t="s">
        <v>2430</v>
      </c>
      <c r="E569" s="13" t="s">
        <v>2445</v>
      </c>
      <c r="F569" s="13" t="s">
        <v>2431</v>
      </c>
      <c r="G569" s="13" t="s">
        <v>2432</v>
      </c>
      <c r="H569" s="18">
        <v>44705</v>
      </c>
      <c r="I569" s="20">
        <v>45086</v>
      </c>
      <c r="J569" s="21">
        <v>45012</v>
      </c>
      <c r="K569" s="22">
        <v>45375</v>
      </c>
      <c r="L569" s="14" t="str">
        <f ca="1">IF(Merged_Data[[#This Row],[Last Job Date]]+10 &lt;TODAY(), "AVAILABLE", "NOT AVAILABLE")</f>
        <v>AVAILABLE</v>
      </c>
      <c r="M569" s="37" t="str">
        <f ca="1">IF(OR(Merged_Data[[#This Row],[Cert 2 Exp Date]]&lt;=TODAY()-$D$3, Merged_Data[[#This Row],[Cert 1 Ext Date]]&lt;=TODAY()-$D$3,Merged_Data[[#This Row],[Cert 3 Exp Date]]&lt;=TODAY()-$D$3), "COMPLIANT", "NOT COMPLIANT")</f>
        <v>NOT COMPLIANT</v>
      </c>
      <c r="N569" s="45" t="str" cm="1">
        <f t="array" aca="1" ref="N569" ca="1">_xlfn.IFS(Merged_Data[[#This Row],[Cert 1 Ext Date]]&gt;TODAY()+10, "Current", AND(Merged_Data[[#This Row],[Cert 1 Ext Date]]&gt;TODAY(), Merged_Data[[#This Row],[Cert 1 Ext Date]]&lt;TODAY()+15),"Notify",Merged_Data[[#This Row],[Cert 1 Ext Date]]&lt;=TODAY(), "Expired",Merged_Data[[#This Row],[Cert 1 Ext Date]]= " ","No Data")</f>
        <v>Current</v>
      </c>
      <c r="O569" s="45" t="str" cm="1">
        <f t="array" aca="1" ref="O569" ca="1">_xlfn.IFS(Merged_Data[[#This Row],[Cert 2 Exp Date]]&gt;TODAY()+10, "Current", AND(Merged_Data[[#This Row],[Cert 2 Exp Date]]&gt;TODAY(), Merged_Data[[#This Row],[Cert 2 Exp Date]]&lt;TODAY()+15),"Notify",Merged_Data[[#This Row],[Cert 2 Exp Date]]&lt;=TODAY(), "Expired",Merged_Data[[#This Row],[Cert 2 Exp Date]]= " ","No Data")</f>
        <v>Current</v>
      </c>
      <c r="P569" s="45" t="str" cm="1">
        <f t="array" aca="1" ref="P569" ca="1">_xlfn.IFS(Merged_Data[[#This Row],[Cert 3 Exp Date]]&gt;TODAY()+10, "Current", AND(Merged_Data[[#This Row],[Cert 3 Exp Date]]&gt;TODAY(), Merged_Data[[#This Row],[Cert 3 Exp Date]]&lt;TODAY()+15),"Notify",Merged_Data[[#This Row],[Cert 3 Exp Date]]&lt;=TODAY(), "Expired",Merged_Data[[#This Row],[Cert 3 Exp Date]]= " ","No Data")</f>
        <v>Current</v>
      </c>
    </row>
    <row r="570" spans="1:16" x14ac:dyDescent="0.25">
      <c r="A570" s="13" t="s">
        <v>1012</v>
      </c>
      <c r="B570" s="13" t="s">
        <v>1013</v>
      </c>
      <c r="C570" s="13" t="s">
        <v>3003</v>
      </c>
      <c r="D570" s="13" t="s">
        <v>2425</v>
      </c>
      <c r="E570" s="13" t="s">
        <v>2437</v>
      </c>
      <c r="F570" s="13" t="s">
        <v>2442</v>
      </c>
      <c r="G570" s="13" t="s">
        <v>2432</v>
      </c>
      <c r="H570" s="18">
        <v>44708</v>
      </c>
      <c r="I570" s="20"/>
      <c r="J570" s="21">
        <v>44983</v>
      </c>
      <c r="K570" s="22">
        <v>45349</v>
      </c>
      <c r="L570" s="14" t="str">
        <f ca="1">IF(Merged_Data[[#This Row],[Last Job Date]]+10 &lt;TODAY(), "AVAILABLE", "NOT AVAILABLE")</f>
        <v>AVAILABLE</v>
      </c>
      <c r="M570" s="37" t="str">
        <f ca="1">IF(OR(Merged_Data[[#This Row],[Cert 2 Exp Date]]&lt;=TODAY()-$D$3, Merged_Data[[#This Row],[Cert 1 Ext Date]]&lt;=TODAY()-$D$3,Merged_Data[[#This Row],[Cert 3 Exp Date]]&lt;=TODAY()-$D$3), "COMPLIANT", "NOT COMPLIANT")</f>
        <v>COMPLIANT</v>
      </c>
      <c r="N570" s="45" t="str" cm="1">
        <f t="array" aca="1" ref="N570" ca="1">_xlfn.IFS(Merged_Data[[#This Row],[Cert 1 Ext Date]]&gt;TODAY()+10, "Current", AND(Merged_Data[[#This Row],[Cert 1 Ext Date]]&gt;TODAY(), Merged_Data[[#This Row],[Cert 1 Ext Date]]&lt;TODAY()+15),"Notify",Merged_Data[[#This Row],[Cert 1 Ext Date]]&lt;=TODAY(), "Expired",Merged_Data[[#This Row],[Cert 1 Ext Date]]= " ","No Data")</f>
        <v>Expired</v>
      </c>
      <c r="O570" s="45" t="str" cm="1">
        <f t="array" aca="1" ref="O570" ca="1">_xlfn.IFS(Merged_Data[[#This Row],[Cert 2 Exp Date]]&gt;TODAY()+10, "Current", AND(Merged_Data[[#This Row],[Cert 2 Exp Date]]&gt;TODAY(), Merged_Data[[#This Row],[Cert 2 Exp Date]]&lt;TODAY()+15),"Notify",Merged_Data[[#This Row],[Cert 2 Exp Date]]&lt;=TODAY(), "Expired",Merged_Data[[#This Row],[Cert 2 Exp Date]]= " ","No Data")</f>
        <v>Current</v>
      </c>
      <c r="P570" s="45" t="str" cm="1">
        <f t="array" aca="1" ref="P570" ca="1">_xlfn.IFS(Merged_Data[[#This Row],[Cert 3 Exp Date]]&gt;TODAY()+10, "Current", AND(Merged_Data[[#This Row],[Cert 3 Exp Date]]&gt;TODAY(), Merged_Data[[#This Row],[Cert 3 Exp Date]]&lt;TODAY()+15),"Notify",Merged_Data[[#This Row],[Cert 3 Exp Date]]&lt;=TODAY(), "Expired",Merged_Data[[#This Row],[Cert 3 Exp Date]]= " ","No Data")</f>
        <v>Current</v>
      </c>
    </row>
    <row r="571" spans="1:16" x14ac:dyDescent="0.25">
      <c r="A571" s="13" t="s">
        <v>1433</v>
      </c>
      <c r="B571" s="13" t="s">
        <v>1434</v>
      </c>
      <c r="C571" s="13" t="s">
        <v>3004</v>
      </c>
      <c r="D571" s="13" t="s">
        <v>2425</v>
      </c>
      <c r="E571" s="13" t="s">
        <v>2426</v>
      </c>
      <c r="F571" s="13" t="s">
        <v>2447</v>
      </c>
      <c r="G571" s="13" t="s">
        <v>2432</v>
      </c>
      <c r="H571" s="18">
        <v>44716</v>
      </c>
      <c r="I571" s="20"/>
      <c r="J571" s="21">
        <v>44797</v>
      </c>
      <c r="K571" s="22">
        <v>45347</v>
      </c>
      <c r="L571" s="14" t="str">
        <f ca="1">IF(Merged_Data[[#This Row],[Last Job Date]]+10 &lt;TODAY(), "AVAILABLE", "NOT AVAILABLE")</f>
        <v>NOT AVAILABLE</v>
      </c>
      <c r="M571" s="37" t="str">
        <f ca="1">IF(OR(Merged_Data[[#This Row],[Cert 2 Exp Date]]&lt;=TODAY()-$D$3, Merged_Data[[#This Row],[Cert 1 Ext Date]]&lt;=TODAY()-$D$3,Merged_Data[[#This Row],[Cert 3 Exp Date]]&lt;=TODAY()-$D$3), "COMPLIANT", "NOT COMPLIANT")</f>
        <v>COMPLIANT</v>
      </c>
      <c r="N571" s="45" t="str" cm="1">
        <f t="array" aca="1" ref="N571" ca="1">_xlfn.IFS(Merged_Data[[#This Row],[Cert 1 Ext Date]]&gt;TODAY()+10, "Current", AND(Merged_Data[[#This Row],[Cert 1 Ext Date]]&gt;TODAY(), Merged_Data[[#This Row],[Cert 1 Ext Date]]&lt;TODAY()+15),"Notify",Merged_Data[[#This Row],[Cert 1 Ext Date]]&lt;=TODAY(), "Expired",Merged_Data[[#This Row],[Cert 1 Ext Date]]= " ","No Data")</f>
        <v>Expired</v>
      </c>
      <c r="O571" s="45" t="str" cm="1">
        <f t="array" aca="1" ref="O571" ca="1">_xlfn.IFS(Merged_Data[[#This Row],[Cert 2 Exp Date]]&gt;TODAY()+10, "Current", AND(Merged_Data[[#This Row],[Cert 2 Exp Date]]&gt;TODAY(), Merged_Data[[#This Row],[Cert 2 Exp Date]]&lt;TODAY()+15),"Notify",Merged_Data[[#This Row],[Cert 2 Exp Date]]&lt;=TODAY(), "Expired",Merged_Data[[#This Row],[Cert 2 Exp Date]]= " ","No Data")</f>
        <v>Current</v>
      </c>
      <c r="P571" s="45" t="str" cm="1">
        <f t="array" aca="1" ref="P571" ca="1">_xlfn.IFS(Merged_Data[[#This Row],[Cert 3 Exp Date]]&gt;TODAY()+10, "Current", AND(Merged_Data[[#This Row],[Cert 3 Exp Date]]&gt;TODAY(), Merged_Data[[#This Row],[Cert 3 Exp Date]]&lt;TODAY()+15),"Notify",Merged_Data[[#This Row],[Cert 3 Exp Date]]&lt;=TODAY(), "Expired",Merged_Data[[#This Row],[Cert 3 Exp Date]]= " ","No Data")</f>
        <v>Current</v>
      </c>
    </row>
    <row r="572" spans="1:16" x14ac:dyDescent="0.25">
      <c r="A572" s="13" t="s">
        <v>2287</v>
      </c>
      <c r="B572" s="13" t="s">
        <v>2288</v>
      </c>
      <c r="C572" s="13" t="s">
        <v>3005</v>
      </c>
      <c r="D572" s="13" t="s">
        <v>2430</v>
      </c>
      <c r="E572" s="13" t="s">
        <v>2439</v>
      </c>
      <c r="F572" s="13" t="s">
        <v>2447</v>
      </c>
      <c r="G572" s="13" t="s">
        <v>2428</v>
      </c>
      <c r="H572" s="18">
        <v>44715</v>
      </c>
      <c r="I572" s="20">
        <v>45087</v>
      </c>
      <c r="J572" s="21">
        <v>44987</v>
      </c>
      <c r="K572" s="22">
        <v>44736</v>
      </c>
      <c r="L572" s="14" t="str">
        <f ca="1">IF(Merged_Data[[#This Row],[Last Job Date]]+10 &lt;TODAY(), "AVAILABLE", "NOT AVAILABLE")</f>
        <v>NOT AVAILABLE</v>
      </c>
      <c r="M572" s="37" t="str">
        <f ca="1">IF(OR(Merged_Data[[#This Row],[Cert 2 Exp Date]]&lt;=TODAY()-$D$3, Merged_Data[[#This Row],[Cert 1 Ext Date]]&lt;=TODAY()-$D$3,Merged_Data[[#This Row],[Cert 3 Exp Date]]&lt;=TODAY()-$D$3), "COMPLIANT", "NOT COMPLIANT")</f>
        <v>NOT COMPLIANT</v>
      </c>
      <c r="N572" s="45" t="str" cm="1">
        <f t="array" aca="1" ref="N572" ca="1">_xlfn.IFS(Merged_Data[[#This Row],[Cert 1 Ext Date]]&gt;TODAY()+10, "Current", AND(Merged_Data[[#This Row],[Cert 1 Ext Date]]&gt;TODAY(), Merged_Data[[#This Row],[Cert 1 Ext Date]]&lt;TODAY()+15),"Notify",Merged_Data[[#This Row],[Cert 1 Ext Date]]&lt;=TODAY(), "Expired",Merged_Data[[#This Row],[Cert 1 Ext Date]]= " ","No Data")</f>
        <v>Current</v>
      </c>
      <c r="O572" s="45" t="str" cm="1">
        <f t="array" aca="1" ref="O572" ca="1">_xlfn.IFS(Merged_Data[[#This Row],[Cert 2 Exp Date]]&gt;TODAY()+10, "Current", AND(Merged_Data[[#This Row],[Cert 2 Exp Date]]&gt;TODAY(), Merged_Data[[#This Row],[Cert 2 Exp Date]]&lt;TODAY()+15),"Notify",Merged_Data[[#This Row],[Cert 2 Exp Date]]&lt;=TODAY(), "Expired",Merged_Data[[#This Row],[Cert 2 Exp Date]]= " ","No Data")</f>
        <v>Current</v>
      </c>
      <c r="P572" s="45" t="str" cm="1">
        <f t="array" aca="1" ref="P572" ca="1">_xlfn.IFS(Merged_Data[[#This Row],[Cert 3 Exp Date]]&gt;TODAY()+10, "Current", AND(Merged_Data[[#This Row],[Cert 3 Exp Date]]&gt;TODAY(), Merged_Data[[#This Row],[Cert 3 Exp Date]]&lt;TODAY()+15),"Notify",Merged_Data[[#This Row],[Cert 3 Exp Date]]&lt;=TODAY(), "Expired",Merged_Data[[#This Row],[Cert 3 Exp Date]]= " ","No Data")</f>
        <v>Current</v>
      </c>
    </row>
    <row r="573" spans="1:16" x14ac:dyDescent="0.25">
      <c r="A573" s="13" t="s">
        <v>1451</v>
      </c>
      <c r="B573" s="13" t="s">
        <v>1452</v>
      </c>
      <c r="C573" s="13" t="s">
        <v>3006</v>
      </c>
      <c r="D573" s="13" t="s">
        <v>2430</v>
      </c>
      <c r="E573" s="13" t="s">
        <v>2441</v>
      </c>
      <c r="F573" s="13" t="s">
        <v>2431</v>
      </c>
      <c r="G573" s="13" t="s">
        <v>2432</v>
      </c>
      <c r="H573" s="18">
        <v>44714</v>
      </c>
      <c r="I573" s="20">
        <v>45010</v>
      </c>
      <c r="J573" s="21">
        <v>44747</v>
      </c>
      <c r="K573" s="22">
        <v>44669</v>
      </c>
      <c r="L573" s="14" t="str">
        <f ca="1">IF(Merged_Data[[#This Row],[Last Job Date]]+10 &lt;TODAY(), "AVAILABLE", "NOT AVAILABLE")</f>
        <v>NOT AVAILABLE</v>
      </c>
      <c r="M573" s="37" t="str">
        <f ca="1">IF(OR(Merged_Data[[#This Row],[Cert 2 Exp Date]]&lt;=TODAY()-$D$3, Merged_Data[[#This Row],[Cert 1 Ext Date]]&lt;=TODAY()-$D$3,Merged_Data[[#This Row],[Cert 3 Exp Date]]&lt;=TODAY()-$D$3), "COMPLIANT", "NOT COMPLIANT")</f>
        <v>COMPLIANT</v>
      </c>
      <c r="N573" s="45" t="str" cm="1">
        <f t="array" aca="1" ref="N573" ca="1">_xlfn.IFS(Merged_Data[[#This Row],[Cert 1 Ext Date]]&gt;TODAY()+10, "Current", AND(Merged_Data[[#This Row],[Cert 1 Ext Date]]&gt;TODAY(), Merged_Data[[#This Row],[Cert 1 Ext Date]]&lt;TODAY()+15),"Notify",Merged_Data[[#This Row],[Cert 1 Ext Date]]&lt;=TODAY(), "Expired",Merged_Data[[#This Row],[Cert 1 Ext Date]]= " ","No Data")</f>
        <v>Current</v>
      </c>
      <c r="O573" s="45" t="str" cm="1">
        <f t="array" aca="1" ref="O573" ca="1">_xlfn.IFS(Merged_Data[[#This Row],[Cert 2 Exp Date]]&gt;TODAY()+10, "Current", AND(Merged_Data[[#This Row],[Cert 2 Exp Date]]&gt;TODAY(), Merged_Data[[#This Row],[Cert 2 Exp Date]]&lt;TODAY()+15),"Notify",Merged_Data[[#This Row],[Cert 2 Exp Date]]&lt;=TODAY(), "Expired",Merged_Data[[#This Row],[Cert 2 Exp Date]]= " ","No Data")</f>
        <v>Current</v>
      </c>
      <c r="P573" s="45" t="str" cm="1">
        <f t="array" aca="1" ref="P573" ca="1">_xlfn.IFS(Merged_Data[[#This Row],[Cert 3 Exp Date]]&gt;TODAY()+10, "Current", AND(Merged_Data[[#This Row],[Cert 3 Exp Date]]&gt;TODAY(), Merged_Data[[#This Row],[Cert 3 Exp Date]]&lt;TODAY()+15),"Notify",Merged_Data[[#This Row],[Cert 3 Exp Date]]&lt;=TODAY(), "Expired",Merged_Data[[#This Row],[Cert 3 Exp Date]]= " ","No Data")</f>
        <v>Expired</v>
      </c>
    </row>
    <row r="574" spans="1:16" x14ac:dyDescent="0.25">
      <c r="A574" s="13" t="s">
        <v>1899</v>
      </c>
      <c r="B574" s="13" t="s">
        <v>1900</v>
      </c>
      <c r="C574" s="13" t="s">
        <v>3007</v>
      </c>
      <c r="D574" s="13" t="s">
        <v>2425</v>
      </c>
      <c r="E574" s="13" t="s">
        <v>2437</v>
      </c>
      <c r="F574" s="13" t="s">
        <v>2431</v>
      </c>
      <c r="G574" s="13" t="s">
        <v>2432</v>
      </c>
      <c r="H574" s="18">
        <v>44712</v>
      </c>
      <c r="I574" s="20">
        <v>45007</v>
      </c>
      <c r="J574" s="21">
        <v>44833</v>
      </c>
      <c r="K574" s="22">
        <v>45244</v>
      </c>
      <c r="L574" s="14" t="str">
        <f ca="1">IF(Merged_Data[[#This Row],[Last Job Date]]+10 &lt;TODAY(), "AVAILABLE", "NOT AVAILABLE")</f>
        <v>AVAILABLE</v>
      </c>
      <c r="M574" s="37" t="str">
        <f ca="1">IF(OR(Merged_Data[[#This Row],[Cert 2 Exp Date]]&lt;=TODAY()-$D$3, Merged_Data[[#This Row],[Cert 1 Ext Date]]&lt;=TODAY()-$D$3,Merged_Data[[#This Row],[Cert 3 Exp Date]]&lt;=TODAY()-$D$3), "COMPLIANT", "NOT COMPLIANT")</f>
        <v>NOT COMPLIANT</v>
      </c>
      <c r="N574" s="45" t="str" cm="1">
        <f t="array" aca="1" ref="N574" ca="1">_xlfn.IFS(Merged_Data[[#This Row],[Cert 1 Ext Date]]&gt;TODAY()+10, "Current", AND(Merged_Data[[#This Row],[Cert 1 Ext Date]]&gt;TODAY(), Merged_Data[[#This Row],[Cert 1 Ext Date]]&lt;TODAY()+15),"Notify",Merged_Data[[#This Row],[Cert 1 Ext Date]]&lt;=TODAY(), "Expired",Merged_Data[[#This Row],[Cert 1 Ext Date]]= " ","No Data")</f>
        <v>Current</v>
      </c>
      <c r="O574" s="45" t="str" cm="1">
        <f t="array" aca="1" ref="O574" ca="1">_xlfn.IFS(Merged_Data[[#This Row],[Cert 2 Exp Date]]&gt;TODAY()+10, "Current", AND(Merged_Data[[#This Row],[Cert 2 Exp Date]]&gt;TODAY(), Merged_Data[[#This Row],[Cert 2 Exp Date]]&lt;TODAY()+15),"Notify",Merged_Data[[#This Row],[Cert 2 Exp Date]]&lt;=TODAY(), "Expired",Merged_Data[[#This Row],[Cert 2 Exp Date]]= " ","No Data")</f>
        <v>Current</v>
      </c>
      <c r="P574" s="45" t="str" cm="1">
        <f t="array" aca="1" ref="P574" ca="1">_xlfn.IFS(Merged_Data[[#This Row],[Cert 3 Exp Date]]&gt;TODAY()+10, "Current", AND(Merged_Data[[#This Row],[Cert 3 Exp Date]]&gt;TODAY(), Merged_Data[[#This Row],[Cert 3 Exp Date]]&lt;TODAY()+15),"Notify",Merged_Data[[#This Row],[Cert 3 Exp Date]]&lt;=TODAY(), "Expired",Merged_Data[[#This Row],[Cert 3 Exp Date]]= " ","No Data")</f>
        <v>Current</v>
      </c>
    </row>
    <row r="575" spans="1:16" x14ac:dyDescent="0.25">
      <c r="A575" s="13" t="s">
        <v>1483</v>
      </c>
      <c r="B575" s="13" t="s">
        <v>1484</v>
      </c>
      <c r="C575" s="13" t="s">
        <v>3008</v>
      </c>
      <c r="D575" s="13" t="s">
        <v>2425</v>
      </c>
      <c r="E575" s="13" t="s">
        <v>2445</v>
      </c>
      <c r="F575" s="13" t="s">
        <v>2431</v>
      </c>
      <c r="G575" s="13" t="s">
        <v>2432</v>
      </c>
      <c r="H575" s="18">
        <v>44714</v>
      </c>
      <c r="I575" s="20">
        <v>44867</v>
      </c>
      <c r="J575" s="21">
        <v>44939</v>
      </c>
      <c r="K575" s="22">
        <v>44928</v>
      </c>
      <c r="L575" s="14" t="str">
        <f ca="1">IF(Merged_Data[[#This Row],[Last Job Date]]+10 &lt;TODAY(), "AVAILABLE", "NOT AVAILABLE")</f>
        <v>NOT AVAILABLE</v>
      </c>
      <c r="M575" s="37" t="str">
        <f ca="1">IF(OR(Merged_Data[[#This Row],[Cert 2 Exp Date]]&lt;=TODAY()-$D$3, Merged_Data[[#This Row],[Cert 1 Ext Date]]&lt;=TODAY()-$D$3,Merged_Data[[#This Row],[Cert 3 Exp Date]]&lt;=TODAY()-$D$3), "COMPLIANT", "NOT COMPLIANT")</f>
        <v>NOT COMPLIANT</v>
      </c>
      <c r="N575" s="45" t="str" cm="1">
        <f t="array" aca="1" ref="N575" ca="1">_xlfn.IFS(Merged_Data[[#This Row],[Cert 1 Ext Date]]&gt;TODAY()+10, "Current", AND(Merged_Data[[#This Row],[Cert 1 Ext Date]]&gt;TODAY(), Merged_Data[[#This Row],[Cert 1 Ext Date]]&lt;TODAY()+15),"Notify",Merged_Data[[#This Row],[Cert 1 Ext Date]]&lt;=TODAY(), "Expired",Merged_Data[[#This Row],[Cert 1 Ext Date]]= " ","No Data")</f>
        <v>Current</v>
      </c>
      <c r="O575" s="45" t="str" cm="1">
        <f t="array" aca="1" ref="O575" ca="1">_xlfn.IFS(Merged_Data[[#This Row],[Cert 2 Exp Date]]&gt;TODAY()+10, "Current", AND(Merged_Data[[#This Row],[Cert 2 Exp Date]]&gt;TODAY(), Merged_Data[[#This Row],[Cert 2 Exp Date]]&lt;TODAY()+15),"Notify",Merged_Data[[#This Row],[Cert 2 Exp Date]]&lt;=TODAY(), "Expired",Merged_Data[[#This Row],[Cert 2 Exp Date]]= " ","No Data")</f>
        <v>Current</v>
      </c>
      <c r="P575" s="45" t="str" cm="1">
        <f t="array" aca="1" ref="P575" ca="1">_xlfn.IFS(Merged_Data[[#This Row],[Cert 3 Exp Date]]&gt;TODAY()+10, "Current", AND(Merged_Data[[#This Row],[Cert 3 Exp Date]]&gt;TODAY(), Merged_Data[[#This Row],[Cert 3 Exp Date]]&lt;TODAY()+15),"Notify",Merged_Data[[#This Row],[Cert 3 Exp Date]]&lt;=TODAY(), "Expired",Merged_Data[[#This Row],[Cert 3 Exp Date]]= " ","No Data")</f>
        <v>Current</v>
      </c>
    </row>
    <row r="576" spans="1:16" x14ac:dyDescent="0.25">
      <c r="A576" s="13" t="s">
        <v>1386</v>
      </c>
      <c r="B576" s="13" t="s">
        <v>1387</v>
      </c>
      <c r="C576" s="13" t="s">
        <v>3009</v>
      </c>
      <c r="D576" s="13" t="s">
        <v>2430</v>
      </c>
      <c r="E576" s="13" t="s">
        <v>2441</v>
      </c>
      <c r="F576" s="13" t="s">
        <v>2442</v>
      </c>
      <c r="G576" s="13" t="s">
        <v>2428</v>
      </c>
      <c r="H576" s="18">
        <v>44716</v>
      </c>
      <c r="I576" s="20">
        <v>44789</v>
      </c>
      <c r="J576" s="21"/>
      <c r="K576" s="22"/>
      <c r="L576" s="14" t="str">
        <f ca="1">IF(Merged_Data[[#This Row],[Last Job Date]]+10 &lt;TODAY(), "AVAILABLE", "NOT AVAILABLE")</f>
        <v>NOT AVAILABLE</v>
      </c>
      <c r="M576" s="37" t="str">
        <f ca="1">IF(OR(Merged_Data[[#This Row],[Cert 2 Exp Date]]&lt;=TODAY()-$D$3, Merged_Data[[#This Row],[Cert 1 Ext Date]]&lt;=TODAY()-$D$3,Merged_Data[[#This Row],[Cert 3 Exp Date]]&lt;=TODAY()-$D$3), "COMPLIANT", "NOT COMPLIANT")</f>
        <v>COMPLIANT</v>
      </c>
      <c r="N576" s="45" t="str" cm="1">
        <f t="array" aca="1" ref="N576" ca="1">_xlfn.IFS(Merged_Data[[#This Row],[Cert 1 Ext Date]]&gt;TODAY()+10, "Current", AND(Merged_Data[[#This Row],[Cert 1 Ext Date]]&gt;TODAY(), Merged_Data[[#This Row],[Cert 1 Ext Date]]&lt;TODAY()+15),"Notify",Merged_Data[[#This Row],[Cert 1 Ext Date]]&lt;=TODAY(), "Expired",Merged_Data[[#This Row],[Cert 1 Ext Date]]= " ","No Data")</f>
        <v>Current</v>
      </c>
      <c r="O576" s="45" t="str" cm="1">
        <f t="array" aca="1" ref="O576" ca="1">_xlfn.IFS(Merged_Data[[#This Row],[Cert 2 Exp Date]]&gt;TODAY()+10, "Current", AND(Merged_Data[[#This Row],[Cert 2 Exp Date]]&gt;TODAY(), Merged_Data[[#This Row],[Cert 2 Exp Date]]&lt;TODAY()+15),"Notify",Merged_Data[[#This Row],[Cert 2 Exp Date]]&lt;=TODAY(), "Expired",Merged_Data[[#This Row],[Cert 2 Exp Date]]= " ","No Data")</f>
        <v>Expired</v>
      </c>
      <c r="P576" s="45" t="str" cm="1">
        <f t="array" aca="1" ref="P576" ca="1">_xlfn.IFS(Merged_Data[[#This Row],[Cert 3 Exp Date]]&gt;TODAY()+10, "Current", AND(Merged_Data[[#This Row],[Cert 3 Exp Date]]&gt;TODAY(), Merged_Data[[#This Row],[Cert 3 Exp Date]]&lt;TODAY()+15),"Notify",Merged_Data[[#This Row],[Cert 3 Exp Date]]&lt;=TODAY(), "Expired",Merged_Data[[#This Row],[Cert 3 Exp Date]]= " ","No Data")</f>
        <v>Expired</v>
      </c>
    </row>
    <row r="577" spans="1:16" x14ac:dyDescent="0.25">
      <c r="A577" s="13" t="s">
        <v>1177</v>
      </c>
      <c r="B577" s="13" t="s">
        <v>1178</v>
      </c>
      <c r="C577" s="13" t="s">
        <v>3010</v>
      </c>
      <c r="D577" s="13" t="s">
        <v>2425</v>
      </c>
      <c r="E577" s="13" t="s">
        <v>2450</v>
      </c>
      <c r="F577" s="13" t="s">
        <v>2431</v>
      </c>
      <c r="G577" s="13" t="s">
        <v>2428</v>
      </c>
      <c r="H577" s="18">
        <v>44715</v>
      </c>
      <c r="I577" s="20">
        <v>44735</v>
      </c>
      <c r="J577" s="21">
        <v>44909</v>
      </c>
      <c r="K577" s="22">
        <v>45116</v>
      </c>
      <c r="L577" s="14" t="str">
        <f ca="1">IF(Merged_Data[[#This Row],[Last Job Date]]+10 &lt;TODAY(), "AVAILABLE", "NOT AVAILABLE")</f>
        <v>NOT AVAILABLE</v>
      </c>
      <c r="M577" s="37" t="str">
        <f ca="1">IF(OR(Merged_Data[[#This Row],[Cert 2 Exp Date]]&lt;=TODAY()-$D$3, Merged_Data[[#This Row],[Cert 1 Ext Date]]&lt;=TODAY()-$D$3,Merged_Data[[#This Row],[Cert 3 Exp Date]]&lt;=TODAY()-$D$3), "COMPLIANT", "NOT COMPLIANT")</f>
        <v>NOT COMPLIANT</v>
      </c>
      <c r="N577" s="45" t="str" cm="1">
        <f t="array" aca="1" ref="N577" ca="1">_xlfn.IFS(Merged_Data[[#This Row],[Cert 1 Ext Date]]&gt;TODAY()+10, "Current", AND(Merged_Data[[#This Row],[Cert 1 Ext Date]]&gt;TODAY(), Merged_Data[[#This Row],[Cert 1 Ext Date]]&lt;TODAY()+15),"Notify",Merged_Data[[#This Row],[Cert 1 Ext Date]]&lt;=TODAY(), "Expired",Merged_Data[[#This Row],[Cert 1 Ext Date]]= " ","No Data")</f>
        <v>Current</v>
      </c>
      <c r="O577" s="45" t="str" cm="1">
        <f t="array" aca="1" ref="O577" ca="1">_xlfn.IFS(Merged_Data[[#This Row],[Cert 2 Exp Date]]&gt;TODAY()+10, "Current", AND(Merged_Data[[#This Row],[Cert 2 Exp Date]]&gt;TODAY(), Merged_Data[[#This Row],[Cert 2 Exp Date]]&lt;TODAY()+15),"Notify",Merged_Data[[#This Row],[Cert 2 Exp Date]]&lt;=TODAY(), "Expired",Merged_Data[[#This Row],[Cert 2 Exp Date]]= " ","No Data")</f>
        <v>Current</v>
      </c>
      <c r="P577" s="45" t="str" cm="1">
        <f t="array" aca="1" ref="P577" ca="1">_xlfn.IFS(Merged_Data[[#This Row],[Cert 3 Exp Date]]&gt;TODAY()+10, "Current", AND(Merged_Data[[#This Row],[Cert 3 Exp Date]]&gt;TODAY(), Merged_Data[[#This Row],[Cert 3 Exp Date]]&lt;TODAY()+15),"Notify",Merged_Data[[#This Row],[Cert 3 Exp Date]]&lt;=TODAY(), "Expired",Merged_Data[[#This Row],[Cert 3 Exp Date]]= " ","No Data")</f>
        <v>Current</v>
      </c>
    </row>
    <row r="578" spans="1:16" x14ac:dyDescent="0.25">
      <c r="A578" s="13" t="s">
        <v>2002</v>
      </c>
      <c r="B578" s="13" t="s">
        <v>2003</v>
      </c>
      <c r="C578" s="13" t="s">
        <v>3011</v>
      </c>
      <c r="D578" s="13" t="s">
        <v>2425</v>
      </c>
      <c r="E578" s="13" t="s">
        <v>2450</v>
      </c>
      <c r="F578" s="13" t="s">
        <v>2447</v>
      </c>
      <c r="G578" s="13" t="s">
        <v>2428</v>
      </c>
      <c r="H578" s="18">
        <v>44714</v>
      </c>
      <c r="I578" s="20">
        <v>44685</v>
      </c>
      <c r="J578" s="21">
        <v>44939</v>
      </c>
      <c r="K578" s="22">
        <v>45254</v>
      </c>
      <c r="L578" s="14" t="str">
        <f ca="1">IF(Merged_Data[[#This Row],[Last Job Date]]+10 &lt;TODAY(), "AVAILABLE", "NOT AVAILABLE")</f>
        <v>NOT AVAILABLE</v>
      </c>
      <c r="M578" s="37" t="str">
        <f ca="1">IF(OR(Merged_Data[[#This Row],[Cert 2 Exp Date]]&lt;=TODAY()-$D$3, Merged_Data[[#This Row],[Cert 1 Ext Date]]&lt;=TODAY()-$D$3,Merged_Data[[#This Row],[Cert 3 Exp Date]]&lt;=TODAY()-$D$3), "COMPLIANT", "NOT COMPLIANT")</f>
        <v>COMPLIANT</v>
      </c>
      <c r="N578" s="45" t="str" cm="1">
        <f t="array" aca="1" ref="N578" ca="1">_xlfn.IFS(Merged_Data[[#This Row],[Cert 1 Ext Date]]&gt;TODAY()+10, "Current", AND(Merged_Data[[#This Row],[Cert 1 Ext Date]]&gt;TODAY(), Merged_Data[[#This Row],[Cert 1 Ext Date]]&lt;TODAY()+15),"Notify",Merged_Data[[#This Row],[Cert 1 Ext Date]]&lt;=TODAY(), "Expired",Merged_Data[[#This Row],[Cert 1 Ext Date]]= " ","No Data")</f>
        <v>Expired</v>
      </c>
      <c r="O578" s="45" t="str" cm="1">
        <f t="array" aca="1" ref="O578" ca="1">_xlfn.IFS(Merged_Data[[#This Row],[Cert 2 Exp Date]]&gt;TODAY()+10, "Current", AND(Merged_Data[[#This Row],[Cert 2 Exp Date]]&gt;TODAY(), Merged_Data[[#This Row],[Cert 2 Exp Date]]&lt;TODAY()+15),"Notify",Merged_Data[[#This Row],[Cert 2 Exp Date]]&lt;=TODAY(), "Expired",Merged_Data[[#This Row],[Cert 2 Exp Date]]= " ","No Data")</f>
        <v>Current</v>
      </c>
      <c r="P578" s="45" t="str" cm="1">
        <f t="array" aca="1" ref="P578" ca="1">_xlfn.IFS(Merged_Data[[#This Row],[Cert 3 Exp Date]]&gt;TODAY()+10, "Current", AND(Merged_Data[[#This Row],[Cert 3 Exp Date]]&gt;TODAY(), Merged_Data[[#This Row],[Cert 3 Exp Date]]&lt;TODAY()+15),"Notify",Merged_Data[[#This Row],[Cert 3 Exp Date]]&lt;=TODAY(), "Expired",Merged_Data[[#This Row],[Cert 3 Exp Date]]= " ","No Data")</f>
        <v>Current</v>
      </c>
    </row>
    <row r="579" spans="1:16" x14ac:dyDescent="0.25">
      <c r="A579" s="13" t="s">
        <v>2388</v>
      </c>
      <c r="B579" s="13" t="s">
        <v>2389</v>
      </c>
      <c r="C579" s="13" t="s">
        <v>3012</v>
      </c>
      <c r="D579" s="13" t="s">
        <v>2425</v>
      </c>
      <c r="E579" s="13" t="s">
        <v>2441</v>
      </c>
      <c r="F579" s="13" t="s">
        <v>2435</v>
      </c>
      <c r="G579" s="13" t="s">
        <v>2428</v>
      </c>
      <c r="H579" s="18">
        <v>44706</v>
      </c>
      <c r="I579" s="20">
        <v>44676</v>
      </c>
      <c r="J579" s="21"/>
      <c r="K579" s="22"/>
      <c r="L579" s="14" t="str">
        <f ca="1">IF(Merged_Data[[#This Row],[Last Job Date]]+10 &lt;TODAY(), "AVAILABLE", "NOT AVAILABLE")</f>
        <v>AVAILABLE</v>
      </c>
      <c r="M579" s="37" t="str">
        <f ca="1">IF(OR(Merged_Data[[#This Row],[Cert 2 Exp Date]]&lt;=TODAY()-$D$3, Merged_Data[[#This Row],[Cert 1 Ext Date]]&lt;=TODAY()-$D$3,Merged_Data[[#This Row],[Cert 3 Exp Date]]&lt;=TODAY()-$D$3), "COMPLIANT", "NOT COMPLIANT")</f>
        <v>COMPLIANT</v>
      </c>
      <c r="N579" s="45" t="str" cm="1">
        <f t="array" aca="1" ref="N579" ca="1">_xlfn.IFS(Merged_Data[[#This Row],[Cert 1 Ext Date]]&gt;TODAY()+10, "Current", AND(Merged_Data[[#This Row],[Cert 1 Ext Date]]&gt;TODAY(), Merged_Data[[#This Row],[Cert 1 Ext Date]]&lt;TODAY()+15),"Notify",Merged_Data[[#This Row],[Cert 1 Ext Date]]&lt;=TODAY(), "Expired",Merged_Data[[#This Row],[Cert 1 Ext Date]]= " ","No Data")</f>
        <v>Expired</v>
      </c>
      <c r="O579" s="45" t="str" cm="1">
        <f t="array" aca="1" ref="O579" ca="1">_xlfn.IFS(Merged_Data[[#This Row],[Cert 2 Exp Date]]&gt;TODAY()+10, "Current", AND(Merged_Data[[#This Row],[Cert 2 Exp Date]]&gt;TODAY(), Merged_Data[[#This Row],[Cert 2 Exp Date]]&lt;TODAY()+15),"Notify",Merged_Data[[#This Row],[Cert 2 Exp Date]]&lt;=TODAY(), "Expired",Merged_Data[[#This Row],[Cert 2 Exp Date]]= " ","No Data")</f>
        <v>Expired</v>
      </c>
      <c r="P579" s="45" t="str" cm="1">
        <f t="array" aca="1" ref="P579" ca="1">_xlfn.IFS(Merged_Data[[#This Row],[Cert 3 Exp Date]]&gt;TODAY()+10, "Current", AND(Merged_Data[[#This Row],[Cert 3 Exp Date]]&gt;TODAY(), Merged_Data[[#This Row],[Cert 3 Exp Date]]&lt;TODAY()+15),"Notify",Merged_Data[[#This Row],[Cert 3 Exp Date]]&lt;=TODAY(), "Expired",Merged_Data[[#This Row],[Cert 3 Exp Date]]= " ","No Data")</f>
        <v>Expired</v>
      </c>
    </row>
    <row r="580" spans="1:16" x14ac:dyDescent="0.25">
      <c r="A580" s="13" t="s">
        <v>1751</v>
      </c>
      <c r="B580" s="13" t="s">
        <v>1752</v>
      </c>
      <c r="C580" s="13" t="s">
        <v>3013</v>
      </c>
      <c r="D580" s="13" t="s">
        <v>2430</v>
      </c>
      <c r="E580" s="13" t="s">
        <v>2445</v>
      </c>
      <c r="F580" s="13" t="s">
        <v>2431</v>
      </c>
      <c r="G580" s="13" t="s">
        <v>2428</v>
      </c>
      <c r="H580" s="18">
        <v>44711</v>
      </c>
      <c r="I580" s="20">
        <v>44691</v>
      </c>
      <c r="J580" s="21"/>
      <c r="K580" s="22"/>
      <c r="L580" s="14" t="str">
        <f ca="1">IF(Merged_Data[[#This Row],[Last Job Date]]+10 &lt;TODAY(), "AVAILABLE", "NOT AVAILABLE")</f>
        <v>AVAILABLE</v>
      </c>
      <c r="M580" s="37" t="str">
        <f ca="1">IF(OR(Merged_Data[[#This Row],[Cert 2 Exp Date]]&lt;=TODAY()-$D$3, Merged_Data[[#This Row],[Cert 1 Ext Date]]&lt;=TODAY()-$D$3,Merged_Data[[#This Row],[Cert 3 Exp Date]]&lt;=TODAY()-$D$3), "COMPLIANT", "NOT COMPLIANT")</f>
        <v>COMPLIANT</v>
      </c>
      <c r="N580" s="45" t="str" cm="1">
        <f t="array" aca="1" ref="N580" ca="1">_xlfn.IFS(Merged_Data[[#This Row],[Cert 1 Ext Date]]&gt;TODAY()+10, "Current", AND(Merged_Data[[#This Row],[Cert 1 Ext Date]]&gt;TODAY(), Merged_Data[[#This Row],[Cert 1 Ext Date]]&lt;TODAY()+15),"Notify",Merged_Data[[#This Row],[Cert 1 Ext Date]]&lt;=TODAY(), "Expired",Merged_Data[[#This Row],[Cert 1 Ext Date]]= " ","No Data")</f>
        <v>Expired</v>
      </c>
      <c r="O580" s="45" t="str" cm="1">
        <f t="array" aca="1" ref="O580" ca="1">_xlfn.IFS(Merged_Data[[#This Row],[Cert 2 Exp Date]]&gt;TODAY()+10, "Current", AND(Merged_Data[[#This Row],[Cert 2 Exp Date]]&gt;TODAY(), Merged_Data[[#This Row],[Cert 2 Exp Date]]&lt;TODAY()+15),"Notify",Merged_Data[[#This Row],[Cert 2 Exp Date]]&lt;=TODAY(), "Expired",Merged_Data[[#This Row],[Cert 2 Exp Date]]= " ","No Data")</f>
        <v>Expired</v>
      </c>
      <c r="P580" s="45" t="str" cm="1">
        <f t="array" aca="1" ref="P580" ca="1">_xlfn.IFS(Merged_Data[[#This Row],[Cert 3 Exp Date]]&gt;TODAY()+10, "Current", AND(Merged_Data[[#This Row],[Cert 3 Exp Date]]&gt;TODAY(), Merged_Data[[#This Row],[Cert 3 Exp Date]]&lt;TODAY()+15),"Notify",Merged_Data[[#This Row],[Cert 3 Exp Date]]&lt;=TODAY(), "Expired",Merged_Data[[#This Row],[Cert 3 Exp Date]]= " ","No Data")</f>
        <v>Expired</v>
      </c>
    </row>
    <row r="581" spans="1:16" x14ac:dyDescent="0.25">
      <c r="A581" s="13" t="s">
        <v>1581</v>
      </c>
      <c r="B581" s="13" t="s">
        <v>1582</v>
      </c>
      <c r="C581" s="13" t="s">
        <v>3014</v>
      </c>
      <c r="D581" s="13" t="s">
        <v>2425</v>
      </c>
      <c r="E581" s="13" t="s">
        <v>2445</v>
      </c>
      <c r="F581" s="13" t="s">
        <v>2431</v>
      </c>
      <c r="G581" s="13" t="s">
        <v>2428</v>
      </c>
      <c r="H581" s="18">
        <v>44705</v>
      </c>
      <c r="I581" s="20">
        <v>44668</v>
      </c>
      <c r="J581" s="21">
        <v>45115</v>
      </c>
      <c r="K581" s="22">
        <v>45264</v>
      </c>
      <c r="L581" s="14" t="str">
        <f ca="1">IF(Merged_Data[[#This Row],[Last Job Date]]+10 &lt;TODAY(), "AVAILABLE", "NOT AVAILABLE")</f>
        <v>AVAILABLE</v>
      </c>
      <c r="M581" s="37" t="str">
        <f ca="1">IF(OR(Merged_Data[[#This Row],[Cert 2 Exp Date]]&lt;=TODAY()-$D$3, Merged_Data[[#This Row],[Cert 1 Ext Date]]&lt;=TODAY()-$D$3,Merged_Data[[#This Row],[Cert 3 Exp Date]]&lt;=TODAY()-$D$3), "COMPLIANT", "NOT COMPLIANT")</f>
        <v>COMPLIANT</v>
      </c>
      <c r="N581" s="45" t="str" cm="1">
        <f t="array" aca="1" ref="N581" ca="1">_xlfn.IFS(Merged_Data[[#This Row],[Cert 1 Ext Date]]&gt;TODAY()+10, "Current", AND(Merged_Data[[#This Row],[Cert 1 Ext Date]]&gt;TODAY(), Merged_Data[[#This Row],[Cert 1 Ext Date]]&lt;TODAY()+15),"Notify",Merged_Data[[#This Row],[Cert 1 Ext Date]]&lt;=TODAY(), "Expired",Merged_Data[[#This Row],[Cert 1 Ext Date]]= " ","No Data")</f>
        <v>Expired</v>
      </c>
      <c r="O581" s="45" t="str" cm="1">
        <f t="array" aca="1" ref="O581" ca="1">_xlfn.IFS(Merged_Data[[#This Row],[Cert 2 Exp Date]]&gt;TODAY()+10, "Current", AND(Merged_Data[[#This Row],[Cert 2 Exp Date]]&gt;TODAY(), Merged_Data[[#This Row],[Cert 2 Exp Date]]&lt;TODAY()+15),"Notify",Merged_Data[[#This Row],[Cert 2 Exp Date]]&lt;=TODAY(), "Expired",Merged_Data[[#This Row],[Cert 2 Exp Date]]= " ","No Data")</f>
        <v>Current</v>
      </c>
      <c r="P581" s="45" t="str" cm="1">
        <f t="array" aca="1" ref="P581" ca="1">_xlfn.IFS(Merged_Data[[#This Row],[Cert 3 Exp Date]]&gt;TODAY()+10, "Current", AND(Merged_Data[[#This Row],[Cert 3 Exp Date]]&gt;TODAY(), Merged_Data[[#This Row],[Cert 3 Exp Date]]&lt;TODAY()+15),"Notify",Merged_Data[[#This Row],[Cert 3 Exp Date]]&lt;=TODAY(), "Expired",Merged_Data[[#This Row],[Cert 3 Exp Date]]= " ","No Data")</f>
        <v>Current</v>
      </c>
    </row>
    <row r="582" spans="1:16" x14ac:dyDescent="0.25">
      <c r="A582" s="13" t="s">
        <v>1377</v>
      </c>
      <c r="B582" s="13" t="s">
        <v>1378</v>
      </c>
      <c r="C582" s="13" t="s">
        <v>3015</v>
      </c>
      <c r="D582" s="13" t="s">
        <v>2430</v>
      </c>
      <c r="E582" s="13" t="s">
        <v>2445</v>
      </c>
      <c r="F582" s="13" t="s">
        <v>2447</v>
      </c>
      <c r="G582" s="13" t="s">
        <v>2432</v>
      </c>
      <c r="H582" s="18">
        <v>44707</v>
      </c>
      <c r="I582" s="20">
        <v>45196</v>
      </c>
      <c r="J582" s="21">
        <v>45188</v>
      </c>
      <c r="K582" s="22">
        <v>44659</v>
      </c>
      <c r="L582" s="14" t="str">
        <f ca="1">IF(Merged_Data[[#This Row],[Last Job Date]]+10 &lt;TODAY(), "AVAILABLE", "NOT AVAILABLE")</f>
        <v>AVAILABLE</v>
      </c>
      <c r="M582" s="37" t="str">
        <f ca="1">IF(OR(Merged_Data[[#This Row],[Cert 2 Exp Date]]&lt;=TODAY()-$D$3, Merged_Data[[#This Row],[Cert 1 Ext Date]]&lt;=TODAY()-$D$3,Merged_Data[[#This Row],[Cert 3 Exp Date]]&lt;=TODAY()-$D$3), "COMPLIANT", "NOT COMPLIANT")</f>
        <v>COMPLIANT</v>
      </c>
      <c r="N582" s="45" t="str" cm="1">
        <f t="array" aca="1" ref="N582" ca="1">_xlfn.IFS(Merged_Data[[#This Row],[Cert 1 Ext Date]]&gt;TODAY()+10, "Current", AND(Merged_Data[[#This Row],[Cert 1 Ext Date]]&gt;TODAY(), Merged_Data[[#This Row],[Cert 1 Ext Date]]&lt;TODAY()+15),"Notify",Merged_Data[[#This Row],[Cert 1 Ext Date]]&lt;=TODAY(), "Expired",Merged_Data[[#This Row],[Cert 1 Ext Date]]= " ","No Data")</f>
        <v>Current</v>
      </c>
      <c r="O582" s="45" t="str" cm="1">
        <f t="array" aca="1" ref="O582" ca="1">_xlfn.IFS(Merged_Data[[#This Row],[Cert 2 Exp Date]]&gt;TODAY()+10, "Current", AND(Merged_Data[[#This Row],[Cert 2 Exp Date]]&gt;TODAY(), Merged_Data[[#This Row],[Cert 2 Exp Date]]&lt;TODAY()+15),"Notify",Merged_Data[[#This Row],[Cert 2 Exp Date]]&lt;=TODAY(), "Expired",Merged_Data[[#This Row],[Cert 2 Exp Date]]= " ","No Data")</f>
        <v>Current</v>
      </c>
      <c r="P582" s="45" t="str" cm="1">
        <f t="array" aca="1" ref="P582" ca="1">_xlfn.IFS(Merged_Data[[#This Row],[Cert 3 Exp Date]]&gt;TODAY()+10, "Current", AND(Merged_Data[[#This Row],[Cert 3 Exp Date]]&gt;TODAY(), Merged_Data[[#This Row],[Cert 3 Exp Date]]&lt;TODAY()+15),"Notify",Merged_Data[[#This Row],[Cert 3 Exp Date]]&lt;=TODAY(), "Expired",Merged_Data[[#This Row],[Cert 3 Exp Date]]= " ","No Data")</f>
        <v>Expired</v>
      </c>
    </row>
    <row r="583" spans="1:16" x14ac:dyDescent="0.25">
      <c r="A583" s="13" t="s">
        <v>2024</v>
      </c>
      <c r="B583" s="13" t="s">
        <v>2025</v>
      </c>
      <c r="C583" s="13" t="s">
        <v>3016</v>
      </c>
      <c r="D583" s="13" t="s">
        <v>2430</v>
      </c>
      <c r="E583" s="13" t="s">
        <v>2441</v>
      </c>
      <c r="F583" s="13" t="s">
        <v>2431</v>
      </c>
      <c r="G583" s="13" t="s">
        <v>2428</v>
      </c>
      <c r="H583" s="18">
        <v>44707</v>
      </c>
      <c r="I583" s="20">
        <v>44762</v>
      </c>
      <c r="J583" s="21"/>
      <c r="K583" s="22"/>
      <c r="L583" s="14" t="str">
        <f ca="1">IF(Merged_Data[[#This Row],[Last Job Date]]+10 &lt;TODAY(), "AVAILABLE", "NOT AVAILABLE")</f>
        <v>AVAILABLE</v>
      </c>
      <c r="M583" s="37" t="str">
        <f ca="1">IF(OR(Merged_Data[[#This Row],[Cert 2 Exp Date]]&lt;=TODAY()-$D$3, Merged_Data[[#This Row],[Cert 1 Ext Date]]&lt;=TODAY()-$D$3,Merged_Data[[#This Row],[Cert 3 Exp Date]]&lt;=TODAY()-$D$3), "COMPLIANT", "NOT COMPLIANT")</f>
        <v>COMPLIANT</v>
      </c>
      <c r="N583" s="45" t="str" cm="1">
        <f t="array" aca="1" ref="N583" ca="1">_xlfn.IFS(Merged_Data[[#This Row],[Cert 1 Ext Date]]&gt;TODAY()+10, "Current", AND(Merged_Data[[#This Row],[Cert 1 Ext Date]]&gt;TODAY(), Merged_Data[[#This Row],[Cert 1 Ext Date]]&lt;TODAY()+15),"Notify",Merged_Data[[#This Row],[Cert 1 Ext Date]]&lt;=TODAY(), "Expired",Merged_Data[[#This Row],[Cert 1 Ext Date]]= " ","No Data")</f>
        <v>Current</v>
      </c>
      <c r="O583" s="45" t="str" cm="1">
        <f t="array" aca="1" ref="O583" ca="1">_xlfn.IFS(Merged_Data[[#This Row],[Cert 2 Exp Date]]&gt;TODAY()+10, "Current", AND(Merged_Data[[#This Row],[Cert 2 Exp Date]]&gt;TODAY(), Merged_Data[[#This Row],[Cert 2 Exp Date]]&lt;TODAY()+15),"Notify",Merged_Data[[#This Row],[Cert 2 Exp Date]]&lt;=TODAY(), "Expired",Merged_Data[[#This Row],[Cert 2 Exp Date]]= " ","No Data")</f>
        <v>Expired</v>
      </c>
      <c r="P583" s="45" t="str" cm="1">
        <f t="array" aca="1" ref="P583" ca="1">_xlfn.IFS(Merged_Data[[#This Row],[Cert 3 Exp Date]]&gt;TODAY()+10, "Current", AND(Merged_Data[[#This Row],[Cert 3 Exp Date]]&gt;TODAY(), Merged_Data[[#This Row],[Cert 3 Exp Date]]&lt;TODAY()+15),"Notify",Merged_Data[[#This Row],[Cert 3 Exp Date]]&lt;=TODAY(), "Expired",Merged_Data[[#This Row],[Cert 3 Exp Date]]= " ","No Data")</f>
        <v>Expired</v>
      </c>
    </row>
    <row r="584" spans="1:16" x14ac:dyDescent="0.25">
      <c r="A584" s="13" t="s">
        <v>433</v>
      </c>
      <c r="B584" s="13" t="s">
        <v>434</v>
      </c>
      <c r="C584" s="13" t="s">
        <v>3017</v>
      </c>
      <c r="D584" s="13" t="s">
        <v>2430</v>
      </c>
      <c r="E584" s="13" t="s">
        <v>2439</v>
      </c>
      <c r="F584" s="13" t="s">
        <v>2427</v>
      </c>
      <c r="G584" s="13" t="s">
        <v>2432</v>
      </c>
      <c r="H584" s="18">
        <v>44709</v>
      </c>
      <c r="I584" s="20">
        <v>45087</v>
      </c>
      <c r="J584" s="21"/>
      <c r="K584" s="22"/>
      <c r="L584" s="14" t="str">
        <f ca="1">IF(Merged_Data[[#This Row],[Last Job Date]]+10 &lt;TODAY(), "AVAILABLE", "NOT AVAILABLE")</f>
        <v>AVAILABLE</v>
      </c>
      <c r="M584" s="37" t="str">
        <f ca="1">IF(OR(Merged_Data[[#This Row],[Cert 2 Exp Date]]&lt;=TODAY()-$D$3, Merged_Data[[#This Row],[Cert 1 Ext Date]]&lt;=TODAY()-$D$3,Merged_Data[[#This Row],[Cert 3 Exp Date]]&lt;=TODAY()-$D$3), "COMPLIANT", "NOT COMPLIANT")</f>
        <v>COMPLIANT</v>
      </c>
      <c r="N584" s="45" t="str" cm="1">
        <f t="array" aca="1" ref="N584" ca="1">_xlfn.IFS(Merged_Data[[#This Row],[Cert 1 Ext Date]]&gt;TODAY()+10, "Current", AND(Merged_Data[[#This Row],[Cert 1 Ext Date]]&gt;TODAY(), Merged_Data[[#This Row],[Cert 1 Ext Date]]&lt;TODAY()+15),"Notify",Merged_Data[[#This Row],[Cert 1 Ext Date]]&lt;=TODAY(), "Expired",Merged_Data[[#This Row],[Cert 1 Ext Date]]= " ","No Data")</f>
        <v>Current</v>
      </c>
      <c r="O584" s="45" t="str" cm="1">
        <f t="array" aca="1" ref="O584" ca="1">_xlfn.IFS(Merged_Data[[#This Row],[Cert 2 Exp Date]]&gt;TODAY()+10, "Current", AND(Merged_Data[[#This Row],[Cert 2 Exp Date]]&gt;TODAY(), Merged_Data[[#This Row],[Cert 2 Exp Date]]&lt;TODAY()+15),"Notify",Merged_Data[[#This Row],[Cert 2 Exp Date]]&lt;=TODAY(), "Expired",Merged_Data[[#This Row],[Cert 2 Exp Date]]= " ","No Data")</f>
        <v>Expired</v>
      </c>
      <c r="P584" s="45" t="str" cm="1">
        <f t="array" aca="1" ref="P584" ca="1">_xlfn.IFS(Merged_Data[[#This Row],[Cert 3 Exp Date]]&gt;TODAY()+10, "Current", AND(Merged_Data[[#This Row],[Cert 3 Exp Date]]&gt;TODAY(), Merged_Data[[#This Row],[Cert 3 Exp Date]]&lt;TODAY()+15),"Notify",Merged_Data[[#This Row],[Cert 3 Exp Date]]&lt;=TODAY(), "Expired",Merged_Data[[#This Row],[Cert 3 Exp Date]]= " ","No Data")</f>
        <v>Expired</v>
      </c>
    </row>
    <row r="585" spans="1:16" x14ac:dyDescent="0.25">
      <c r="A585" s="13" t="s">
        <v>1192</v>
      </c>
      <c r="B585" s="13" t="s">
        <v>1193</v>
      </c>
      <c r="C585" s="13" t="s">
        <v>3018</v>
      </c>
      <c r="D585" s="13" t="s">
        <v>2425</v>
      </c>
      <c r="E585" s="13" t="s">
        <v>2426</v>
      </c>
      <c r="F585" s="13" t="s">
        <v>2431</v>
      </c>
      <c r="G585" s="13" t="s">
        <v>2432</v>
      </c>
      <c r="H585" s="18">
        <v>44707</v>
      </c>
      <c r="I585" s="20">
        <v>44730</v>
      </c>
      <c r="J585" s="21">
        <v>44769</v>
      </c>
      <c r="K585" s="22">
        <v>45417</v>
      </c>
      <c r="L585" s="14" t="str">
        <f ca="1">IF(Merged_Data[[#This Row],[Last Job Date]]+10 &lt;TODAY(), "AVAILABLE", "NOT AVAILABLE")</f>
        <v>AVAILABLE</v>
      </c>
      <c r="M585" s="37" t="str">
        <f ca="1">IF(OR(Merged_Data[[#This Row],[Cert 2 Exp Date]]&lt;=TODAY()-$D$3, Merged_Data[[#This Row],[Cert 1 Ext Date]]&lt;=TODAY()-$D$3,Merged_Data[[#This Row],[Cert 3 Exp Date]]&lt;=TODAY()-$D$3), "COMPLIANT", "NOT COMPLIANT")</f>
        <v>NOT COMPLIANT</v>
      </c>
      <c r="N585" s="45" t="str" cm="1">
        <f t="array" aca="1" ref="N585" ca="1">_xlfn.IFS(Merged_Data[[#This Row],[Cert 1 Ext Date]]&gt;TODAY()+10, "Current", AND(Merged_Data[[#This Row],[Cert 1 Ext Date]]&gt;TODAY(), Merged_Data[[#This Row],[Cert 1 Ext Date]]&lt;TODAY()+15),"Notify",Merged_Data[[#This Row],[Cert 1 Ext Date]]&lt;=TODAY(), "Expired",Merged_Data[[#This Row],[Cert 1 Ext Date]]= " ","No Data")</f>
        <v>Notify</v>
      </c>
      <c r="O585" s="45" t="str" cm="1">
        <f t="array" aca="1" ref="O585" ca="1">_xlfn.IFS(Merged_Data[[#This Row],[Cert 2 Exp Date]]&gt;TODAY()+10, "Current", AND(Merged_Data[[#This Row],[Cert 2 Exp Date]]&gt;TODAY(), Merged_Data[[#This Row],[Cert 2 Exp Date]]&lt;TODAY()+15),"Notify",Merged_Data[[#This Row],[Cert 2 Exp Date]]&lt;=TODAY(), "Expired",Merged_Data[[#This Row],[Cert 2 Exp Date]]= " ","No Data")</f>
        <v>Current</v>
      </c>
      <c r="P585" s="45" t="str" cm="1">
        <f t="array" aca="1" ref="P585" ca="1">_xlfn.IFS(Merged_Data[[#This Row],[Cert 3 Exp Date]]&gt;TODAY()+10, "Current", AND(Merged_Data[[#This Row],[Cert 3 Exp Date]]&gt;TODAY(), Merged_Data[[#This Row],[Cert 3 Exp Date]]&lt;TODAY()+15),"Notify",Merged_Data[[#This Row],[Cert 3 Exp Date]]&lt;=TODAY(), "Expired",Merged_Data[[#This Row],[Cert 3 Exp Date]]= " ","No Data")</f>
        <v>Current</v>
      </c>
    </row>
    <row r="586" spans="1:16" x14ac:dyDescent="0.25">
      <c r="A586" s="13" t="s">
        <v>315</v>
      </c>
      <c r="B586" s="13" t="s">
        <v>316</v>
      </c>
      <c r="C586" s="13" t="s">
        <v>3019</v>
      </c>
      <c r="D586" s="13" t="s">
        <v>2430</v>
      </c>
      <c r="E586" s="13" t="s">
        <v>2450</v>
      </c>
      <c r="F586" s="13" t="s">
        <v>2442</v>
      </c>
      <c r="G586" s="13" t="s">
        <v>2432</v>
      </c>
      <c r="H586" s="18">
        <v>44714</v>
      </c>
      <c r="I586" s="20">
        <v>45055</v>
      </c>
      <c r="J586" s="21">
        <v>44807</v>
      </c>
      <c r="K586" s="22">
        <v>45171</v>
      </c>
      <c r="L586" s="14" t="str">
        <f ca="1">IF(Merged_Data[[#This Row],[Last Job Date]]+10 &lt;TODAY(), "AVAILABLE", "NOT AVAILABLE")</f>
        <v>NOT AVAILABLE</v>
      </c>
      <c r="M586" s="37" t="str">
        <f ca="1">IF(OR(Merged_Data[[#This Row],[Cert 2 Exp Date]]&lt;=TODAY()-$D$3, Merged_Data[[#This Row],[Cert 1 Ext Date]]&lt;=TODAY()-$D$3,Merged_Data[[#This Row],[Cert 3 Exp Date]]&lt;=TODAY()-$D$3), "COMPLIANT", "NOT COMPLIANT")</f>
        <v>NOT COMPLIANT</v>
      </c>
      <c r="N586" s="45" t="str" cm="1">
        <f t="array" aca="1" ref="N586" ca="1">_xlfn.IFS(Merged_Data[[#This Row],[Cert 1 Ext Date]]&gt;TODAY()+10, "Current", AND(Merged_Data[[#This Row],[Cert 1 Ext Date]]&gt;TODAY(), Merged_Data[[#This Row],[Cert 1 Ext Date]]&lt;TODAY()+15),"Notify",Merged_Data[[#This Row],[Cert 1 Ext Date]]&lt;=TODAY(), "Expired",Merged_Data[[#This Row],[Cert 1 Ext Date]]= " ","No Data")</f>
        <v>Current</v>
      </c>
      <c r="O586" s="45" t="str" cm="1">
        <f t="array" aca="1" ref="O586" ca="1">_xlfn.IFS(Merged_Data[[#This Row],[Cert 2 Exp Date]]&gt;TODAY()+10, "Current", AND(Merged_Data[[#This Row],[Cert 2 Exp Date]]&gt;TODAY(), Merged_Data[[#This Row],[Cert 2 Exp Date]]&lt;TODAY()+15),"Notify",Merged_Data[[#This Row],[Cert 2 Exp Date]]&lt;=TODAY(), "Expired",Merged_Data[[#This Row],[Cert 2 Exp Date]]= " ","No Data")</f>
        <v>Current</v>
      </c>
      <c r="P586" s="45" t="str" cm="1">
        <f t="array" aca="1" ref="P586" ca="1">_xlfn.IFS(Merged_Data[[#This Row],[Cert 3 Exp Date]]&gt;TODAY()+10, "Current", AND(Merged_Data[[#This Row],[Cert 3 Exp Date]]&gt;TODAY(), Merged_Data[[#This Row],[Cert 3 Exp Date]]&lt;TODAY()+15),"Notify",Merged_Data[[#This Row],[Cert 3 Exp Date]]&lt;=TODAY(), "Expired",Merged_Data[[#This Row],[Cert 3 Exp Date]]= " ","No Data")</f>
        <v>Current</v>
      </c>
    </row>
    <row r="587" spans="1:16" x14ac:dyDescent="0.25">
      <c r="A587" s="13" t="s">
        <v>2263</v>
      </c>
      <c r="B587" s="13" t="s">
        <v>2264</v>
      </c>
      <c r="C587" s="13" t="s">
        <v>3020</v>
      </c>
      <c r="D587" s="13" t="s">
        <v>2425</v>
      </c>
      <c r="E587" s="13" t="s">
        <v>2426</v>
      </c>
      <c r="F587" s="13" t="s">
        <v>2431</v>
      </c>
      <c r="G587" s="13" t="s">
        <v>2432</v>
      </c>
      <c r="H587" s="18">
        <v>44706</v>
      </c>
      <c r="I587" s="20">
        <v>45039</v>
      </c>
      <c r="J587" s="21"/>
      <c r="K587" s="22"/>
      <c r="L587" s="14" t="str">
        <f ca="1">IF(Merged_Data[[#This Row],[Last Job Date]]+10 &lt;TODAY(), "AVAILABLE", "NOT AVAILABLE")</f>
        <v>AVAILABLE</v>
      </c>
      <c r="M587" s="37" t="str">
        <f ca="1">IF(OR(Merged_Data[[#This Row],[Cert 2 Exp Date]]&lt;=TODAY()-$D$3, Merged_Data[[#This Row],[Cert 1 Ext Date]]&lt;=TODAY()-$D$3,Merged_Data[[#This Row],[Cert 3 Exp Date]]&lt;=TODAY()-$D$3), "COMPLIANT", "NOT COMPLIANT")</f>
        <v>COMPLIANT</v>
      </c>
      <c r="N587" s="45" t="str" cm="1">
        <f t="array" aca="1" ref="N587" ca="1">_xlfn.IFS(Merged_Data[[#This Row],[Cert 1 Ext Date]]&gt;TODAY()+10, "Current", AND(Merged_Data[[#This Row],[Cert 1 Ext Date]]&gt;TODAY(), Merged_Data[[#This Row],[Cert 1 Ext Date]]&lt;TODAY()+15),"Notify",Merged_Data[[#This Row],[Cert 1 Ext Date]]&lt;=TODAY(), "Expired",Merged_Data[[#This Row],[Cert 1 Ext Date]]= " ","No Data")</f>
        <v>Current</v>
      </c>
      <c r="O587" s="45" t="str" cm="1">
        <f t="array" aca="1" ref="O587" ca="1">_xlfn.IFS(Merged_Data[[#This Row],[Cert 2 Exp Date]]&gt;TODAY()+10, "Current", AND(Merged_Data[[#This Row],[Cert 2 Exp Date]]&gt;TODAY(), Merged_Data[[#This Row],[Cert 2 Exp Date]]&lt;TODAY()+15),"Notify",Merged_Data[[#This Row],[Cert 2 Exp Date]]&lt;=TODAY(), "Expired",Merged_Data[[#This Row],[Cert 2 Exp Date]]= " ","No Data")</f>
        <v>Expired</v>
      </c>
      <c r="P587" s="45" t="str" cm="1">
        <f t="array" aca="1" ref="P587" ca="1">_xlfn.IFS(Merged_Data[[#This Row],[Cert 3 Exp Date]]&gt;TODAY()+10, "Current", AND(Merged_Data[[#This Row],[Cert 3 Exp Date]]&gt;TODAY(), Merged_Data[[#This Row],[Cert 3 Exp Date]]&lt;TODAY()+15),"Notify",Merged_Data[[#This Row],[Cert 3 Exp Date]]&lt;=TODAY(), "Expired",Merged_Data[[#This Row],[Cert 3 Exp Date]]= " ","No Data")</f>
        <v>Expired</v>
      </c>
    </row>
    <row r="588" spans="1:16" x14ac:dyDescent="0.25">
      <c r="A588" s="13" t="s">
        <v>1395</v>
      </c>
      <c r="B588" s="13" t="s">
        <v>1396</v>
      </c>
      <c r="C588" s="13" t="s">
        <v>3021</v>
      </c>
      <c r="D588" s="13" t="s">
        <v>2425</v>
      </c>
      <c r="E588" s="13" t="s">
        <v>2445</v>
      </c>
      <c r="F588" s="13" t="s">
        <v>2442</v>
      </c>
      <c r="G588" s="13" t="s">
        <v>2432</v>
      </c>
      <c r="H588" s="18">
        <v>44716</v>
      </c>
      <c r="I588" s="20">
        <v>45112</v>
      </c>
      <c r="J588" s="21">
        <v>44833</v>
      </c>
      <c r="K588" s="22">
        <v>45249</v>
      </c>
      <c r="L588" s="14" t="str">
        <f ca="1">IF(Merged_Data[[#This Row],[Last Job Date]]+10 &lt;TODAY(), "AVAILABLE", "NOT AVAILABLE")</f>
        <v>NOT AVAILABLE</v>
      </c>
      <c r="M588" s="37" t="str">
        <f ca="1">IF(OR(Merged_Data[[#This Row],[Cert 2 Exp Date]]&lt;=TODAY()-$D$3, Merged_Data[[#This Row],[Cert 1 Ext Date]]&lt;=TODAY()-$D$3,Merged_Data[[#This Row],[Cert 3 Exp Date]]&lt;=TODAY()-$D$3), "COMPLIANT", "NOT COMPLIANT")</f>
        <v>NOT COMPLIANT</v>
      </c>
      <c r="N588" s="45" t="str" cm="1">
        <f t="array" aca="1" ref="N588" ca="1">_xlfn.IFS(Merged_Data[[#This Row],[Cert 1 Ext Date]]&gt;TODAY()+10, "Current", AND(Merged_Data[[#This Row],[Cert 1 Ext Date]]&gt;TODAY(), Merged_Data[[#This Row],[Cert 1 Ext Date]]&lt;TODAY()+15),"Notify",Merged_Data[[#This Row],[Cert 1 Ext Date]]&lt;=TODAY(), "Expired",Merged_Data[[#This Row],[Cert 1 Ext Date]]= " ","No Data")</f>
        <v>Current</v>
      </c>
      <c r="O588" s="45" t="str" cm="1">
        <f t="array" aca="1" ref="O588" ca="1">_xlfn.IFS(Merged_Data[[#This Row],[Cert 2 Exp Date]]&gt;TODAY()+10, "Current", AND(Merged_Data[[#This Row],[Cert 2 Exp Date]]&gt;TODAY(), Merged_Data[[#This Row],[Cert 2 Exp Date]]&lt;TODAY()+15),"Notify",Merged_Data[[#This Row],[Cert 2 Exp Date]]&lt;=TODAY(), "Expired",Merged_Data[[#This Row],[Cert 2 Exp Date]]= " ","No Data")</f>
        <v>Current</v>
      </c>
      <c r="P588" s="45" t="str" cm="1">
        <f t="array" aca="1" ref="P588" ca="1">_xlfn.IFS(Merged_Data[[#This Row],[Cert 3 Exp Date]]&gt;TODAY()+10, "Current", AND(Merged_Data[[#This Row],[Cert 3 Exp Date]]&gt;TODAY(), Merged_Data[[#This Row],[Cert 3 Exp Date]]&lt;TODAY()+15),"Notify",Merged_Data[[#This Row],[Cert 3 Exp Date]]&lt;=TODAY(), "Expired",Merged_Data[[#This Row],[Cert 3 Exp Date]]= " ","No Data")</f>
        <v>Current</v>
      </c>
    </row>
    <row r="589" spans="1:16" x14ac:dyDescent="0.25">
      <c r="A589" s="13" t="s">
        <v>2248</v>
      </c>
      <c r="B589" s="13" t="s">
        <v>2249</v>
      </c>
      <c r="C589" s="13" t="s">
        <v>3022</v>
      </c>
      <c r="D589" s="13" t="s">
        <v>2425</v>
      </c>
      <c r="E589" s="13" t="s">
        <v>2445</v>
      </c>
      <c r="F589" s="13" t="s">
        <v>2442</v>
      </c>
      <c r="G589" s="13" t="s">
        <v>2432</v>
      </c>
      <c r="H589" s="18">
        <v>44709</v>
      </c>
      <c r="I589" s="20"/>
      <c r="J589" s="21">
        <v>44898</v>
      </c>
      <c r="K589" s="22">
        <v>45365</v>
      </c>
      <c r="L589" s="14" t="str">
        <f ca="1">IF(Merged_Data[[#This Row],[Last Job Date]]+10 &lt;TODAY(), "AVAILABLE", "NOT AVAILABLE")</f>
        <v>AVAILABLE</v>
      </c>
      <c r="M589" s="37" t="str">
        <f ca="1">IF(OR(Merged_Data[[#This Row],[Cert 2 Exp Date]]&lt;=TODAY()-$D$3, Merged_Data[[#This Row],[Cert 1 Ext Date]]&lt;=TODAY()-$D$3,Merged_Data[[#This Row],[Cert 3 Exp Date]]&lt;=TODAY()-$D$3), "COMPLIANT", "NOT COMPLIANT")</f>
        <v>COMPLIANT</v>
      </c>
      <c r="N589" s="45" t="str" cm="1">
        <f t="array" aca="1" ref="N589" ca="1">_xlfn.IFS(Merged_Data[[#This Row],[Cert 1 Ext Date]]&gt;TODAY()+10, "Current", AND(Merged_Data[[#This Row],[Cert 1 Ext Date]]&gt;TODAY(), Merged_Data[[#This Row],[Cert 1 Ext Date]]&lt;TODAY()+15),"Notify",Merged_Data[[#This Row],[Cert 1 Ext Date]]&lt;=TODAY(), "Expired",Merged_Data[[#This Row],[Cert 1 Ext Date]]= " ","No Data")</f>
        <v>Expired</v>
      </c>
      <c r="O589" s="45" t="str" cm="1">
        <f t="array" aca="1" ref="O589" ca="1">_xlfn.IFS(Merged_Data[[#This Row],[Cert 2 Exp Date]]&gt;TODAY()+10, "Current", AND(Merged_Data[[#This Row],[Cert 2 Exp Date]]&gt;TODAY(), Merged_Data[[#This Row],[Cert 2 Exp Date]]&lt;TODAY()+15),"Notify",Merged_Data[[#This Row],[Cert 2 Exp Date]]&lt;=TODAY(), "Expired",Merged_Data[[#This Row],[Cert 2 Exp Date]]= " ","No Data")</f>
        <v>Current</v>
      </c>
      <c r="P589" s="45" t="str" cm="1">
        <f t="array" aca="1" ref="P589" ca="1">_xlfn.IFS(Merged_Data[[#This Row],[Cert 3 Exp Date]]&gt;TODAY()+10, "Current", AND(Merged_Data[[#This Row],[Cert 3 Exp Date]]&gt;TODAY(), Merged_Data[[#This Row],[Cert 3 Exp Date]]&lt;TODAY()+15),"Notify",Merged_Data[[#This Row],[Cert 3 Exp Date]]&lt;=TODAY(), "Expired",Merged_Data[[#This Row],[Cert 3 Exp Date]]= " ","No Data")</f>
        <v>Current</v>
      </c>
    </row>
    <row r="590" spans="1:16" x14ac:dyDescent="0.25">
      <c r="A590" s="13" t="s">
        <v>1975</v>
      </c>
      <c r="B590" s="13" t="s">
        <v>1976</v>
      </c>
      <c r="C590" s="13" t="s">
        <v>3023</v>
      </c>
      <c r="D590" s="13" t="s">
        <v>2425</v>
      </c>
      <c r="E590" s="13" t="s">
        <v>2426</v>
      </c>
      <c r="F590" s="13" t="s">
        <v>2435</v>
      </c>
      <c r="G590" s="13" t="s">
        <v>2432</v>
      </c>
      <c r="H590" s="18">
        <v>44705</v>
      </c>
      <c r="I590" s="20">
        <v>44833</v>
      </c>
      <c r="J590" s="21">
        <v>44955</v>
      </c>
      <c r="K590" s="22">
        <v>45002</v>
      </c>
      <c r="L590" s="14" t="str">
        <f ca="1">IF(Merged_Data[[#This Row],[Last Job Date]]+10 &lt;TODAY(), "AVAILABLE", "NOT AVAILABLE")</f>
        <v>AVAILABLE</v>
      </c>
      <c r="M590" s="37" t="str">
        <f ca="1">IF(OR(Merged_Data[[#This Row],[Cert 2 Exp Date]]&lt;=TODAY()-$D$3, Merged_Data[[#This Row],[Cert 1 Ext Date]]&lt;=TODAY()-$D$3,Merged_Data[[#This Row],[Cert 3 Exp Date]]&lt;=TODAY()-$D$3), "COMPLIANT", "NOT COMPLIANT")</f>
        <v>NOT COMPLIANT</v>
      </c>
      <c r="N590" s="45" t="str" cm="1">
        <f t="array" aca="1" ref="N590" ca="1">_xlfn.IFS(Merged_Data[[#This Row],[Cert 1 Ext Date]]&gt;TODAY()+10, "Current", AND(Merged_Data[[#This Row],[Cert 1 Ext Date]]&gt;TODAY(), Merged_Data[[#This Row],[Cert 1 Ext Date]]&lt;TODAY()+15),"Notify",Merged_Data[[#This Row],[Cert 1 Ext Date]]&lt;=TODAY(), "Expired",Merged_Data[[#This Row],[Cert 1 Ext Date]]= " ","No Data")</f>
        <v>Current</v>
      </c>
      <c r="O590" s="45" t="str" cm="1">
        <f t="array" aca="1" ref="O590" ca="1">_xlfn.IFS(Merged_Data[[#This Row],[Cert 2 Exp Date]]&gt;TODAY()+10, "Current", AND(Merged_Data[[#This Row],[Cert 2 Exp Date]]&gt;TODAY(), Merged_Data[[#This Row],[Cert 2 Exp Date]]&lt;TODAY()+15),"Notify",Merged_Data[[#This Row],[Cert 2 Exp Date]]&lt;=TODAY(), "Expired",Merged_Data[[#This Row],[Cert 2 Exp Date]]= " ","No Data")</f>
        <v>Current</v>
      </c>
      <c r="P590" s="45" t="str" cm="1">
        <f t="array" aca="1" ref="P590" ca="1">_xlfn.IFS(Merged_Data[[#This Row],[Cert 3 Exp Date]]&gt;TODAY()+10, "Current", AND(Merged_Data[[#This Row],[Cert 3 Exp Date]]&gt;TODAY(), Merged_Data[[#This Row],[Cert 3 Exp Date]]&lt;TODAY()+15),"Notify",Merged_Data[[#This Row],[Cert 3 Exp Date]]&lt;=TODAY(), "Expired",Merged_Data[[#This Row],[Cert 3 Exp Date]]= " ","No Data")</f>
        <v>Current</v>
      </c>
    </row>
    <row r="591" spans="1:16" x14ac:dyDescent="0.25">
      <c r="A591" s="13" t="s">
        <v>1630</v>
      </c>
      <c r="B591" s="13" t="s">
        <v>1631</v>
      </c>
      <c r="C591" s="13" t="s">
        <v>3024</v>
      </c>
      <c r="D591" s="13" t="s">
        <v>2425</v>
      </c>
      <c r="E591" s="13" t="s">
        <v>2426</v>
      </c>
      <c r="F591" s="13" t="s">
        <v>2435</v>
      </c>
      <c r="G591" s="13" t="s">
        <v>2428</v>
      </c>
      <c r="H591" s="18">
        <v>44715</v>
      </c>
      <c r="I591" s="20">
        <v>45089</v>
      </c>
      <c r="J591" s="21">
        <v>44641</v>
      </c>
      <c r="K591" s="22">
        <v>45199</v>
      </c>
      <c r="L591" s="14" t="str">
        <f ca="1">IF(Merged_Data[[#This Row],[Last Job Date]]+10 &lt;TODAY(), "AVAILABLE", "NOT AVAILABLE")</f>
        <v>NOT AVAILABLE</v>
      </c>
      <c r="M591" s="37" t="str">
        <f ca="1">IF(OR(Merged_Data[[#This Row],[Cert 2 Exp Date]]&lt;=TODAY()-$D$3, Merged_Data[[#This Row],[Cert 1 Ext Date]]&lt;=TODAY()-$D$3,Merged_Data[[#This Row],[Cert 3 Exp Date]]&lt;=TODAY()-$D$3), "COMPLIANT", "NOT COMPLIANT")</f>
        <v>COMPLIANT</v>
      </c>
      <c r="N591" s="45" t="str" cm="1">
        <f t="array" aca="1" ref="N591" ca="1">_xlfn.IFS(Merged_Data[[#This Row],[Cert 1 Ext Date]]&gt;TODAY()+10, "Current", AND(Merged_Data[[#This Row],[Cert 1 Ext Date]]&gt;TODAY(), Merged_Data[[#This Row],[Cert 1 Ext Date]]&lt;TODAY()+15),"Notify",Merged_Data[[#This Row],[Cert 1 Ext Date]]&lt;=TODAY(), "Expired",Merged_Data[[#This Row],[Cert 1 Ext Date]]= " ","No Data")</f>
        <v>Current</v>
      </c>
      <c r="O591" s="45" t="str" cm="1">
        <f t="array" aca="1" ref="O591" ca="1">_xlfn.IFS(Merged_Data[[#This Row],[Cert 2 Exp Date]]&gt;TODAY()+10, "Current", AND(Merged_Data[[#This Row],[Cert 2 Exp Date]]&gt;TODAY(), Merged_Data[[#This Row],[Cert 2 Exp Date]]&lt;TODAY()+15),"Notify",Merged_Data[[#This Row],[Cert 2 Exp Date]]&lt;=TODAY(), "Expired",Merged_Data[[#This Row],[Cert 2 Exp Date]]= " ","No Data")</f>
        <v>Expired</v>
      </c>
      <c r="P591" s="45" t="str" cm="1">
        <f t="array" aca="1" ref="P591" ca="1">_xlfn.IFS(Merged_Data[[#This Row],[Cert 3 Exp Date]]&gt;TODAY()+10, "Current", AND(Merged_Data[[#This Row],[Cert 3 Exp Date]]&gt;TODAY(), Merged_Data[[#This Row],[Cert 3 Exp Date]]&lt;TODAY()+15),"Notify",Merged_Data[[#This Row],[Cert 3 Exp Date]]&lt;=TODAY(), "Expired",Merged_Data[[#This Row],[Cert 3 Exp Date]]= " ","No Data")</f>
        <v>Current</v>
      </c>
    </row>
    <row r="592" spans="1:16" x14ac:dyDescent="0.25">
      <c r="A592" s="13" t="s">
        <v>2406</v>
      </c>
      <c r="B592" s="13" t="s">
        <v>2407</v>
      </c>
      <c r="C592" s="13" t="s">
        <v>3025</v>
      </c>
      <c r="D592" s="13" t="s">
        <v>2430</v>
      </c>
      <c r="E592" s="13" t="s">
        <v>2450</v>
      </c>
      <c r="F592" s="13" t="s">
        <v>2447</v>
      </c>
      <c r="G592" s="13" t="s">
        <v>2428</v>
      </c>
      <c r="H592" s="18">
        <v>44705</v>
      </c>
      <c r="I592" s="20"/>
      <c r="J592" s="21">
        <v>45027</v>
      </c>
      <c r="K592" s="22">
        <v>45279</v>
      </c>
      <c r="L592" s="14" t="str">
        <f ca="1">IF(Merged_Data[[#This Row],[Last Job Date]]+10 &lt;TODAY(), "AVAILABLE", "NOT AVAILABLE")</f>
        <v>AVAILABLE</v>
      </c>
      <c r="M592" s="37" t="str">
        <f ca="1">IF(OR(Merged_Data[[#This Row],[Cert 2 Exp Date]]&lt;=TODAY()-$D$3, Merged_Data[[#This Row],[Cert 1 Ext Date]]&lt;=TODAY()-$D$3,Merged_Data[[#This Row],[Cert 3 Exp Date]]&lt;=TODAY()-$D$3), "COMPLIANT", "NOT COMPLIANT")</f>
        <v>COMPLIANT</v>
      </c>
      <c r="N592" s="45" t="str" cm="1">
        <f t="array" aca="1" ref="N592" ca="1">_xlfn.IFS(Merged_Data[[#This Row],[Cert 1 Ext Date]]&gt;TODAY()+10, "Current", AND(Merged_Data[[#This Row],[Cert 1 Ext Date]]&gt;TODAY(), Merged_Data[[#This Row],[Cert 1 Ext Date]]&lt;TODAY()+15),"Notify",Merged_Data[[#This Row],[Cert 1 Ext Date]]&lt;=TODAY(), "Expired",Merged_Data[[#This Row],[Cert 1 Ext Date]]= " ","No Data")</f>
        <v>Expired</v>
      </c>
      <c r="O592" s="45" t="str" cm="1">
        <f t="array" aca="1" ref="O592" ca="1">_xlfn.IFS(Merged_Data[[#This Row],[Cert 2 Exp Date]]&gt;TODAY()+10, "Current", AND(Merged_Data[[#This Row],[Cert 2 Exp Date]]&gt;TODAY(), Merged_Data[[#This Row],[Cert 2 Exp Date]]&lt;TODAY()+15),"Notify",Merged_Data[[#This Row],[Cert 2 Exp Date]]&lt;=TODAY(), "Expired",Merged_Data[[#This Row],[Cert 2 Exp Date]]= " ","No Data")</f>
        <v>Current</v>
      </c>
      <c r="P592" s="45" t="str" cm="1">
        <f t="array" aca="1" ref="P592" ca="1">_xlfn.IFS(Merged_Data[[#This Row],[Cert 3 Exp Date]]&gt;TODAY()+10, "Current", AND(Merged_Data[[#This Row],[Cert 3 Exp Date]]&gt;TODAY(), Merged_Data[[#This Row],[Cert 3 Exp Date]]&lt;TODAY()+15),"Notify",Merged_Data[[#This Row],[Cert 3 Exp Date]]&lt;=TODAY(), "Expired",Merged_Data[[#This Row],[Cert 3 Exp Date]]= " ","No Data")</f>
        <v>Current</v>
      </c>
    </row>
    <row r="593" spans="1:16" x14ac:dyDescent="0.25">
      <c r="A593" s="13" t="s">
        <v>833</v>
      </c>
      <c r="B593" s="13" t="s">
        <v>834</v>
      </c>
      <c r="C593" s="13" t="s">
        <v>3026</v>
      </c>
      <c r="D593" s="13" t="s">
        <v>2430</v>
      </c>
      <c r="E593" s="13" t="s">
        <v>2445</v>
      </c>
      <c r="F593" s="13" t="s">
        <v>2435</v>
      </c>
      <c r="G593" s="13" t="s">
        <v>2428</v>
      </c>
      <c r="H593" s="18">
        <v>44707</v>
      </c>
      <c r="I593" s="20">
        <v>45109</v>
      </c>
      <c r="J593" s="21">
        <v>45027</v>
      </c>
      <c r="K593" s="22">
        <v>45231</v>
      </c>
      <c r="L593" s="14" t="str">
        <f ca="1">IF(Merged_Data[[#This Row],[Last Job Date]]+10 &lt;TODAY(), "AVAILABLE", "NOT AVAILABLE")</f>
        <v>AVAILABLE</v>
      </c>
      <c r="M593" s="37" t="str">
        <f ca="1">IF(OR(Merged_Data[[#This Row],[Cert 2 Exp Date]]&lt;=TODAY()-$D$3, Merged_Data[[#This Row],[Cert 1 Ext Date]]&lt;=TODAY()-$D$3,Merged_Data[[#This Row],[Cert 3 Exp Date]]&lt;=TODAY()-$D$3), "COMPLIANT", "NOT COMPLIANT")</f>
        <v>NOT COMPLIANT</v>
      </c>
      <c r="N593" s="45" t="str" cm="1">
        <f t="array" aca="1" ref="N593" ca="1">_xlfn.IFS(Merged_Data[[#This Row],[Cert 1 Ext Date]]&gt;TODAY()+10, "Current", AND(Merged_Data[[#This Row],[Cert 1 Ext Date]]&gt;TODAY(), Merged_Data[[#This Row],[Cert 1 Ext Date]]&lt;TODAY()+15),"Notify",Merged_Data[[#This Row],[Cert 1 Ext Date]]&lt;=TODAY(), "Expired",Merged_Data[[#This Row],[Cert 1 Ext Date]]= " ","No Data")</f>
        <v>Current</v>
      </c>
      <c r="O593" s="45" t="str" cm="1">
        <f t="array" aca="1" ref="O593" ca="1">_xlfn.IFS(Merged_Data[[#This Row],[Cert 2 Exp Date]]&gt;TODAY()+10, "Current", AND(Merged_Data[[#This Row],[Cert 2 Exp Date]]&gt;TODAY(), Merged_Data[[#This Row],[Cert 2 Exp Date]]&lt;TODAY()+15),"Notify",Merged_Data[[#This Row],[Cert 2 Exp Date]]&lt;=TODAY(), "Expired",Merged_Data[[#This Row],[Cert 2 Exp Date]]= " ","No Data")</f>
        <v>Current</v>
      </c>
      <c r="P593" s="45" t="str" cm="1">
        <f t="array" aca="1" ref="P593" ca="1">_xlfn.IFS(Merged_Data[[#This Row],[Cert 3 Exp Date]]&gt;TODAY()+10, "Current", AND(Merged_Data[[#This Row],[Cert 3 Exp Date]]&gt;TODAY(), Merged_Data[[#This Row],[Cert 3 Exp Date]]&lt;TODAY()+15),"Notify",Merged_Data[[#This Row],[Cert 3 Exp Date]]&lt;=TODAY(), "Expired",Merged_Data[[#This Row],[Cert 3 Exp Date]]= " ","No Data")</f>
        <v>Current</v>
      </c>
    </row>
    <row r="594" spans="1:16" x14ac:dyDescent="0.25">
      <c r="A594" s="13" t="s">
        <v>870</v>
      </c>
      <c r="B594" s="13" t="s">
        <v>871</v>
      </c>
      <c r="C594" s="13" t="s">
        <v>3027</v>
      </c>
      <c r="D594" s="13" t="s">
        <v>2425</v>
      </c>
      <c r="E594" s="13" t="s">
        <v>2439</v>
      </c>
      <c r="F594" s="13" t="s">
        <v>2431</v>
      </c>
      <c r="G594" s="13" t="s">
        <v>2432</v>
      </c>
      <c r="H594" s="18">
        <v>44713</v>
      </c>
      <c r="I594" s="20">
        <v>45148</v>
      </c>
      <c r="J594" s="21">
        <v>44983</v>
      </c>
      <c r="K594" s="22">
        <v>44708</v>
      </c>
      <c r="L594" s="14" t="str">
        <f ca="1">IF(Merged_Data[[#This Row],[Last Job Date]]+10 &lt;TODAY(), "AVAILABLE", "NOT AVAILABLE")</f>
        <v>NOT AVAILABLE</v>
      </c>
      <c r="M594" s="37" t="str">
        <f ca="1">IF(OR(Merged_Data[[#This Row],[Cert 2 Exp Date]]&lt;=TODAY()-$D$3, Merged_Data[[#This Row],[Cert 1 Ext Date]]&lt;=TODAY()-$D$3,Merged_Data[[#This Row],[Cert 3 Exp Date]]&lt;=TODAY()-$D$3), "COMPLIANT", "NOT COMPLIANT")</f>
        <v>COMPLIANT</v>
      </c>
      <c r="N594" s="45" t="str" cm="1">
        <f t="array" aca="1" ref="N594" ca="1">_xlfn.IFS(Merged_Data[[#This Row],[Cert 1 Ext Date]]&gt;TODAY()+10, "Current", AND(Merged_Data[[#This Row],[Cert 1 Ext Date]]&gt;TODAY(), Merged_Data[[#This Row],[Cert 1 Ext Date]]&lt;TODAY()+15),"Notify",Merged_Data[[#This Row],[Cert 1 Ext Date]]&lt;=TODAY(), "Expired",Merged_Data[[#This Row],[Cert 1 Ext Date]]= " ","No Data")</f>
        <v>Current</v>
      </c>
      <c r="O594" s="45" t="str" cm="1">
        <f t="array" aca="1" ref="O594" ca="1">_xlfn.IFS(Merged_Data[[#This Row],[Cert 2 Exp Date]]&gt;TODAY()+10, "Current", AND(Merged_Data[[#This Row],[Cert 2 Exp Date]]&gt;TODAY(), Merged_Data[[#This Row],[Cert 2 Exp Date]]&lt;TODAY()+15),"Notify",Merged_Data[[#This Row],[Cert 2 Exp Date]]&lt;=TODAY(), "Expired",Merged_Data[[#This Row],[Cert 2 Exp Date]]= " ","No Data")</f>
        <v>Current</v>
      </c>
      <c r="P594" s="45" t="str" cm="1">
        <f t="array" aca="1" ref="P594" ca="1">_xlfn.IFS(Merged_Data[[#This Row],[Cert 3 Exp Date]]&gt;TODAY()+10, "Current", AND(Merged_Data[[#This Row],[Cert 3 Exp Date]]&gt;TODAY(), Merged_Data[[#This Row],[Cert 3 Exp Date]]&lt;TODAY()+15),"Notify",Merged_Data[[#This Row],[Cert 3 Exp Date]]&lt;=TODAY(), "Expired",Merged_Data[[#This Row],[Cert 3 Exp Date]]= " ","No Data")</f>
        <v>Expired</v>
      </c>
    </row>
    <row r="595" spans="1:16" x14ac:dyDescent="0.25">
      <c r="A595" s="13" t="s">
        <v>1613</v>
      </c>
      <c r="B595" s="13" t="s">
        <v>1614</v>
      </c>
      <c r="C595" s="13" t="s">
        <v>3028</v>
      </c>
      <c r="D595" s="13" t="s">
        <v>2425</v>
      </c>
      <c r="E595" s="13" t="s">
        <v>2441</v>
      </c>
      <c r="F595" s="13" t="s">
        <v>2427</v>
      </c>
      <c r="G595" s="13" t="s">
        <v>2432</v>
      </c>
      <c r="H595" s="18">
        <v>44708</v>
      </c>
      <c r="I595" s="20">
        <v>44728</v>
      </c>
      <c r="J595" s="21"/>
      <c r="K595" s="22"/>
      <c r="L595" s="14" t="str">
        <f ca="1">IF(Merged_Data[[#This Row],[Last Job Date]]+10 &lt;TODAY(), "AVAILABLE", "NOT AVAILABLE")</f>
        <v>AVAILABLE</v>
      </c>
      <c r="M595" s="37" t="str">
        <f ca="1">IF(OR(Merged_Data[[#This Row],[Cert 2 Exp Date]]&lt;=TODAY()-$D$3, Merged_Data[[#This Row],[Cert 1 Ext Date]]&lt;=TODAY()-$D$3,Merged_Data[[#This Row],[Cert 3 Exp Date]]&lt;=TODAY()-$D$3), "COMPLIANT", "NOT COMPLIANT")</f>
        <v>COMPLIANT</v>
      </c>
      <c r="N595" s="45" t="str" cm="1">
        <f t="array" aca="1" ref="N595" ca="1">_xlfn.IFS(Merged_Data[[#This Row],[Cert 1 Ext Date]]&gt;TODAY()+10, "Current", AND(Merged_Data[[#This Row],[Cert 1 Ext Date]]&gt;TODAY(), Merged_Data[[#This Row],[Cert 1 Ext Date]]&lt;TODAY()+15),"Notify",Merged_Data[[#This Row],[Cert 1 Ext Date]]&lt;=TODAY(), "Expired",Merged_Data[[#This Row],[Cert 1 Ext Date]]= " ","No Data")</f>
        <v>Notify</v>
      </c>
      <c r="O595" s="45" t="str" cm="1">
        <f t="array" aca="1" ref="O595" ca="1">_xlfn.IFS(Merged_Data[[#This Row],[Cert 2 Exp Date]]&gt;TODAY()+10, "Current", AND(Merged_Data[[#This Row],[Cert 2 Exp Date]]&gt;TODAY(), Merged_Data[[#This Row],[Cert 2 Exp Date]]&lt;TODAY()+15),"Notify",Merged_Data[[#This Row],[Cert 2 Exp Date]]&lt;=TODAY(), "Expired",Merged_Data[[#This Row],[Cert 2 Exp Date]]= " ","No Data")</f>
        <v>Expired</v>
      </c>
      <c r="P595" s="45" t="str" cm="1">
        <f t="array" aca="1" ref="P595" ca="1">_xlfn.IFS(Merged_Data[[#This Row],[Cert 3 Exp Date]]&gt;TODAY()+10, "Current", AND(Merged_Data[[#This Row],[Cert 3 Exp Date]]&gt;TODAY(), Merged_Data[[#This Row],[Cert 3 Exp Date]]&lt;TODAY()+15),"Notify",Merged_Data[[#This Row],[Cert 3 Exp Date]]&lt;=TODAY(), "Expired",Merged_Data[[#This Row],[Cert 3 Exp Date]]= " ","No Data")</f>
        <v>Expired</v>
      </c>
    </row>
    <row r="596" spans="1:16" x14ac:dyDescent="0.25">
      <c r="A596" s="13" t="s">
        <v>520</v>
      </c>
      <c r="B596" s="13" t="s">
        <v>521</v>
      </c>
      <c r="C596" s="13" t="s">
        <v>3029</v>
      </c>
      <c r="D596" s="13" t="s">
        <v>2430</v>
      </c>
      <c r="E596" s="13" t="s">
        <v>2437</v>
      </c>
      <c r="F596" s="13" t="s">
        <v>2431</v>
      </c>
      <c r="G596" s="13" t="s">
        <v>2428</v>
      </c>
      <c r="H596" s="18">
        <v>44704</v>
      </c>
      <c r="I596" s="20">
        <v>44965</v>
      </c>
      <c r="J596" s="21">
        <v>44750</v>
      </c>
      <c r="K596" s="22">
        <v>44802</v>
      </c>
      <c r="L596" s="14" t="str">
        <f ca="1">IF(Merged_Data[[#This Row],[Last Job Date]]+10 &lt;TODAY(), "AVAILABLE", "NOT AVAILABLE")</f>
        <v>AVAILABLE</v>
      </c>
      <c r="M596" s="37" t="str">
        <f ca="1">IF(OR(Merged_Data[[#This Row],[Cert 2 Exp Date]]&lt;=TODAY()-$D$3, Merged_Data[[#This Row],[Cert 1 Ext Date]]&lt;=TODAY()-$D$3,Merged_Data[[#This Row],[Cert 3 Exp Date]]&lt;=TODAY()-$D$3), "COMPLIANT", "NOT COMPLIANT")</f>
        <v>NOT COMPLIANT</v>
      </c>
      <c r="N596" s="45" t="str" cm="1">
        <f t="array" aca="1" ref="N596" ca="1">_xlfn.IFS(Merged_Data[[#This Row],[Cert 1 Ext Date]]&gt;TODAY()+10, "Current", AND(Merged_Data[[#This Row],[Cert 1 Ext Date]]&gt;TODAY(), Merged_Data[[#This Row],[Cert 1 Ext Date]]&lt;TODAY()+15),"Notify",Merged_Data[[#This Row],[Cert 1 Ext Date]]&lt;=TODAY(), "Expired",Merged_Data[[#This Row],[Cert 1 Ext Date]]= " ","No Data")</f>
        <v>Current</v>
      </c>
      <c r="O596" s="45" t="str" cm="1">
        <f t="array" aca="1" ref="O596" ca="1">_xlfn.IFS(Merged_Data[[#This Row],[Cert 2 Exp Date]]&gt;TODAY()+10, "Current", AND(Merged_Data[[#This Row],[Cert 2 Exp Date]]&gt;TODAY(), Merged_Data[[#This Row],[Cert 2 Exp Date]]&lt;TODAY()+15),"Notify",Merged_Data[[#This Row],[Cert 2 Exp Date]]&lt;=TODAY(), "Expired",Merged_Data[[#This Row],[Cert 2 Exp Date]]= " ","No Data")</f>
        <v>Current</v>
      </c>
      <c r="P596" s="45" t="str" cm="1">
        <f t="array" aca="1" ref="P596" ca="1">_xlfn.IFS(Merged_Data[[#This Row],[Cert 3 Exp Date]]&gt;TODAY()+10, "Current", AND(Merged_Data[[#This Row],[Cert 3 Exp Date]]&gt;TODAY(), Merged_Data[[#This Row],[Cert 3 Exp Date]]&lt;TODAY()+15),"Notify",Merged_Data[[#This Row],[Cert 3 Exp Date]]&lt;=TODAY(), "Expired",Merged_Data[[#This Row],[Cert 3 Exp Date]]= " ","No Data")</f>
        <v>Current</v>
      </c>
    </row>
    <row r="597" spans="1:16" x14ac:dyDescent="0.25">
      <c r="A597" s="13" t="s">
        <v>927</v>
      </c>
      <c r="B597" s="13" t="s">
        <v>928</v>
      </c>
      <c r="C597" s="13" t="s">
        <v>3030</v>
      </c>
      <c r="D597" s="13" t="s">
        <v>2430</v>
      </c>
      <c r="E597" s="13" t="s">
        <v>2437</v>
      </c>
      <c r="F597" s="13" t="s">
        <v>2447</v>
      </c>
      <c r="G597" s="13" t="s">
        <v>2432</v>
      </c>
      <c r="H597" s="18">
        <v>44713</v>
      </c>
      <c r="I597" s="20">
        <v>45165</v>
      </c>
      <c r="J597" s="21">
        <v>44675</v>
      </c>
      <c r="K597" s="22">
        <v>45293</v>
      </c>
      <c r="L597" s="14" t="str">
        <f ca="1">IF(Merged_Data[[#This Row],[Last Job Date]]+10 &lt;TODAY(), "AVAILABLE", "NOT AVAILABLE")</f>
        <v>NOT AVAILABLE</v>
      </c>
      <c r="M597" s="37" t="str">
        <f ca="1">IF(OR(Merged_Data[[#This Row],[Cert 2 Exp Date]]&lt;=TODAY()-$D$3, Merged_Data[[#This Row],[Cert 1 Ext Date]]&lt;=TODAY()-$D$3,Merged_Data[[#This Row],[Cert 3 Exp Date]]&lt;=TODAY()-$D$3), "COMPLIANT", "NOT COMPLIANT")</f>
        <v>COMPLIANT</v>
      </c>
      <c r="N597" s="45" t="str" cm="1">
        <f t="array" aca="1" ref="N597" ca="1">_xlfn.IFS(Merged_Data[[#This Row],[Cert 1 Ext Date]]&gt;TODAY()+10, "Current", AND(Merged_Data[[#This Row],[Cert 1 Ext Date]]&gt;TODAY(), Merged_Data[[#This Row],[Cert 1 Ext Date]]&lt;TODAY()+15),"Notify",Merged_Data[[#This Row],[Cert 1 Ext Date]]&lt;=TODAY(), "Expired",Merged_Data[[#This Row],[Cert 1 Ext Date]]= " ","No Data")</f>
        <v>Current</v>
      </c>
      <c r="O597" s="45" t="str" cm="1">
        <f t="array" aca="1" ref="O597" ca="1">_xlfn.IFS(Merged_Data[[#This Row],[Cert 2 Exp Date]]&gt;TODAY()+10, "Current", AND(Merged_Data[[#This Row],[Cert 2 Exp Date]]&gt;TODAY(), Merged_Data[[#This Row],[Cert 2 Exp Date]]&lt;TODAY()+15),"Notify",Merged_Data[[#This Row],[Cert 2 Exp Date]]&lt;=TODAY(), "Expired",Merged_Data[[#This Row],[Cert 2 Exp Date]]= " ","No Data")</f>
        <v>Expired</v>
      </c>
      <c r="P597" s="45" t="str" cm="1">
        <f t="array" aca="1" ref="P597" ca="1">_xlfn.IFS(Merged_Data[[#This Row],[Cert 3 Exp Date]]&gt;TODAY()+10, "Current", AND(Merged_Data[[#This Row],[Cert 3 Exp Date]]&gt;TODAY(), Merged_Data[[#This Row],[Cert 3 Exp Date]]&lt;TODAY()+15),"Notify",Merged_Data[[#This Row],[Cert 3 Exp Date]]&lt;=TODAY(), "Expired",Merged_Data[[#This Row],[Cert 3 Exp Date]]= " ","No Data")</f>
        <v>Current</v>
      </c>
    </row>
    <row r="598" spans="1:16" x14ac:dyDescent="0.25">
      <c r="A598" s="13" t="s">
        <v>830</v>
      </c>
      <c r="B598" s="13" t="s">
        <v>831</v>
      </c>
      <c r="C598" s="13" t="s">
        <v>3031</v>
      </c>
      <c r="D598" s="13" t="s">
        <v>2430</v>
      </c>
      <c r="E598" s="13" t="s">
        <v>2439</v>
      </c>
      <c r="F598" s="13" t="s">
        <v>2431</v>
      </c>
      <c r="G598" s="13" t="s">
        <v>2428</v>
      </c>
      <c r="H598" s="18">
        <v>44707</v>
      </c>
      <c r="I598" s="20">
        <v>44854</v>
      </c>
      <c r="J598" s="21">
        <v>44781</v>
      </c>
      <c r="K598" s="22">
        <v>44785</v>
      </c>
      <c r="L598" s="14" t="str">
        <f ca="1">IF(Merged_Data[[#This Row],[Last Job Date]]+10 &lt;TODAY(), "AVAILABLE", "NOT AVAILABLE")</f>
        <v>AVAILABLE</v>
      </c>
      <c r="M598" s="37" t="str">
        <f ca="1">IF(OR(Merged_Data[[#This Row],[Cert 2 Exp Date]]&lt;=TODAY()-$D$3, Merged_Data[[#This Row],[Cert 1 Ext Date]]&lt;=TODAY()-$D$3,Merged_Data[[#This Row],[Cert 3 Exp Date]]&lt;=TODAY()-$D$3), "COMPLIANT", "NOT COMPLIANT")</f>
        <v>NOT COMPLIANT</v>
      </c>
      <c r="N598" s="45" t="str" cm="1">
        <f t="array" aca="1" ref="N598" ca="1">_xlfn.IFS(Merged_Data[[#This Row],[Cert 1 Ext Date]]&gt;TODAY()+10, "Current", AND(Merged_Data[[#This Row],[Cert 1 Ext Date]]&gt;TODAY(), Merged_Data[[#This Row],[Cert 1 Ext Date]]&lt;TODAY()+15),"Notify",Merged_Data[[#This Row],[Cert 1 Ext Date]]&lt;=TODAY(), "Expired",Merged_Data[[#This Row],[Cert 1 Ext Date]]= " ","No Data")</f>
        <v>Current</v>
      </c>
      <c r="O598" s="45" t="str" cm="1">
        <f t="array" aca="1" ref="O598" ca="1">_xlfn.IFS(Merged_Data[[#This Row],[Cert 2 Exp Date]]&gt;TODAY()+10, "Current", AND(Merged_Data[[#This Row],[Cert 2 Exp Date]]&gt;TODAY(), Merged_Data[[#This Row],[Cert 2 Exp Date]]&lt;TODAY()+15),"Notify",Merged_Data[[#This Row],[Cert 2 Exp Date]]&lt;=TODAY(), "Expired",Merged_Data[[#This Row],[Cert 2 Exp Date]]= " ","No Data")</f>
        <v>Current</v>
      </c>
      <c r="P598" s="45" t="str" cm="1">
        <f t="array" aca="1" ref="P598" ca="1">_xlfn.IFS(Merged_Data[[#This Row],[Cert 3 Exp Date]]&gt;TODAY()+10, "Current", AND(Merged_Data[[#This Row],[Cert 3 Exp Date]]&gt;TODAY(), Merged_Data[[#This Row],[Cert 3 Exp Date]]&lt;TODAY()+15),"Notify",Merged_Data[[#This Row],[Cert 3 Exp Date]]&lt;=TODAY(), "Expired",Merged_Data[[#This Row],[Cert 3 Exp Date]]= " ","No Data")</f>
        <v>Current</v>
      </c>
    </row>
    <row r="599" spans="1:16" x14ac:dyDescent="0.25">
      <c r="A599" s="13" t="s">
        <v>1461</v>
      </c>
      <c r="B599" s="13" t="s">
        <v>2258</v>
      </c>
      <c r="C599" s="13" t="s">
        <v>3032</v>
      </c>
      <c r="D599" s="13" t="s">
        <v>2425</v>
      </c>
      <c r="E599" s="13" t="s">
        <v>2450</v>
      </c>
      <c r="F599" s="13" t="s">
        <v>2442</v>
      </c>
      <c r="G599" s="13" t="s">
        <v>2428</v>
      </c>
      <c r="H599" s="18">
        <v>44714</v>
      </c>
      <c r="I599" s="20">
        <v>44751</v>
      </c>
      <c r="J599" s="21">
        <v>44685</v>
      </c>
      <c r="K599" s="22">
        <v>44951</v>
      </c>
      <c r="L599" s="14" t="str">
        <f ca="1">IF(Merged_Data[[#This Row],[Last Job Date]]+10 &lt;TODAY(), "AVAILABLE", "NOT AVAILABLE")</f>
        <v>NOT AVAILABLE</v>
      </c>
      <c r="M599" s="37" t="str">
        <f ca="1">IF(OR(Merged_Data[[#This Row],[Cert 2 Exp Date]]&lt;=TODAY()-$D$3, Merged_Data[[#This Row],[Cert 1 Ext Date]]&lt;=TODAY()-$D$3,Merged_Data[[#This Row],[Cert 3 Exp Date]]&lt;=TODAY()-$D$3), "COMPLIANT", "NOT COMPLIANT")</f>
        <v>COMPLIANT</v>
      </c>
      <c r="N599" s="45" t="str" cm="1">
        <f t="array" aca="1" ref="N599" ca="1">_xlfn.IFS(Merged_Data[[#This Row],[Cert 1 Ext Date]]&gt;TODAY()+10, "Current", AND(Merged_Data[[#This Row],[Cert 1 Ext Date]]&gt;TODAY(), Merged_Data[[#This Row],[Cert 1 Ext Date]]&lt;TODAY()+15),"Notify",Merged_Data[[#This Row],[Cert 1 Ext Date]]&lt;=TODAY(), "Expired",Merged_Data[[#This Row],[Cert 1 Ext Date]]= " ","No Data")</f>
        <v>Current</v>
      </c>
      <c r="O599" s="45" t="str" cm="1">
        <f t="array" aca="1" ref="O599" ca="1">_xlfn.IFS(Merged_Data[[#This Row],[Cert 2 Exp Date]]&gt;TODAY()+10, "Current", AND(Merged_Data[[#This Row],[Cert 2 Exp Date]]&gt;TODAY(), Merged_Data[[#This Row],[Cert 2 Exp Date]]&lt;TODAY()+15),"Notify",Merged_Data[[#This Row],[Cert 2 Exp Date]]&lt;=TODAY(), "Expired",Merged_Data[[#This Row],[Cert 2 Exp Date]]= " ","No Data")</f>
        <v>Expired</v>
      </c>
      <c r="P599" s="45" t="str" cm="1">
        <f t="array" aca="1" ref="P599" ca="1">_xlfn.IFS(Merged_Data[[#This Row],[Cert 3 Exp Date]]&gt;TODAY()+10, "Current", AND(Merged_Data[[#This Row],[Cert 3 Exp Date]]&gt;TODAY(), Merged_Data[[#This Row],[Cert 3 Exp Date]]&lt;TODAY()+15),"Notify",Merged_Data[[#This Row],[Cert 3 Exp Date]]&lt;=TODAY(), "Expired",Merged_Data[[#This Row],[Cert 3 Exp Date]]= " ","No Data")</f>
        <v>Current</v>
      </c>
    </row>
    <row r="600" spans="1:16" x14ac:dyDescent="0.25">
      <c r="A600" s="13" t="s">
        <v>270</v>
      </c>
      <c r="B600" s="13" t="s">
        <v>271</v>
      </c>
      <c r="C600" s="13" t="s">
        <v>3033</v>
      </c>
      <c r="D600" s="13" t="s">
        <v>2430</v>
      </c>
      <c r="E600" s="13" t="s">
        <v>2450</v>
      </c>
      <c r="F600" s="13" t="s">
        <v>2442</v>
      </c>
      <c r="G600" s="13" t="s">
        <v>2428</v>
      </c>
      <c r="H600" s="18">
        <v>44714</v>
      </c>
      <c r="I600" s="20">
        <v>44981</v>
      </c>
      <c r="J600" s="21">
        <v>44993</v>
      </c>
      <c r="K600" s="22">
        <v>44945</v>
      </c>
      <c r="L600" s="14" t="str">
        <f ca="1">IF(Merged_Data[[#This Row],[Last Job Date]]+10 &lt;TODAY(), "AVAILABLE", "NOT AVAILABLE")</f>
        <v>NOT AVAILABLE</v>
      </c>
      <c r="M600" s="37" t="str">
        <f ca="1">IF(OR(Merged_Data[[#This Row],[Cert 2 Exp Date]]&lt;=TODAY()-$D$3, Merged_Data[[#This Row],[Cert 1 Ext Date]]&lt;=TODAY()-$D$3,Merged_Data[[#This Row],[Cert 3 Exp Date]]&lt;=TODAY()-$D$3), "COMPLIANT", "NOT COMPLIANT")</f>
        <v>NOT COMPLIANT</v>
      </c>
      <c r="N600" s="45" t="str" cm="1">
        <f t="array" aca="1" ref="N600" ca="1">_xlfn.IFS(Merged_Data[[#This Row],[Cert 1 Ext Date]]&gt;TODAY()+10, "Current", AND(Merged_Data[[#This Row],[Cert 1 Ext Date]]&gt;TODAY(), Merged_Data[[#This Row],[Cert 1 Ext Date]]&lt;TODAY()+15),"Notify",Merged_Data[[#This Row],[Cert 1 Ext Date]]&lt;=TODAY(), "Expired",Merged_Data[[#This Row],[Cert 1 Ext Date]]= " ","No Data")</f>
        <v>Current</v>
      </c>
      <c r="O600" s="45" t="str" cm="1">
        <f t="array" aca="1" ref="O600" ca="1">_xlfn.IFS(Merged_Data[[#This Row],[Cert 2 Exp Date]]&gt;TODAY()+10, "Current", AND(Merged_Data[[#This Row],[Cert 2 Exp Date]]&gt;TODAY(), Merged_Data[[#This Row],[Cert 2 Exp Date]]&lt;TODAY()+15),"Notify",Merged_Data[[#This Row],[Cert 2 Exp Date]]&lt;=TODAY(), "Expired",Merged_Data[[#This Row],[Cert 2 Exp Date]]= " ","No Data")</f>
        <v>Current</v>
      </c>
      <c r="P600" s="45" t="str" cm="1">
        <f t="array" aca="1" ref="P600" ca="1">_xlfn.IFS(Merged_Data[[#This Row],[Cert 3 Exp Date]]&gt;TODAY()+10, "Current", AND(Merged_Data[[#This Row],[Cert 3 Exp Date]]&gt;TODAY(), Merged_Data[[#This Row],[Cert 3 Exp Date]]&lt;TODAY()+15),"Notify",Merged_Data[[#This Row],[Cert 3 Exp Date]]&lt;=TODAY(), "Expired",Merged_Data[[#This Row],[Cert 3 Exp Date]]= " ","No Data")</f>
        <v>Current</v>
      </c>
    </row>
    <row r="601" spans="1:16" x14ac:dyDescent="0.25">
      <c r="A601" s="13" t="s">
        <v>1933</v>
      </c>
      <c r="B601" s="13" t="s">
        <v>1934</v>
      </c>
      <c r="C601" s="13" t="s">
        <v>3034</v>
      </c>
      <c r="D601" s="13" t="s">
        <v>2425</v>
      </c>
      <c r="E601" s="13" t="s">
        <v>2426</v>
      </c>
      <c r="F601" s="13" t="s">
        <v>2435</v>
      </c>
      <c r="G601" s="13" t="s">
        <v>2432</v>
      </c>
      <c r="H601" s="18">
        <v>44707</v>
      </c>
      <c r="I601" s="20">
        <v>44939</v>
      </c>
      <c r="J601" s="21">
        <v>45010</v>
      </c>
      <c r="K601" s="22">
        <v>45251</v>
      </c>
      <c r="L601" s="14" t="str">
        <f ca="1">IF(Merged_Data[[#This Row],[Last Job Date]]+10 &lt;TODAY(), "AVAILABLE", "NOT AVAILABLE")</f>
        <v>AVAILABLE</v>
      </c>
      <c r="M601" s="37" t="str">
        <f ca="1">IF(OR(Merged_Data[[#This Row],[Cert 2 Exp Date]]&lt;=TODAY()-$D$3, Merged_Data[[#This Row],[Cert 1 Ext Date]]&lt;=TODAY()-$D$3,Merged_Data[[#This Row],[Cert 3 Exp Date]]&lt;=TODAY()-$D$3), "COMPLIANT", "NOT COMPLIANT")</f>
        <v>NOT COMPLIANT</v>
      </c>
      <c r="N601" s="45" t="str" cm="1">
        <f t="array" aca="1" ref="N601" ca="1">_xlfn.IFS(Merged_Data[[#This Row],[Cert 1 Ext Date]]&gt;TODAY()+10, "Current", AND(Merged_Data[[#This Row],[Cert 1 Ext Date]]&gt;TODAY(), Merged_Data[[#This Row],[Cert 1 Ext Date]]&lt;TODAY()+15),"Notify",Merged_Data[[#This Row],[Cert 1 Ext Date]]&lt;=TODAY(), "Expired",Merged_Data[[#This Row],[Cert 1 Ext Date]]= " ","No Data")</f>
        <v>Current</v>
      </c>
      <c r="O601" s="45" t="str" cm="1">
        <f t="array" aca="1" ref="O601" ca="1">_xlfn.IFS(Merged_Data[[#This Row],[Cert 2 Exp Date]]&gt;TODAY()+10, "Current", AND(Merged_Data[[#This Row],[Cert 2 Exp Date]]&gt;TODAY(), Merged_Data[[#This Row],[Cert 2 Exp Date]]&lt;TODAY()+15),"Notify",Merged_Data[[#This Row],[Cert 2 Exp Date]]&lt;=TODAY(), "Expired",Merged_Data[[#This Row],[Cert 2 Exp Date]]= " ","No Data")</f>
        <v>Current</v>
      </c>
      <c r="P601" s="45" t="str" cm="1">
        <f t="array" aca="1" ref="P601" ca="1">_xlfn.IFS(Merged_Data[[#This Row],[Cert 3 Exp Date]]&gt;TODAY()+10, "Current", AND(Merged_Data[[#This Row],[Cert 3 Exp Date]]&gt;TODAY(), Merged_Data[[#This Row],[Cert 3 Exp Date]]&lt;TODAY()+15),"Notify",Merged_Data[[#This Row],[Cert 3 Exp Date]]&lt;=TODAY(), "Expired",Merged_Data[[#This Row],[Cert 3 Exp Date]]= " ","No Data")</f>
        <v>Current</v>
      </c>
    </row>
    <row r="602" spans="1:16" x14ac:dyDescent="0.25">
      <c r="A602" s="13" t="s">
        <v>2036</v>
      </c>
      <c r="B602" s="13" t="s">
        <v>2037</v>
      </c>
      <c r="C602" s="13" t="s">
        <v>3035</v>
      </c>
      <c r="D602" s="13" t="s">
        <v>2430</v>
      </c>
      <c r="E602" s="13" t="s">
        <v>2450</v>
      </c>
      <c r="F602" s="13" t="s">
        <v>2447</v>
      </c>
      <c r="G602" s="13" t="s">
        <v>2428</v>
      </c>
      <c r="H602" s="18">
        <v>44712</v>
      </c>
      <c r="I602" s="20"/>
      <c r="J602" s="21">
        <v>44947</v>
      </c>
      <c r="K602" s="22">
        <v>45449</v>
      </c>
      <c r="L602" s="14" t="str">
        <f ca="1">IF(Merged_Data[[#This Row],[Last Job Date]]+10 &lt;TODAY(), "AVAILABLE", "NOT AVAILABLE")</f>
        <v>AVAILABLE</v>
      </c>
      <c r="M602" s="37" t="str">
        <f ca="1">IF(OR(Merged_Data[[#This Row],[Cert 2 Exp Date]]&lt;=TODAY()-$D$3, Merged_Data[[#This Row],[Cert 1 Ext Date]]&lt;=TODAY()-$D$3,Merged_Data[[#This Row],[Cert 3 Exp Date]]&lt;=TODAY()-$D$3), "COMPLIANT", "NOT COMPLIANT")</f>
        <v>COMPLIANT</v>
      </c>
      <c r="N602" s="45" t="str" cm="1">
        <f t="array" aca="1" ref="N602" ca="1">_xlfn.IFS(Merged_Data[[#This Row],[Cert 1 Ext Date]]&gt;TODAY()+10, "Current", AND(Merged_Data[[#This Row],[Cert 1 Ext Date]]&gt;TODAY(), Merged_Data[[#This Row],[Cert 1 Ext Date]]&lt;TODAY()+15),"Notify",Merged_Data[[#This Row],[Cert 1 Ext Date]]&lt;=TODAY(), "Expired",Merged_Data[[#This Row],[Cert 1 Ext Date]]= " ","No Data")</f>
        <v>Expired</v>
      </c>
      <c r="O602" s="45" t="str" cm="1">
        <f t="array" aca="1" ref="O602" ca="1">_xlfn.IFS(Merged_Data[[#This Row],[Cert 2 Exp Date]]&gt;TODAY()+10, "Current", AND(Merged_Data[[#This Row],[Cert 2 Exp Date]]&gt;TODAY(), Merged_Data[[#This Row],[Cert 2 Exp Date]]&lt;TODAY()+15),"Notify",Merged_Data[[#This Row],[Cert 2 Exp Date]]&lt;=TODAY(), "Expired",Merged_Data[[#This Row],[Cert 2 Exp Date]]= " ","No Data")</f>
        <v>Current</v>
      </c>
      <c r="P602" s="45" t="str" cm="1">
        <f t="array" aca="1" ref="P602" ca="1">_xlfn.IFS(Merged_Data[[#This Row],[Cert 3 Exp Date]]&gt;TODAY()+10, "Current", AND(Merged_Data[[#This Row],[Cert 3 Exp Date]]&gt;TODAY(), Merged_Data[[#This Row],[Cert 3 Exp Date]]&lt;TODAY()+15),"Notify",Merged_Data[[#This Row],[Cert 3 Exp Date]]&lt;=TODAY(), "Expired",Merged_Data[[#This Row],[Cert 3 Exp Date]]= " ","No Data")</f>
        <v>Current</v>
      </c>
    </row>
    <row r="603" spans="1:16" x14ac:dyDescent="0.25">
      <c r="A603" s="13" t="s">
        <v>1145</v>
      </c>
      <c r="B603" s="13" t="s">
        <v>1146</v>
      </c>
      <c r="C603" s="13" t="s">
        <v>3036</v>
      </c>
      <c r="D603" s="13" t="s">
        <v>2430</v>
      </c>
      <c r="E603" s="13" t="s">
        <v>2426</v>
      </c>
      <c r="F603" s="13" t="s">
        <v>2431</v>
      </c>
      <c r="G603" s="13" t="s">
        <v>2432</v>
      </c>
      <c r="H603" s="18">
        <v>44706</v>
      </c>
      <c r="I603" s="20">
        <v>44848</v>
      </c>
      <c r="J603" s="21">
        <v>44874</v>
      </c>
      <c r="K603" s="22">
        <v>45006</v>
      </c>
      <c r="L603" s="14" t="str">
        <f ca="1">IF(Merged_Data[[#This Row],[Last Job Date]]+10 &lt;TODAY(), "AVAILABLE", "NOT AVAILABLE")</f>
        <v>AVAILABLE</v>
      </c>
      <c r="M603" s="37" t="str">
        <f ca="1">IF(OR(Merged_Data[[#This Row],[Cert 2 Exp Date]]&lt;=TODAY()-$D$3, Merged_Data[[#This Row],[Cert 1 Ext Date]]&lt;=TODAY()-$D$3,Merged_Data[[#This Row],[Cert 3 Exp Date]]&lt;=TODAY()-$D$3), "COMPLIANT", "NOT COMPLIANT")</f>
        <v>NOT COMPLIANT</v>
      </c>
      <c r="N603" s="45" t="str" cm="1">
        <f t="array" aca="1" ref="N603" ca="1">_xlfn.IFS(Merged_Data[[#This Row],[Cert 1 Ext Date]]&gt;TODAY()+10, "Current", AND(Merged_Data[[#This Row],[Cert 1 Ext Date]]&gt;TODAY(), Merged_Data[[#This Row],[Cert 1 Ext Date]]&lt;TODAY()+15),"Notify",Merged_Data[[#This Row],[Cert 1 Ext Date]]&lt;=TODAY(), "Expired",Merged_Data[[#This Row],[Cert 1 Ext Date]]= " ","No Data")</f>
        <v>Current</v>
      </c>
      <c r="O603" s="45" t="str" cm="1">
        <f t="array" aca="1" ref="O603" ca="1">_xlfn.IFS(Merged_Data[[#This Row],[Cert 2 Exp Date]]&gt;TODAY()+10, "Current", AND(Merged_Data[[#This Row],[Cert 2 Exp Date]]&gt;TODAY(), Merged_Data[[#This Row],[Cert 2 Exp Date]]&lt;TODAY()+15),"Notify",Merged_Data[[#This Row],[Cert 2 Exp Date]]&lt;=TODAY(), "Expired",Merged_Data[[#This Row],[Cert 2 Exp Date]]= " ","No Data")</f>
        <v>Current</v>
      </c>
      <c r="P603" s="45" t="str" cm="1">
        <f t="array" aca="1" ref="P603" ca="1">_xlfn.IFS(Merged_Data[[#This Row],[Cert 3 Exp Date]]&gt;TODAY()+10, "Current", AND(Merged_Data[[#This Row],[Cert 3 Exp Date]]&gt;TODAY(), Merged_Data[[#This Row],[Cert 3 Exp Date]]&lt;TODAY()+15),"Notify",Merged_Data[[#This Row],[Cert 3 Exp Date]]&lt;=TODAY(), "Expired",Merged_Data[[#This Row],[Cert 3 Exp Date]]= " ","No Data")</f>
        <v>Current</v>
      </c>
    </row>
    <row r="604" spans="1:16" x14ac:dyDescent="0.25">
      <c r="A604" s="13" t="s">
        <v>800</v>
      </c>
      <c r="B604" s="13" t="s">
        <v>1703</v>
      </c>
      <c r="C604" s="13" t="s">
        <v>3037</v>
      </c>
      <c r="D604" s="13" t="s">
        <v>2430</v>
      </c>
      <c r="E604" s="13" t="s">
        <v>2437</v>
      </c>
      <c r="F604" s="13" t="s">
        <v>2442</v>
      </c>
      <c r="G604" s="13" t="s">
        <v>2432</v>
      </c>
      <c r="H604" s="18">
        <v>44713</v>
      </c>
      <c r="I604" s="20">
        <v>44960</v>
      </c>
      <c r="J604" s="21">
        <v>45207</v>
      </c>
      <c r="K604" s="22">
        <v>44961</v>
      </c>
      <c r="L604" s="14" t="str">
        <f ca="1">IF(Merged_Data[[#This Row],[Last Job Date]]+10 &lt;TODAY(), "AVAILABLE", "NOT AVAILABLE")</f>
        <v>NOT AVAILABLE</v>
      </c>
      <c r="M604" s="37" t="str">
        <f ca="1">IF(OR(Merged_Data[[#This Row],[Cert 2 Exp Date]]&lt;=TODAY()-$D$3, Merged_Data[[#This Row],[Cert 1 Ext Date]]&lt;=TODAY()-$D$3,Merged_Data[[#This Row],[Cert 3 Exp Date]]&lt;=TODAY()-$D$3), "COMPLIANT", "NOT COMPLIANT")</f>
        <v>NOT COMPLIANT</v>
      </c>
      <c r="N604" s="45" t="str" cm="1">
        <f t="array" aca="1" ref="N604" ca="1">_xlfn.IFS(Merged_Data[[#This Row],[Cert 1 Ext Date]]&gt;TODAY()+10, "Current", AND(Merged_Data[[#This Row],[Cert 1 Ext Date]]&gt;TODAY(), Merged_Data[[#This Row],[Cert 1 Ext Date]]&lt;TODAY()+15),"Notify",Merged_Data[[#This Row],[Cert 1 Ext Date]]&lt;=TODAY(), "Expired",Merged_Data[[#This Row],[Cert 1 Ext Date]]= " ","No Data")</f>
        <v>Current</v>
      </c>
      <c r="O604" s="45" t="str" cm="1">
        <f t="array" aca="1" ref="O604" ca="1">_xlfn.IFS(Merged_Data[[#This Row],[Cert 2 Exp Date]]&gt;TODAY()+10, "Current", AND(Merged_Data[[#This Row],[Cert 2 Exp Date]]&gt;TODAY(), Merged_Data[[#This Row],[Cert 2 Exp Date]]&lt;TODAY()+15),"Notify",Merged_Data[[#This Row],[Cert 2 Exp Date]]&lt;=TODAY(), "Expired",Merged_Data[[#This Row],[Cert 2 Exp Date]]= " ","No Data")</f>
        <v>Current</v>
      </c>
      <c r="P604" s="45" t="str" cm="1">
        <f t="array" aca="1" ref="P604" ca="1">_xlfn.IFS(Merged_Data[[#This Row],[Cert 3 Exp Date]]&gt;TODAY()+10, "Current", AND(Merged_Data[[#This Row],[Cert 3 Exp Date]]&gt;TODAY(), Merged_Data[[#This Row],[Cert 3 Exp Date]]&lt;TODAY()+15),"Notify",Merged_Data[[#This Row],[Cert 3 Exp Date]]&lt;=TODAY(), "Expired",Merged_Data[[#This Row],[Cert 3 Exp Date]]= " ","No Data")</f>
        <v>Current</v>
      </c>
    </row>
    <row r="605" spans="1:16" x14ac:dyDescent="0.25">
      <c r="A605" s="13" t="s">
        <v>800</v>
      </c>
      <c r="B605" s="13" t="s">
        <v>801</v>
      </c>
      <c r="C605" s="13" t="s">
        <v>3038</v>
      </c>
      <c r="D605" s="13" t="s">
        <v>2430</v>
      </c>
      <c r="E605" s="13" t="s">
        <v>2426</v>
      </c>
      <c r="F605" s="13" t="s">
        <v>2427</v>
      </c>
      <c r="G605" s="13" t="s">
        <v>2432</v>
      </c>
      <c r="H605" s="18">
        <v>44707</v>
      </c>
      <c r="I605" s="20">
        <v>44897</v>
      </c>
      <c r="J605" s="21">
        <v>45055</v>
      </c>
      <c r="K605" s="22">
        <v>44733</v>
      </c>
      <c r="L605" s="14" t="str">
        <f ca="1">IF(Merged_Data[[#This Row],[Last Job Date]]+10 &lt;TODAY(), "AVAILABLE", "NOT AVAILABLE")</f>
        <v>AVAILABLE</v>
      </c>
      <c r="M605" s="37" t="str">
        <f ca="1">IF(OR(Merged_Data[[#This Row],[Cert 2 Exp Date]]&lt;=TODAY()-$D$3, Merged_Data[[#This Row],[Cert 1 Ext Date]]&lt;=TODAY()-$D$3,Merged_Data[[#This Row],[Cert 3 Exp Date]]&lt;=TODAY()-$D$3), "COMPLIANT", "NOT COMPLIANT")</f>
        <v>NOT COMPLIANT</v>
      </c>
      <c r="N605" s="45" t="str" cm="1">
        <f t="array" aca="1" ref="N605" ca="1">_xlfn.IFS(Merged_Data[[#This Row],[Cert 1 Ext Date]]&gt;TODAY()+10, "Current", AND(Merged_Data[[#This Row],[Cert 1 Ext Date]]&gt;TODAY(), Merged_Data[[#This Row],[Cert 1 Ext Date]]&lt;TODAY()+15),"Notify",Merged_Data[[#This Row],[Cert 1 Ext Date]]&lt;=TODAY(), "Expired",Merged_Data[[#This Row],[Cert 1 Ext Date]]= " ","No Data")</f>
        <v>Current</v>
      </c>
      <c r="O605" s="45" t="str" cm="1">
        <f t="array" aca="1" ref="O605" ca="1">_xlfn.IFS(Merged_Data[[#This Row],[Cert 2 Exp Date]]&gt;TODAY()+10, "Current", AND(Merged_Data[[#This Row],[Cert 2 Exp Date]]&gt;TODAY(), Merged_Data[[#This Row],[Cert 2 Exp Date]]&lt;TODAY()+15),"Notify",Merged_Data[[#This Row],[Cert 2 Exp Date]]&lt;=TODAY(), "Expired",Merged_Data[[#This Row],[Cert 2 Exp Date]]= " ","No Data")</f>
        <v>Current</v>
      </c>
      <c r="P605" s="45" t="str" cm="1">
        <f t="array" aca="1" ref="P605" ca="1">_xlfn.IFS(Merged_Data[[#This Row],[Cert 3 Exp Date]]&gt;TODAY()+10, "Current", AND(Merged_Data[[#This Row],[Cert 3 Exp Date]]&gt;TODAY(), Merged_Data[[#This Row],[Cert 3 Exp Date]]&lt;TODAY()+15),"Notify",Merged_Data[[#This Row],[Cert 3 Exp Date]]&lt;=TODAY(), "Expired",Merged_Data[[#This Row],[Cert 3 Exp Date]]= " ","No Data")</f>
        <v>Notify</v>
      </c>
    </row>
    <row r="606" spans="1:16" x14ac:dyDescent="0.25">
      <c r="A606" s="13" t="s">
        <v>1209</v>
      </c>
      <c r="B606" s="13" t="s">
        <v>1210</v>
      </c>
      <c r="C606" s="13" t="s">
        <v>3039</v>
      </c>
      <c r="D606" s="13" t="s">
        <v>2430</v>
      </c>
      <c r="E606" s="13" t="s">
        <v>2439</v>
      </c>
      <c r="F606" s="13" t="s">
        <v>2447</v>
      </c>
      <c r="G606" s="13" t="s">
        <v>2432</v>
      </c>
      <c r="H606" s="18">
        <v>44713</v>
      </c>
      <c r="I606" s="20">
        <v>44670</v>
      </c>
      <c r="J606" s="21">
        <v>44742</v>
      </c>
      <c r="K606" s="22">
        <v>45319</v>
      </c>
      <c r="L606" s="14" t="str">
        <f ca="1">IF(Merged_Data[[#This Row],[Last Job Date]]+10 &lt;TODAY(), "AVAILABLE", "NOT AVAILABLE")</f>
        <v>NOT AVAILABLE</v>
      </c>
      <c r="M606" s="37" t="str">
        <f ca="1">IF(OR(Merged_Data[[#This Row],[Cert 2 Exp Date]]&lt;=TODAY()-$D$3, Merged_Data[[#This Row],[Cert 1 Ext Date]]&lt;=TODAY()-$D$3,Merged_Data[[#This Row],[Cert 3 Exp Date]]&lt;=TODAY()-$D$3), "COMPLIANT", "NOT COMPLIANT")</f>
        <v>COMPLIANT</v>
      </c>
      <c r="N606" s="45" t="str" cm="1">
        <f t="array" aca="1" ref="N606" ca="1">_xlfn.IFS(Merged_Data[[#This Row],[Cert 1 Ext Date]]&gt;TODAY()+10, "Current", AND(Merged_Data[[#This Row],[Cert 1 Ext Date]]&gt;TODAY(), Merged_Data[[#This Row],[Cert 1 Ext Date]]&lt;TODAY()+15),"Notify",Merged_Data[[#This Row],[Cert 1 Ext Date]]&lt;=TODAY(), "Expired",Merged_Data[[#This Row],[Cert 1 Ext Date]]= " ","No Data")</f>
        <v>Expired</v>
      </c>
      <c r="O606" s="45" t="str" cm="1">
        <f t="array" aca="1" ref="O606" ca="1">_xlfn.IFS(Merged_Data[[#This Row],[Cert 2 Exp Date]]&gt;TODAY()+10, "Current", AND(Merged_Data[[#This Row],[Cert 2 Exp Date]]&gt;TODAY(), Merged_Data[[#This Row],[Cert 2 Exp Date]]&lt;TODAY()+15),"Notify",Merged_Data[[#This Row],[Cert 2 Exp Date]]&lt;=TODAY(), "Expired",Merged_Data[[#This Row],[Cert 2 Exp Date]]= " ","No Data")</f>
        <v>Current</v>
      </c>
      <c r="P606" s="45" t="str" cm="1">
        <f t="array" aca="1" ref="P606" ca="1">_xlfn.IFS(Merged_Data[[#This Row],[Cert 3 Exp Date]]&gt;TODAY()+10, "Current", AND(Merged_Data[[#This Row],[Cert 3 Exp Date]]&gt;TODAY(), Merged_Data[[#This Row],[Cert 3 Exp Date]]&lt;TODAY()+15),"Notify",Merged_Data[[#This Row],[Cert 3 Exp Date]]&lt;=TODAY(), "Expired",Merged_Data[[#This Row],[Cert 3 Exp Date]]= " ","No Data")</f>
        <v>Current</v>
      </c>
    </row>
    <row r="607" spans="1:16" x14ac:dyDescent="0.25">
      <c r="A607" s="13" t="s">
        <v>1944</v>
      </c>
      <c r="B607" s="13" t="s">
        <v>1945</v>
      </c>
      <c r="C607" s="13" t="s">
        <v>3040</v>
      </c>
      <c r="D607" s="13" t="s">
        <v>2425</v>
      </c>
      <c r="E607" s="13" t="s">
        <v>2439</v>
      </c>
      <c r="F607" s="13" t="s">
        <v>2431</v>
      </c>
      <c r="G607" s="13" t="s">
        <v>2428</v>
      </c>
      <c r="H607" s="18">
        <v>44706</v>
      </c>
      <c r="I607" s="20">
        <v>44706</v>
      </c>
      <c r="J607" s="21">
        <v>44706</v>
      </c>
      <c r="K607" s="22">
        <v>44806</v>
      </c>
      <c r="L607" s="14" t="str">
        <f ca="1">IF(Merged_Data[[#This Row],[Last Job Date]]+10 &lt;TODAY(), "AVAILABLE", "NOT AVAILABLE")</f>
        <v>AVAILABLE</v>
      </c>
      <c r="M607" s="37" t="str">
        <f ca="1">IF(OR(Merged_Data[[#This Row],[Cert 2 Exp Date]]&lt;=TODAY()-$D$3, Merged_Data[[#This Row],[Cert 1 Ext Date]]&lt;=TODAY()-$D$3,Merged_Data[[#This Row],[Cert 3 Exp Date]]&lt;=TODAY()-$D$3), "COMPLIANT", "NOT COMPLIANT")</f>
        <v>COMPLIANT</v>
      </c>
      <c r="N607" s="45" t="str" cm="1">
        <f t="array" aca="1" ref="N607" ca="1">_xlfn.IFS(Merged_Data[[#This Row],[Cert 1 Ext Date]]&gt;TODAY()+10, "Current", AND(Merged_Data[[#This Row],[Cert 1 Ext Date]]&gt;TODAY(), Merged_Data[[#This Row],[Cert 1 Ext Date]]&lt;TODAY()+15),"Notify",Merged_Data[[#This Row],[Cert 1 Ext Date]]&lt;=TODAY(), "Expired",Merged_Data[[#This Row],[Cert 1 Ext Date]]= " ","No Data")</f>
        <v>Expired</v>
      </c>
      <c r="O607" s="45" t="str" cm="1">
        <f t="array" aca="1" ref="O607" ca="1">_xlfn.IFS(Merged_Data[[#This Row],[Cert 2 Exp Date]]&gt;TODAY()+10, "Current", AND(Merged_Data[[#This Row],[Cert 2 Exp Date]]&gt;TODAY(), Merged_Data[[#This Row],[Cert 2 Exp Date]]&lt;TODAY()+15),"Notify",Merged_Data[[#This Row],[Cert 2 Exp Date]]&lt;=TODAY(), "Expired",Merged_Data[[#This Row],[Cert 2 Exp Date]]= " ","No Data")</f>
        <v>Expired</v>
      </c>
      <c r="P607" s="45" t="str" cm="1">
        <f t="array" aca="1" ref="P607" ca="1">_xlfn.IFS(Merged_Data[[#This Row],[Cert 3 Exp Date]]&gt;TODAY()+10, "Current", AND(Merged_Data[[#This Row],[Cert 3 Exp Date]]&gt;TODAY(), Merged_Data[[#This Row],[Cert 3 Exp Date]]&lt;TODAY()+15),"Notify",Merged_Data[[#This Row],[Cert 3 Exp Date]]&lt;=TODAY(), "Expired",Merged_Data[[#This Row],[Cert 3 Exp Date]]= " ","No Data")</f>
        <v>Current</v>
      </c>
    </row>
    <row r="608" spans="1:16" x14ac:dyDescent="0.25">
      <c r="A608" s="13" t="s">
        <v>2327</v>
      </c>
      <c r="B608" s="13" t="s">
        <v>2328</v>
      </c>
      <c r="C608" s="13" t="s">
        <v>3041</v>
      </c>
      <c r="D608" s="13" t="s">
        <v>2430</v>
      </c>
      <c r="E608" s="13" t="s">
        <v>2437</v>
      </c>
      <c r="F608" s="13" t="s">
        <v>2435</v>
      </c>
      <c r="G608" s="13" t="s">
        <v>2432</v>
      </c>
      <c r="H608" s="18">
        <v>44708</v>
      </c>
      <c r="I608" s="20">
        <v>44899</v>
      </c>
      <c r="J608" s="21">
        <v>45070</v>
      </c>
      <c r="K608" s="22">
        <v>45215</v>
      </c>
      <c r="L608" s="14" t="str">
        <f ca="1">IF(Merged_Data[[#This Row],[Last Job Date]]+10 &lt;TODAY(), "AVAILABLE", "NOT AVAILABLE")</f>
        <v>AVAILABLE</v>
      </c>
      <c r="M608" s="37" t="str">
        <f ca="1">IF(OR(Merged_Data[[#This Row],[Cert 2 Exp Date]]&lt;=TODAY()-$D$3, Merged_Data[[#This Row],[Cert 1 Ext Date]]&lt;=TODAY()-$D$3,Merged_Data[[#This Row],[Cert 3 Exp Date]]&lt;=TODAY()-$D$3), "COMPLIANT", "NOT COMPLIANT")</f>
        <v>NOT COMPLIANT</v>
      </c>
      <c r="N608" s="45" t="str" cm="1">
        <f t="array" aca="1" ref="N608" ca="1">_xlfn.IFS(Merged_Data[[#This Row],[Cert 1 Ext Date]]&gt;TODAY()+10, "Current", AND(Merged_Data[[#This Row],[Cert 1 Ext Date]]&gt;TODAY(), Merged_Data[[#This Row],[Cert 1 Ext Date]]&lt;TODAY()+15),"Notify",Merged_Data[[#This Row],[Cert 1 Ext Date]]&lt;=TODAY(), "Expired",Merged_Data[[#This Row],[Cert 1 Ext Date]]= " ","No Data")</f>
        <v>Current</v>
      </c>
      <c r="O608" s="45" t="str" cm="1">
        <f t="array" aca="1" ref="O608" ca="1">_xlfn.IFS(Merged_Data[[#This Row],[Cert 2 Exp Date]]&gt;TODAY()+10, "Current", AND(Merged_Data[[#This Row],[Cert 2 Exp Date]]&gt;TODAY(), Merged_Data[[#This Row],[Cert 2 Exp Date]]&lt;TODAY()+15),"Notify",Merged_Data[[#This Row],[Cert 2 Exp Date]]&lt;=TODAY(), "Expired",Merged_Data[[#This Row],[Cert 2 Exp Date]]= " ","No Data")</f>
        <v>Current</v>
      </c>
      <c r="P608" s="45" t="str" cm="1">
        <f t="array" aca="1" ref="P608" ca="1">_xlfn.IFS(Merged_Data[[#This Row],[Cert 3 Exp Date]]&gt;TODAY()+10, "Current", AND(Merged_Data[[#This Row],[Cert 3 Exp Date]]&gt;TODAY(), Merged_Data[[#This Row],[Cert 3 Exp Date]]&lt;TODAY()+15),"Notify",Merged_Data[[#This Row],[Cert 3 Exp Date]]&lt;=TODAY(), "Expired",Merged_Data[[#This Row],[Cert 3 Exp Date]]= " ","No Data")</f>
        <v>Current</v>
      </c>
    </row>
    <row r="609" spans="1:16" x14ac:dyDescent="0.25">
      <c r="A609" s="13" t="s">
        <v>1308</v>
      </c>
      <c r="B609" s="13" t="s">
        <v>1309</v>
      </c>
      <c r="C609" s="13" t="s">
        <v>3042</v>
      </c>
      <c r="D609" s="13" t="s">
        <v>2430</v>
      </c>
      <c r="E609" s="13" t="s">
        <v>2439</v>
      </c>
      <c r="F609" s="13" t="s">
        <v>2447</v>
      </c>
      <c r="G609" s="13" t="s">
        <v>2432</v>
      </c>
      <c r="H609" s="18">
        <v>44707</v>
      </c>
      <c r="I609" s="20">
        <v>45187</v>
      </c>
      <c r="J609" s="21">
        <v>44678</v>
      </c>
      <c r="K609" s="22">
        <v>44897</v>
      </c>
      <c r="L609" s="14" t="str">
        <f ca="1">IF(Merged_Data[[#This Row],[Last Job Date]]+10 &lt;TODAY(), "AVAILABLE", "NOT AVAILABLE")</f>
        <v>AVAILABLE</v>
      </c>
      <c r="M609" s="37" t="str">
        <f ca="1">IF(OR(Merged_Data[[#This Row],[Cert 2 Exp Date]]&lt;=TODAY()-$D$3, Merged_Data[[#This Row],[Cert 1 Ext Date]]&lt;=TODAY()-$D$3,Merged_Data[[#This Row],[Cert 3 Exp Date]]&lt;=TODAY()-$D$3), "COMPLIANT", "NOT COMPLIANT")</f>
        <v>COMPLIANT</v>
      </c>
      <c r="N609" s="45" t="str" cm="1">
        <f t="array" aca="1" ref="N609" ca="1">_xlfn.IFS(Merged_Data[[#This Row],[Cert 1 Ext Date]]&gt;TODAY()+10, "Current", AND(Merged_Data[[#This Row],[Cert 1 Ext Date]]&gt;TODAY(), Merged_Data[[#This Row],[Cert 1 Ext Date]]&lt;TODAY()+15),"Notify",Merged_Data[[#This Row],[Cert 1 Ext Date]]&lt;=TODAY(), "Expired",Merged_Data[[#This Row],[Cert 1 Ext Date]]= " ","No Data")</f>
        <v>Current</v>
      </c>
      <c r="O609" s="45" t="str" cm="1">
        <f t="array" aca="1" ref="O609" ca="1">_xlfn.IFS(Merged_Data[[#This Row],[Cert 2 Exp Date]]&gt;TODAY()+10, "Current", AND(Merged_Data[[#This Row],[Cert 2 Exp Date]]&gt;TODAY(), Merged_Data[[#This Row],[Cert 2 Exp Date]]&lt;TODAY()+15),"Notify",Merged_Data[[#This Row],[Cert 2 Exp Date]]&lt;=TODAY(), "Expired",Merged_Data[[#This Row],[Cert 2 Exp Date]]= " ","No Data")</f>
        <v>Expired</v>
      </c>
      <c r="P609" s="45" t="str" cm="1">
        <f t="array" aca="1" ref="P609" ca="1">_xlfn.IFS(Merged_Data[[#This Row],[Cert 3 Exp Date]]&gt;TODAY()+10, "Current", AND(Merged_Data[[#This Row],[Cert 3 Exp Date]]&gt;TODAY(), Merged_Data[[#This Row],[Cert 3 Exp Date]]&lt;TODAY()+15),"Notify",Merged_Data[[#This Row],[Cert 3 Exp Date]]&lt;=TODAY(), "Expired",Merged_Data[[#This Row],[Cert 3 Exp Date]]= " ","No Data")</f>
        <v>Current</v>
      </c>
    </row>
    <row r="610" spans="1:16" x14ac:dyDescent="0.25">
      <c r="A610" s="13" t="s">
        <v>913</v>
      </c>
      <c r="B610" s="13" t="s">
        <v>914</v>
      </c>
      <c r="C610" s="13" t="s">
        <v>3043</v>
      </c>
      <c r="D610" s="13" t="s">
        <v>2430</v>
      </c>
      <c r="E610" s="13" t="s">
        <v>2445</v>
      </c>
      <c r="F610" s="13" t="s">
        <v>2431</v>
      </c>
      <c r="G610" s="13" t="s">
        <v>2428</v>
      </c>
      <c r="H610" s="18">
        <v>44704</v>
      </c>
      <c r="I610" s="20">
        <v>44813</v>
      </c>
      <c r="J610" s="21">
        <v>44980</v>
      </c>
      <c r="K610" s="22">
        <v>44698</v>
      </c>
      <c r="L610" s="14" t="str">
        <f ca="1">IF(Merged_Data[[#This Row],[Last Job Date]]+10 &lt;TODAY(), "AVAILABLE", "NOT AVAILABLE")</f>
        <v>AVAILABLE</v>
      </c>
      <c r="M610" s="37" t="str">
        <f ca="1">IF(OR(Merged_Data[[#This Row],[Cert 2 Exp Date]]&lt;=TODAY()-$D$3, Merged_Data[[#This Row],[Cert 1 Ext Date]]&lt;=TODAY()-$D$3,Merged_Data[[#This Row],[Cert 3 Exp Date]]&lt;=TODAY()-$D$3), "COMPLIANT", "NOT COMPLIANT")</f>
        <v>COMPLIANT</v>
      </c>
      <c r="N610" s="45" t="str" cm="1">
        <f t="array" aca="1" ref="N610" ca="1">_xlfn.IFS(Merged_Data[[#This Row],[Cert 1 Ext Date]]&gt;TODAY()+10, "Current", AND(Merged_Data[[#This Row],[Cert 1 Ext Date]]&gt;TODAY(), Merged_Data[[#This Row],[Cert 1 Ext Date]]&lt;TODAY()+15),"Notify",Merged_Data[[#This Row],[Cert 1 Ext Date]]&lt;=TODAY(), "Expired",Merged_Data[[#This Row],[Cert 1 Ext Date]]= " ","No Data")</f>
        <v>Current</v>
      </c>
      <c r="O610" s="45" t="str" cm="1">
        <f t="array" aca="1" ref="O610" ca="1">_xlfn.IFS(Merged_Data[[#This Row],[Cert 2 Exp Date]]&gt;TODAY()+10, "Current", AND(Merged_Data[[#This Row],[Cert 2 Exp Date]]&gt;TODAY(), Merged_Data[[#This Row],[Cert 2 Exp Date]]&lt;TODAY()+15),"Notify",Merged_Data[[#This Row],[Cert 2 Exp Date]]&lt;=TODAY(), "Expired",Merged_Data[[#This Row],[Cert 2 Exp Date]]= " ","No Data")</f>
        <v>Current</v>
      </c>
      <c r="P610" s="45" t="str" cm="1">
        <f t="array" aca="1" ref="P610" ca="1">_xlfn.IFS(Merged_Data[[#This Row],[Cert 3 Exp Date]]&gt;TODAY()+10, "Current", AND(Merged_Data[[#This Row],[Cert 3 Exp Date]]&gt;TODAY(), Merged_Data[[#This Row],[Cert 3 Exp Date]]&lt;TODAY()+15),"Notify",Merged_Data[[#This Row],[Cert 3 Exp Date]]&lt;=TODAY(), "Expired",Merged_Data[[#This Row],[Cert 3 Exp Date]]= " ","No Data")</f>
        <v>Expired</v>
      </c>
    </row>
    <row r="611" spans="1:16" x14ac:dyDescent="0.25">
      <c r="A611" s="13" t="s">
        <v>2064</v>
      </c>
      <c r="B611" s="13" t="s">
        <v>2065</v>
      </c>
      <c r="C611" s="13" t="s">
        <v>3044</v>
      </c>
      <c r="D611" s="13" t="s">
        <v>2425</v>
      </c>
      <c r="E611" s="13" t="s">
        <v>2439</v>
      </c>
      <c r="F611" s="13" t="s">
        <v>2447</v>
      </c>
      <c r="G611" s="13" t="s">
        <v>2432</v>
      </c>
      <c r="H611" s="18">
        <v>44707</v>
      </c>
      <c r="I611" s="20">
        <v>45128</v>
      </c>
      <c r="J611" s="21">
        <v>45210</v>
      </c>
      <c r="K611" s="22">
        <v>45487</v>
      </c>
      <c r="L611" s="14" t="str">
        <f ca="1">IF(Merged_Data[[#This Row],[Last Job Date]]+10 &lt;TODAY(), "AVAILABLE", "NOT AVAILABLE")</f>
        <v>AVAILABLE</v>
      </c>
      <c r="M611" s="37" t="str">
        <f ca="1">IF(OR(Merged_Data[[#This Row],[Cert 2 Exp Date]]&lt;=TODAY()-$D$3, Merged_Data[[#This Row],[Cert 1 Ext Date]]&lt;=TODAY()-$D$3,Merged_Data[[#This Row],[Cert 3 Exp Date]]&lt;=TODAY()-$D$3), "COMPLIANT", "NOT COMPLIANT")</f>
        <v>NOT COMPLIANT</v>
      </c>
      <c r="N611" s="45" t="str" cm="1">
        <f t="array" aca="1" ref="N611" ca="1">_xlfn.IFS(Merged_Data[[#This Row],[Cert 1 Ext Date]]&gt;TODAY()+10, "Current", AND(Merged_Data[[#This Row],[Cert 1 Ext Date]]&gt;TODAY(), Merged_Data[[#This Row],[Cert 1 Ext Date]]&lt;TODAY()+15),"Notify",Merged_Data[[#This Row],[Cert 1 Ext Date]]&lt;=TODAY(), "Expired",Merged_Data[[#This Row],[Cert 1 Ext Date]]= " ","No Data")</f>
        <v>Current</v>
      </c>
      <c r="O611" s="45" t="str" cm="1">
        <f t="array" aca="1" ref="O611" ca="1">_xlfn.IFS(Merged_Data[[#This Row],[Cert 2 Exp Date]]&gt;TODAY()+10, "Current", AND(Merged_Data[[#This Row],[Cert 2 Exp Date]]&gt;TODAY(), Merged_Data[[#This Row],[Cert 2 Exp Date]]&lt;TODAY()+15),"Notify",Merged_Data[[#This Row],[Cert 2 Exp Date]]&lt;=TODAY(), "Expired",Merged_Data[[#This Row],[Cert 2 Exp Date]]= " ","No Data")</f>
        <v>Current</v>
      </c>
      <c r="P611" s="45" t="str" cm="1">
        <f t="array" aca="1" ref="P611" ca="1">_xlfn.IFS(Merged_Data[[#This Row],[Cert 3 Exp Date]]&gt;TODAY()+10, "Current", AND(Merged_Data[[#This Row],[Cert 3 Exp Date]]&gt;TODAY(), Merged_Data[[#This Row],[Cert 3 Exp Date]]&lt;TODAY()+15),"Notify",Merged_Data[[#This Row],[Cert 3 Exp Date]]&lt;=TODAY(), "Expired",Merged_Data[[#This Row],[Cert 3 Exp Date]]= " ","No Data")</f>
        <v>Current</v>
      </c>
    </row>
    <row r="612" spans="1:16" x14ac:dyDescent="0.25">
      <c r="A612" s="13" t="s">
        <v>1817</v>
      </c>
      <c r="B612" s="13" t="s">
        <v>1818</v>
      </c>
      <c r="C612" s="13" t="s">
        <v>3045</v>
      </c>
      <c r="D612" s="13" t="s">
        <v>2425</v>
      </c>
      <c r="E612" s="13" t="s">
        <v>2439</v>
      </c>
      <c r="F612" s="13" t="s">
        <v>2431</v>
      </c>
      <c r="G612" s="13" t="s">
        <v>2428</v>
      </c>
      <c r="H612" s="18">
        <v>44704</v>
      </c>
      <c r="I612" s="20">
        <v>45059</v>
      </c>
      <c r="J612" s="21">
        <v>44988</v>
      </c>
      <c r="K612" s="22">
        <v>45393</v>
      </c>
      <c r="L612" s="14" t="str">
        <f ca="1">IF(Merged_Data[[#This Row],[Last Job Date]]+10 &lt;TODAY(), "AVAILABLE", "NOT AVAILABLE")</f>
        <v>AVAILABLE</v>
      </c>
      <c r="M612" s="37" t="str">
        <f ca="1">IF(OR(Merged_Data[[#This Row],[Cert 2 Exp Date]]&lt;=TODAY()-$D$3, Merged_Data[[#This Row],[Cert 1 Ext Date]]&lt;=TODAY()-$D$3,Merged_Data[[#This Row],[Cert 3 Exp Date]]&lt;=TODAY()-$D$3), "COMPLIANT", "NOT COMPLIANT")</f>
        <v>NOT COMPLIANT</v>
      </c>
      <c r="N612" s="45" t="str" cm="1">
        <f t="array" aca="1" ref="N612" ca="1">_xlfn.IFS(Merged_Data[[#This Row],[Cert 1 Ext Date]]&gt;TODAY()+10, "Current", AND(Merged_Data[[#This Row],[Cert 1 Ext Date]]&gt;TODAY(), Merged_Data[[#This Row],[Cert 1 Ext Date]]&lt;TODAY()+15),"Notify",Merged_Data[[#This Row],[Cert 1 Ext Date]]&lt;=TODAY(), "Expired",Merged_Data[[#This Row],[Cert 1 Ext Date]]= " ","No Data")</f>
        <v>Current</v>
      </c>
      <c r="O612" s="45" t="str" cm="1">
        <f t="array" aca="1" ref="O612" ca="1">_xlfn.IFS(Merged_Data[[#This Row],[Cert 2 Exp Date]]&gt;TODAY()+10, "Current", AND(Merged_Data[[#This Row],[Cert 2 Exp Date]]&gt;TODAY(), Merged_Data[[#This Row],[Cert 2 Exp Date]]&lt;TODAY()+15),"Notify",Merged_Data[[#This Row],[Cert 2 Exp Date]]&lt;=TODAY(), "Expired",Merged_Data[[#This Row],[Cert 2 Exp Date]]= " ","No Data")</f>
        <v>Current</v>
      </c>
      <c r="P612" s="45" t="str" cm="1">
        <f t="array" aca="1" ref="P612" ca="1">_xlfn.IFS(Merged_Data[[#This Row],[Cert 3 Exp Date]]&gt;TODAY()+10, "Current", AND(Merged_Data[[#This Row],[Cert 3 Exp Date]]&gt;TODAY(), Merged_Data[[#This Row],[Cert 3 Exp Date]]&lt;TODAY()+15),"Notify",Merged_Data[[#This Row],[Cert 3 Exp Date]]&lt;=TODAY(), "Expired",Merged_Data[[#This Row],[Cert 3 Exp Date]]= " ","No Data")</f>
        <v>Current</v>
      </c>
    </row>
    <row r="613" spans="1:16" x14ac:dyDescent="0.25">
      <c r="A613" s="13" t="s">
        <v>917</v>
      </c>
      <c r="B613" s="13" t="s">
        <v>918</v>
      </c>
      <c r="C613" s="13" t="s">
        <v>3046</v>
      </c>
      <c r="D613" s="13" t="s">
        <v>2430</v>
      </c>
      <c r="E613" s="13" t="s">
        <v>2450</v>
      </c>
      <c r="F613" s="13" t="s">
        <v>2447</v>
      </c>
      <c r="G613" s="13" t="s">
        <v>2432</v>
      </c>
      <c r="H613" s="18">
        <v>44715</v>
      </c>
      <c r="I613" s="20">
        <v>44809</v>
      </c>
      <c r="J613" s="21"/>
      <c r="K613" s="22"/>
      <c r="L613" s="14" t="str">
        <f ca="1">IF(Merged_Data[[#This Row],[Last Job Date]]+10 &lt;TODAY(), "AVAILABLE", "NOT AVAILABLE")</f>
        <v>NOT AVAILABLE</v>
      </c>
      <c r="M613" s="37" t="str">
        <f ca="1">IF(OR(Merged_Data[[#This Row],[Cert 2 Exp Date]]&lt;=TODAY()-$D$3, Merged_Data[[#This Row],[Cert 1 Ext Date]]&lt;=TODAY()-$D$3,Merged_Data[[#This Row],[Cert 3 Exp Date]]&lt;=TODAY()-$D$3), "COMPLIANT", "NOT COMPLIANT")</f>
        <v>COMPLIANT</v>
      </c>
      <c r="N613" s="45" t="str" cm="1">
        <f t="array" aca="1" ref="N613" ca="1">_xlfn.IFS(Merged_Data[[#This Row],[Cert 1 Ext Date]]&gt;TODAY()+10, "Current", AND(Merged_Data[[#This Row],[Cert 1 Ext Date]]&gt;TODAY(), Merged_Data[[#This Row],[Cert 1 Ext Date]]&lt;TODAY()+15),"Notify",Merged_Data[[#This Row],[Cert 1 Ext Date]]&lt;=TODAY(), "Expired",Merged_Data[[#This Row],[Cert 1 Ext Date]]= " ","No Data")</f>
        <v>Current</v>
      </c>
      <c r="O613" s="45" t="str" cm="1">
        <f t="array" aca="1" ref="O613" ca="1">_xlfn.IFS(Merged_Data[[#This Row],[Cert 2 Exp Date]]&gt;TODAY()+10, "Current", AND(Merged_Data[[#This Row],[Cert 2 Exp Date]]&gt;TODAY(), Merged_Data[[#This Row],[Cert 2 Exp Date]]&lt;TODAY()+15),"Notify",Merged_Data[[#This Row],[Cert 2 Exp Date]]&lt;=TODAY(), "Expired",Merged_Data[[#This Row],[Cert 2 Exp Date]]= " ","No Data")</f>
        <v>Expired</v>
      </c>
      <c r="P613" s="45" t="str" cm="1">
        <f t="array" aca="1" ref="P613" ca="1">_xlfn.IFS(Merged_Data[[#This Row],[Cert 3 Exp Date]]&gt;TODAY()+10, "Current", AND(Merged_Data[[#This Row],[Cert 3 Exp Date]]&gt;TODAY(), Merged_Data[[#This Row],[Cert 3 Exp Date]]&lt;TODAY()+15),"Notify",Merged_Data[[#This Row],[Cert 3 Exp Date]]&lt;=TODAY(), "Expired",Merged_Data[[#This Row],[Cert 3 Exp Date]]= " ","No Data")</f>
        <v>Expired</v>
      </c>
    </row>
    <row r="614" spans="1:16" x14ac:dyDescent="0.25">
      <c r="A614" s="13" t="s">
        <v>246</v>
      </c>
      <c r="B614" s="13" t="s">
        <v>247</v>
      </c>
      <c r="C614" s="13" t="s">
        <v>3047</v>
      </c>
      <c r="D614" s="13" t="s">
        <v>2430</v>
      </c>
      <c r="E614" s="13" t="s">
        <v>2437</v>
      </c>
      <c r="F614" s="13" t="s">
        <v>2447</v>
      </c>
      <c r="G614" s="13" t="s">
        <v>2428</v>
      </c>
      <c r="H614" s="18">
        <v>44706</v>
      </c>
      <c r="I614" s="20">
        <v>44720</v>
      </c>
      <c r="J614" s="21">
        <v>44809</v>
      </c>
      <c r="K614" s="22">
        <v>45113</v>
      </c>
      <c r="L614" s="14" t="str">
        <f ca="1">IF(Merged_Data[[#This Row],[Last Job Date]]+10 &lt;TODAY(), "AVAILABLE", "NOT AVAILABLE")</f>
        <v>AVAILABLE</v>
      </c>
      <c r="M614" s="37" t="str">
        <f ca="1">IF(OR(Merged_Data[[#This Row],[Cert 2 Exp Date]]&lt;=TODAY()-$D$3, Merged_Data[[#This Row],[Cert 1 Ext Date]]&lt;=TODAY()-$D$3,Merged_Data[[#This Row],[Cert 3 Exp Date]]&lt;=TODAY()-$D$3), "COMPLIANT", "NOT COMPLIANT")</f>
        <v>NOT COMPLIANT</v>
      </c>
      <c r="N614" s="45" t="str" cm="1">
        <f t="array" aca="1" ref="N614" ca="1">_xlfn.IFS(Merged_Data[[#This Row],[Cert 1 Ext Date]]&gt;TODAY()+10, "Current", AND(Merged_Data[[#This Row],[Cert 1 Ext Date]]&gt;TODAY(), Merged_Data[[#This Row],[Cert 1 Ext Date]]&lt;TODAY()+15),"Notify",Merged_Data[[#This Row],[Cert 1 Ext Date]]&lt;=TODAY(), "Expired",Merged_Data[[#This Row],[Cert 1 Ext Date]]= " ","No Data")</f>
        <v>Expired</v>
      </c>
      <c r="O614" s="45" t="str" cm="1">
        <f t="array" aca="1" ref="O614" ca="1">_xlfn.IFS(Merged_Data[[#This Row],[Cert 2 Exp Date]]&gt;TODAY()+10, "Current", AND(Merged_Data[[#This Row],[Cert 2 Exp Date]]&gt;TODAY(), Merged_Data[[#This Row],[Cert 2 Exp Date]]&lt;TODAY()+15),"Notify",Merged_Data[[#This Row],[Cert 2 Exp Date]]&lt;=TODAY(), "Expired",Merged_Data[[#This Row],[Cert 2 Exp Date]]= " ","No Data")</f>
        <v>Current</v>
      </c>
      <c r="P614" s="45" t="str" cm="1">
        <f t="array" aca="1" ref="P614" ca="1">_xlfn.IFS(Merged_Data[[#This Row],[Cert 3 Exp Date]]&gt;TODAY()+10, "Current", AND(Merged_Data[[#This Row],[Cert 3 Exp Date]]&gt;TODAY(), Merged_Data[[#This Row],[Cert 3 Exp Date]]&lt;TODAY()+15),"Notify",Merged_Data[[#This Row],[Cert 3 Exp Date]]&lt;=TODAY(), "Expired",Merged_Data[[#This Row],[Cert 3 Exp Date]]= " ","No Data")</f>
        <v>Current</v>
      </c>
    </row>
    <row r="615" spans="1:16" x14ac:dyDescent="0.25">
      <c r="A615" s="13" t="s">
        <v>599</v>
      </c>
      <c r="B615" s="13" t="s">
        <v>600</v>
      </c>
      <c r="C615" s="13" t="s">
        <v>3048</v>
      </c>
      <c r="D615" s="13" t="s">
        <v>2425</v>
      </c>
      <c r="E615" s="13" t="s">
        <v>2437</v>
      </c>
      <c r="F615" s="13" t="s">
        <v>2442</v>
      </c>
      <c r="G615" s="13" t="s">
        <v>2432</v>
      </c>
      <c r="H615" s="18">
        <v>44715</v>
      </c>
      <c r="I615" s="20"/>
      <c r="J615" s="21">
        <v>44887</v>
      </c>
      <c r="K615" s="22">
        <v>44932</v>
      </c>
      <c r="L615" s="14" t="str">
        <f ca="1">IF(Merged_Data[[#This Row],[Last Job Date]]+10 &lt;TODAY(), "AVAILABLE", "NOT AVAILABLE")</f>
        <v>NOT AVAILABLE</v>
      </c>
      <c r="M615" s="37" t="str">
        <f ca="1">IF(OR(Merged_Data[[#This Row],[Cert 2 Exp Date]]&lt;=TODAY()-$D$3, Merged_Data[[#This Row],[Cert 1 Ext Date]]&lt;=TODAY()-$D$3,Merged_Data[[#This Row],[Cert 3 Exp Date]]&lt;=TODAY()-$D$3), "COMPLIANT", "NOT COMPLIANT")</f>
        <v>COMPLIANT</v>
      </c>
      <c r="N615" s="45" t="str" cm="1">
        <f t="array" aca="1" ref="N615" ca="1">_xlfn.IFS(Merged_Data[[#This Row],[Cert 1 Ext Date]]&gt;TODAY()+10, "Current", AND(Merged_Data[[#This Row],[Cert 1 Ext Date]]&gt;TODAY(), Merged_Data[[#This Row],[Cert 1 Ext Date]]&lt;TODAY()+15),"Notify",Merged_Data[[#This Row],[Cert 1 Ext Date]]&lt;=TODAY(), "Expired",Merged_Data[[#This Row],[Cert 1 Ext Date]]= " ","No Data")</f>
        <v>Expired</v>
      </c>
      <c r="O615" s="45" t="str" cm="1">
        <f t="array" aca="1" ref="O615" ca="1">_xlfn.IFS(Merged_Data[[#This Row],[Cert 2 Exp Date]]&gt;TODAY()+10, "Current", AND(Merged_Data[[#This Row],[Cert 2 Exp Date]]&gt;TODAY(), Merged_Data[[#This Row],[Cert 2 Exp Date]]&lt;TODAY()+15),"Notify",Merged_Data[[#This Row],[Cert 2 Exp Date]]&lt;=TODAY(), "Expired",Merged_Data[[#This Row],[Cert 2 Exp Date]]= " ","No Data")</f>
        <v>Current</v>
      </c>
      <c r="P615" s="45" t="str" cm="1">
        <f t="array" aca="1" ref="P615" ca="1">_xlfn.IFS(Merged_Data[[#This Row],[Cert 3 Exp Date]]&gt;TODAY()+10, "Current", AND(Merged_Data[[#This Row],[Cert 3 Exp Date]]&gt;TODAY(), Merged_Data[[#This Row],[Cert 3 Exp Date]]&lt;TODAY()+15),"Notify",Merged_Data[[#This Row],[Cert 3 Exp Date]]&lt;=TODAY(), "Expired",Merged_Data[[#This Row],[Cert 3 Exp Date]]= " ","No Data")</f>
        <v>Current</v>
      </c>
    </row>
    <row r="616" spans="1:16" x14ac:dyDescent="0.25">
      <c r="A616" s="13" t="s">
        <v>544</v>
      </c>
      <c r="B616" s="13" t="s">
        <v>545</v>
      </c>
      <c r="C616" s="13" t="s">
        <v>3049</v>
      </c>
      <c r="D616" s="13" t="s">
        <v>2425</v>
      </c>
      <c r="E616" s="13" t="s">
        <v>2445</v>
      </c>
      <c r="F616" s="13" t="s">
        <v>2431</v>
      </c>
      <c r="G616" s="13" t="s">
        <v>2428</v>
      </c>
      <c r="H616" s="18">
        <v>44705</v>
      </c>
      <c r="I616" s="20">
        <v>45051</v>
      </c>
      <c r="J616" s="21">
        <v>44890</v>
      </c>
      <c r="K616" s="22">
        <v>45416</v>
      </c>
      <c r="L616" s="14" t="str">
        <f ca="1">IF(Merged_Data[[#This Row],[Last Job Date]]+10 &lt;TODAY(), "AVAILABLE", "NOT AVAILABLE")</f>
        <v>AVAILABLE</v>
      </c>
      <c r="M616" s="37" t="str">
        <f ca="1">IF(OR(Merged_Data[[#This Row],[Cert 2 Exp Date]]&lt;=TODAY()-$D$3, Merged_Data[[#This Row],[Cert 1 Ext Date]]&lt;=TODAY()-$D$3,Merged_Data[[#This Row],[Cert 3 Exp Date]]&lt;=TODAY()-$D$3), "COMPLIANT", "NOT COMPLIANT")</f>
        <v>NOT COMPLIANT</v>
      </c>
      <c r="N616" s="45" t="str" cm="1">
        <f t="array" aca="1" ref="N616" ca="1">_xlfn.IFS(Merged_Data[[#This Row],[Cert 1 Ext Date]]&gt;TODAY()+10, "Current", AND(Merged_Data[[#This Row],[Cert 1 Ext Date]]&gt;TODAY(), Merged_Data[[#This Row],[Cert 1 Ext Date]]&lt;TODAY()+15),"Notify",Merged_Data[[#This Row],[Cert 1 Ext Date]]&lt;=TODAY(), "Expired",Merged_Data[[#This Row],[Cert 1 Ext Date]]= " ","No Data")</f>
        <v>Current</v>
      </c>
      <c r="O616" s="45" t="str" cm="1">
        <f t="array" aca="1" ref="O616" ca="1">_xlfn.IFS(Merged_Data[[#This Row],[Cert 2 Exp Date]]&gt;TODAY()+10, "Current", AND(Merged_Data[[#This Row],[Cert 2 Exp Date]]&gt;TODAY(), Merged_Data[[#This Row],[Cert 2 Exp Date]]&lt;TODAY()+15),"Notify",Merged_Data[[#This Row],[Cert 2 Exp Date]]&lt;=TODAY(), "Expired",Merged_Data[[#This Row],[Cert 2 Exp Date]]= " ","No Data")</f>
        <v>Current</v>
      </c>
      <c r="P616" s="45" t="str" cm="1">
        <f t="array" aca="1" ref="P616" ca="1">_xlfn.IFS(Merged_Data[[#This Row],[Cert 3 Exp Date]]&gt;TODAY()+10, "Current", AND(Merged_Data[[#This Row],[Cert 3 Exp Date]]&gt;TODAY(), Merged_Data[[#This Row],[Cert 3 Exp Date]]&lt;TODAY()+15),"Notify",Merged_Data[[#This Row],[Cert 3 Exp Date]]&lt;=TODAY(), "Expired",Merged_Data[[#This Row],[Cert 3 Exp Date]]= " ","No Data")</f>
        <v>Current</v>
      </c>
    </row>
    <row r="617" spans="1:16" x14ac:dyDescent="0.25">
      <c r="A617" s="13" t="s">
        <v>1478</v>
      </c>
      <c r="B617" s="13" t="s">
        <v>1479</v>
      </c>
      <c r="C617" s="13" t="s">
        <v>3050</v>
      </c>
      <c r="D617" s="13" t="s">
        <v>2425</v>
      </c>
      <c r="E617" s="13" t="s">
        <v>2450</v>
      </c>
      <c r="F617" s="13" t="s">
        <v>2427</v>
      </c>
      <c r="G617" s="13" t="s">
        <v>2432</v>
      </c>
      <c r="H617" s="18">
        <v>44708</v>
      </c>
      <c r="I617" s="20">
        <v>45186</v>
      </c>
      <c r="J617" s="21">
        <v>44897</v>
      </c>
      <c r="K617" s="22">
        <v>45402</v>
      </c>
      <c r="L617" s="14" t="str">
        <f ca="1">IF(Merged_Data[[#This Row],[Last Job Date]]+10 &lt;TODAY(), "AVAILABLE", "NOT AVAILABLE")</f>
        <v>AVAILABLE</v>
      </c>
      <c r="M617" s="37" t="str">
        <f ca="1">IF(OR(Merged_Data[[#This Row],[Cert 2 Exp Date]]&lt;=TODAY()-$D$3, Merged_Data[[#This Row],[Cert 1 Ext Date]]&lt;=TODAY()-$D$3,Merged_Data[[#This Row],[Cert 3 Exp Date]]&lt;=TODAY()-$D$3), "COMPLIANT", "NOT COMPLIANT")</f>
        <v>NOT COMPLIANT</v>
      </c>
      <c r="N617" s="45" t="str" cm="1">
        <f t="array" aca="1" ref="N617" ca="1">_xlfn.IFS(Merged_Data[[#This Row],[Cert 1 Ext Date]]&gt;TODAY()+10, "Current", AND(Merged_Data[[#This Row],[Cert 1 Ext Date]]&gt;TODAY(), Merged_Data[[#This Row],[Cert 1 Ext Date]]&lt;TODAY()+15),"Notify",Merged_Data[[#This Row],[Cert 1 Ext Date]]&lt;=TODAY(), "Expired",Merged_Data[[#This Row],[Cert 1 Ext Date]]= " ","No Data")</f>
        <v>Current</v>
      </c>
      <c r="O617" s="45" t="str" cm="1">
        <f t="array" aca="1" ref="O617" ca="1">_xlfn.IFS(Merged_Data[[#This Row],[Cert 2 Exp Date]]&gt;TODAY()+10, "Current", AND(Merged_Data[[#This Row],[Cert 2 Exp Date]]&gt;TODAY(), Merged_Data[[#This Row],[Cert 2 Exp Date]]&lt;TODAY()+15),"Notify",Merged_Data[[#This Row],[Cert 2 Exp Date]]&lt;=TODAY(), "Expired",Merged_Data[[#This Row],[Cert 2 Exp Date]]= " ","No Data")</f>
        <v>Current</v>
      </c>
      <c r="P617" s="45" t="str" cm="1">
        <f t="array" aca="1" ref="P617" ca="1">_xlfn.IFS(Merged_Data[[#This Row],[Cert 3 Exp Date]]&gt;TODAY()+10, "Current", AND(Merged_Data[[#This Row],[Cert 3 Exp Date]]&gt;TODAY(), Merged_Data[[#This Row],[Cert 3 Exp Date]]&lt;TODAY()+15),"Notify",Merged_Data[[#This Row],[Cert 3 Exp Date]]&lt;=TODAY(), "Expired",Merged_Data[[#This Row],[Cert 3 Exp Date]]= " ","No Data")</f>
        <v>Current</v>
      </c>
    </row>
    <row r="618" spans="1:16" x14ac:dyDescent="0.25">
      <c r="A618" s="13" t="s">
        <v>812</v>
      </c>
      <c r="B618" s="13" t="s">
        <v>813</v>
      </c>
      <c r="C618" s="13" t="s">
        <v>3051</v>
      </c>
      <c r="D618" s="13" t="s">
        <v>2430</v>
      </c>
      <c r="E618" s="13" t="s">
        <v>2426</v>
      </c>
      <c r="F618" s="13" t="s">
        <v>2427</v>
      </c>
      <c r="G618" s="13" t="s">
        <v>2432</v>
      </c>
      <c r="H618" s="18">
        <v>44709</v>
      </c>
      <c r="I618" s="20">
        <v>45029</v>
      </c>
      <c r="J618" s="21">
        <v>45182</v>
      </c>
      <c r="K618" s="22">
        <v>45207</v>
      </c>
      <c r="L618" s="14" t="str">
        <f ca="1">IF(Merged_Data[[#This Row],[Last Job Date]]+10 &lt;TODAY(), "AVAILABLE", "NOT AVAILABLE")</f>
        <v>AVAILABLE</v>
      </c>
      <c r="M618" s="37" t="str">
        <f ca="1">IF(OR(Merged_Data[[#This Row],[Cert 2 Exp Date]]&lt;=TODAY()-$D$3, Merged_Data[[#This Row],[Cert 1 Ext Date]]&lt;=TODAY()-$D$3,Merged_Data[[#This Row],[Cert 3 Exp Date]]&lt;=TODAY()-$D$3), "COMPLIANT", "NOT COMPLIANT")</f>
        <v>NOT COMPLIANT</v>
      </c>
      <c r="N618" s="45" t="str" cm="1">
        <f t="array" aca="1" ref="N618" ca="1">_xlfn.IFS(Merged_Data[[#This Row],[Cert 1 Ext Date]]&gt;TODAY()+10, "Current", AND(Merged_Data[[#This Row],[Cert 1 Ext Date]]&gt;TODAY(), Merged_Data[[#This Row],[Cert 1 Ext Date]]&lt;TODAY()+15),"Notify",Merged_Data[[#This Row],[Cert 1 Ext Date]]&lt;=TODAY(), "Expired",Merged_Data[[#This Row],[Cert 1 Ext Date]]= " ","No Data")</f>
        <v>Current</v>
      </c>
      <c r="O618" s="45" t="str" cm="1">
        <f t="array" aca="1" ref="O618" ca="1">_xlfn.IFS(Merged_Data[[#This Row],[Cert 2 Exp Date]]&gt;TODAY()+10, "Current", AND(Merged_Data[[#This Row],[Cert 2 Exp Date]]&gt;TODAY(), Merged_Data[[#This Row],[Cert 2 Exp Date]]&lt;TODAY()+15),"Notify",Merged_Data[[#This Row],[Cert 2 Exp Date]]&lt;=TODAY(), "Expired",Merged_Data[[#This Row],[Cert 2 Exp Date]]= " ","No Data")</f>
        <v>Current</v>
      </c>
      <c r="P618" s="45" t="str" cm="1">
        <f t="array" aca="1" ref="P618" ca="1">_xlfn.IFS(Merged_Data[[#This Row],[Cert 3 Exp Date]]&gt;TODAY()+10, "Current", AND(Merged_Data[[#This Row],[Cert 3 Exp Date]]&gt;TODAY(), Merged_Data[[#This Row],[Cert 3 Exp Date]]&lt;TODAY()+15),"Notify",Merged_Data[[#This Row],[Cert 3 Exp Date]]&lt;=TODAY(), "Expired",Merged_Data[[#This Row],[Cert 3 Exp Date]]= " ","No Data")</f>
        <v>Current</v>
      </c>
    </row>
    <row r="619" spans="1:16" x14ac:dyDescent="0.25">
      <c r="A619" s="13" t="s">
        <v>1556</v>
      </c>
      <c r="B619" s="13" t="s">
        <v>1557</v>
      </c>
      <c r="C619" s="13" t="s">
        <v>3052</v>
      </c>
      <c r="D619" s="13" t="s">
        <v>2425</v>
      </c>
      <c r="E619" s="13" t="s">
        <v>2450</v>
      </c>
      <c r="F619" s="13" t="s">
        <v>2431</v>
      </c>
      <c r="G619" s="13" t="s">
        <v>2428</v>
      </c>
      <c r="H619" s="18">
        <v>44705</v>
      </c>
      <c r="I619" s="20">
        <v>44770</v>
      </c>
      <c r="J619" s="21">
        <v>45132</v>
      </c>
      <c r="K619" s="22">
        <v>45310</v>
      </c>
      <c r="L619" s="14" t="str">
        <f ca="1">IF(Merged_Data[[#This Row],[Last Job Date]]+10 &lt;TODAY(), "AVAILABLE", "NOT AVAILABLE")</f>
        <v>AVAILABLE</v>
      </c>
      <c r="M619" s="37" t="str">
        <f ca="1">IF(OR(Merged_Data[[#This Row],[Cert 2 Exp Date]]&lt;=TODAY()-$D$3, Merged_Data[[#This Row],[Cert 1 Ext Date]]&lt;=TODAY()-$D$3,Merged_Data[[#This Row],[Cert 3 Exp Date]]&lt;=TODAY()-$D$3), "COMPLIANT", "NOT COMPLIANT")</f>
        <v>NOT COMPLIANT</v>
      </c>
      <c r="N619" s="45" t="str" cm="1">
        <f t="array" aca="1" ref="N619" ca="1">_xlfn.IFS(Merged_Data[[#This Row],[Cert 1 Ext Date]]&gt;TODAY()+10, "Current", AND(Merged_Data[[#This Row],[Cert 1 Ext Date]]&gt;TODAY(), Merged_Data[[#This Row],[Cert 1 Ext Date]]&lt;TODAY()+15),"Notify",Merged_Data[[#This Row],[Cert 1 Ext Date]]&lt;=TODAY(), "Expired",Merged_Data[[#This Row],[Cert 1 Ext Date]]= " ","No Data")</f>
        <v>Current</v>
      </c>
      <c r="O619" s="45" t="str" cm="1">
        <f t="array" aca="1" ref="O619" ca="1">_xlfn.IFS(Merged_Data[[#This Row],[Cert 2 Exp Date]]&gt;TODAY()+10, "Current", AND(Merged_Data[[#This Row],[Cert 2 Exp Date]]&gt;TODAY(), Merged_Data[[#This Row],[Cert 2 Exp Date]]&lt;TODAY()+15),"Notify",Merged_Data[[#This Row],[Cert 2 Exp Date]]&lt;=TODAY(), "Expired",Merged_Data[[#This Row],[Cert 2 Exp Date]]= " ","No Data")</f>
        <v>Current</v>
      </c>
      <c r="P619" s="45" t="str" cm="1">
        <f t="array" aca="1" ref="P619" ca="1">_xlfn.IFS(Merged_Data[[#This Row],[Cert 3 Exp Date]]&gt;TODAY()+10, "Current", AND(Merged_Data[[#This Row],[Cert 3 Exp Date]]&gt;TODAY(), Merged_Data[[#This Row],[Cert 3 Exp Date]]&lt;TODAY()+15),"Notify",Merged_Data[[#This Row],[Cert 3 Exp Date]]&lt;=TODAY(), "Expired",Merged_Data[[#This Row],[Cert 3 Exp Date]]= " ","No Data")</f>
        <v>Current</v>
      </c>
    </row>
    <row r="620" spans="1:16" x14ac:dyDescent="0.25">
      <c r="A620" s="13" t="s">
        <v>1344</v>
      </c>
      <c r="B620" s="13" t="s">
        <v>1345</v>
      </c>
      <c r="C620" s="13" t="s">
        <v>3053</v>
      </c>
      <c r="D620" s="13" t="s">
        <v>2425</v>
      </c>
      <c r="E620" s="13" t="s">
        <v>2450</v>
      </c>
      <c r="F620" s="13" t="s">
        <v>2427</v>
      </c>
      <c r="G620" s="13" t="s">
        <v>2432</v>
      </c>
      <c r="H620" s="18">
        <v>44709</v>
      </c>
      <c r="I620" s="20">
        <v>44944</v>
      </c>
      <c r="J620" s="21">
        <v>44841</v>
      </c>
      <c r="K620" s="22">
        <v>45018</v>
      </c>
      <c r="L620" s="14" t="str">
        <f ca="1">IF(Merged_Data[[#This Row],[Last Job Date]]+10 &lt;TODAY(), "AVAILABLE", "NOT AVAILABLE")</f>
        <v>AVAILABLE</v>
      </c>
      <c r="M620" s="37" t="str">
        <f ca="1">IF(OR(Merged_Data[[#This Row],[Cert 2 Exp Date]]&lt;=TODAY()-$D$3, Merged_Data[[#This Row],[Cert 1 Ext Date]]&lt;=TODAY()-$D$3,Merged_Data[[#This Row],[Cert 3 Exp Date]]&lt;=TODAY()-$D$3), "COMPLIANT", "NOT COMPLIANT")</f>
        <v>NOT COMPLIANT</v>
      </c>
      <c r="N620" s="45" t="str" cm="1">
        <f t="array" aca="1" ref="N620" ca="1">_xlfn.IFS(Merged_Data[[#This Row],[Cert 1 Ext Date]]&gt;TODAY()+10, "Current", AND(Merged_Data[[#This Row],[Cert 1 Ext Date]]&gt;TODAY(), Merged_Data[[#This Row],[Cert 1 Ext Date]]&lt;TODAY()+15),"Notify",Merged_Data[[#This Row],[Cert 1 Ext Date]]&lt;=TODAY(), "Expired",Merged_Data[[#This Row],[Cert 1 Ext Date]]= " ","No Data")</f>
        <v>Current</v>
      </c>
      <c r="O620" s="45" t="str" cm="1">
        <f t="array" aca="1" ref="O620" ca="1">_xlfn.IFS(Merged_Data[[#This Row],[Cert 2 Exp Date]]&gt;TODAY()+10, "Current", AND(Merged_Data[[#This Row],[Cert 2 Exp Date]]&gt;TODAY(), Merged_Data[[#This Row],[Cert 2 Exp Date]]&lt;TODAY()+15),"Notify",Merged_Data[[#This Row],[Cert 2 Exp Date]]&lt;=TODAY(), "Expired",Merged_Data[[#This Row],[Cert 2 Exp Date]]= " ","No Data")</f>
        <v>Current</v>
      </c>
      <c r="P620" s="45" t="str" cm="1">
        <f t="array" aca="1" ref="P620" ca="1">_xlfn.IFS(Merged_Data[[#This Row],[Cert 3 Exp Date]]&gt;TODAY()+10, "Current", AND(Merged_Data[[#This Row],[Cert 3 Exp Date]]&gt;TODAY(), Merged_Data[[#This Row],[Cert 3 Exp Date]]&lt;TODAY()+15),"Notify",Merged_Data[[#This Row],[Cert 3 Exp Date]]&lt;=TODAY(), "Expired",Merged_Data[[#This Row],[Cert 3 Exp Date]]= " ","No Data")</f>
        <v>Current</v>
      </c>
    </row>
    <row r="621" spans="1:16" x14ac:dyDescent="0.25">
      <c r="A621" s="13" t="s">
        <v>1887</v>
      </c>
      <c r="B621" s="13" t="s">
        <v>1888</v>
      </c>
      <c r="C621" s="13" t="s">
        <v>3054</v>
      </c>
      <c r="D621" s="13" t="s">
        <v>2425</v>
      </c>
      <c r="E621" s="13" t="s">
        <v>2441</v>
      </c>
      <c r="F621" s="13" t="s">
        <v>2427</v>
      </c>
      <c r="G621" s="13" t="s">
        <v>2432</v>
      </c>
      <c r="H621" s="18">
        <v>44704</v>
      </c>
      <c r="I621" s="20">
        <v>44728</v>
      </c>
      <c r="J621" s="21"/>
      <c r="K621" s="22"/>
      <c r="L621" s="14" t="str">
        <f ca="1">IF(Merged_Data[[#This Row],[Last Job Date]]+10 &lt;TODAY(), "AVAILABLE", "NOT AVAILABLE")</f>
        <v>AVAILABLE</v>
      </c>
      <c r="M621" s="37" t="str">
        <f ca="1">IF(OR(Merged_Data[[#This Row],[Cert 2 Exp Date]]&lt;=TODAY()-$D$3, Merged_Data[[#This Row],[Cert 1 Ext Date]]&lt;=TODAY()-$D$3,Merged_Data[[#This Row],[Cert 3 Exp Date]]&lt;=TODAY()-$D$3), "COMPLIANT", "NOT COMPLIANT")</f>
        <v>COMPLIANT</v>
      </c>
      <c r="N621" s="45" t="str" cm="1">
        <f t="array" aca="1" ref="N621" ca="1">_xlfn.IFS(Merged_Data[[#This Row],[Cert 1 Ext Date]]&gt;TODAY()+10, "Current", AND(Merged_Data[[#This Row],[Cert 1 Ext Date]]&gt;TODAY(), Merged_Data[[#This Row],[Cert 1 Ext Date]]&lt;TODAY()+15),"Notify",Merged_Data[[#This Row],[Cert 1 Ext Date]]&lt;=TODAY(), "Expired",Merged_Data[[#This Row],[Cert 1 Ext Date]]= " ","No Data")</f>
        <v>Notify</v>
      </c>
      <c r="O621" s="45" t="str" cm="1">
        <f t="array" aca="1" ref="O621" ca="1">_xlfn.IFS(Merged_Data[[#This Row],[Cert 2 Exp Date]]&gt;TODAY()+10, "Current", AND(Merged_Data[[#This Row],[Cert 2 Exp Date]]&gt;TODAY(), Merged_Data[[#This Row],[Cert 2 Exp Date]]&lt;TODAY()+15),"Notify",Merged_Data[[#This Row],[Cert 2 Exp Date]]&lt;=TODAY(), "Expired",Merged_Data[[#This Row],[Cert 2 Exp Date]]= " ","No Data")</f>
        <v>Expired</v>
      </c>
      <c r="P621" s="45" t="str" cm="1">
        <f t="array" aca="1" ref="P621" ca="1">_xlfn.IFS(Merged_Data[[#This Row],[Cert 3 Exp Date]]&gt;TODAY()+10, "Current", AND(Merged_Data[[#This Row],[Cert 3 Exp Date]]&gt;TODAY(), Merged_Data[[#This Row],[Cert 3 Exp Date]]&lt;TODAY()+15),"Notify",Merged_Data[[#This Row],[Cert 3 Exp Date]]&lt;=TODAY(), "Expired",Merged_Data[[#This Row],[Cert 3 Exp Date]]= " ","No Data")</f>
        <v>Expired</v>
      </c>
    </row>
    <row r="622" spans="1:16" x14ac:dyDescent="0.25">
      <c r="A622" s="13" t="s">
        <v>991</v>
      </c>
      <c r="B622" s="13" t="s">
        <v>992</v>
      </c>
      <c r="C622" s="13" t="s">
        <v>3055</v>
      </c>
      <c r="D622" s="13" t="s">
        <v>2430</v>
      </c>
      <c r="E622" s="13" t="s">
        <v>2450</v>
      </c>
      <c r="F622" s="13" t="s">
        <v>2447</v>
      </c>
      <c r="G622" s="13" t="s">
        <v>2428</v>
      </c>
      <c r="H622" s="18">
        <v>44705</v>
      </c>
      <c r="I622" s="20">
        <v>44974</v>
      </c>
      <c r="J622" s="21">
        <v>44930</v>
      </c>
      <c r="K622" s="22">
        <v>44785</v>
      </c>
      <c r="L622" s="14" t="str">
        <f ca="1">IF(Merged_Data[[#This Row],[Last Job Date]]+10 &lt;TODAY(), "AVAILABLE", "NOT AVAILABLE")</f>
        <v>AVAILABLE</v>
      </c>
      <c r="M622" s="37" t="str">
        <f ca="1">IF(OR(Merged_Data[[#This Row],[Cert 2 Exp Date]]&lt;=TODAY()-$D$3, Merged_Data[[#This Row],[Cert 1 Ext Date]]&lt;=TODAY()-$D$3,Merged_Data[[#This Row],[Cert 3 Exp Date]]&lt;=TODAY()-$D$3), "COMPLIANT", "NOT COMPLIANT")</f>
        <v>NOT COMPLIANT</v>
      </c>
      <c r="N622" s="45" t="str" cm="1">
        <f t="array" aca="1" ref="N622" ca="1">_xlfn.IFS(Merged_Data[[#This Row],[Cert 1 Ext Date]]&gt;TODAY()+10, "Current", AND(Merged_Data[[#This Row],[Cert 1 Ext Date]]&gt;TODAY(), Merged_Data[[#This Row],[Cert 1 Ext Date]]&lt;TODAY()+15),"Notify",Merged_Data[[#This Row],[Cert 1 Ext Date]]&lt;=TODAY(), "Expired",Merged_Data[[#This Row],[Cert 1 Ext Date]]= " ","No Data")</f>
        <v>Current</v>
      </c>
      <c r="O622" s="45" t="str" cm="1">
        <f t="array" aca="1" ref="O622" ca="1">_xlfn.IFS(Merged_Data[[#This Row],[Cert 2 Exp Date]]&gt;TODAY()+10, "Current", AND(Merged_Data[[#This Row],[Cert 2 Exp Date]]&gt;TODAY(), Merged_Data[[#This Row],[Cert 2 Exp Date]]&lt;TODAY()+15),"Notify",Merged_Data[[#This Row],[Cert 2 Exp Date]]&lt;=TODAY(), "Expired",Merged_Data[[#This Row],[Cert 2 Exp Date]]= " ","No Data")</f>
        <v>Current</v>
      </c>
      <c r="P622" s="45" t="str" cm="1">
        <f t="array" aca="1" ref="P622" ca="1">_xlfn.IFS(Merged_Data[[#This Row],[Cert 3 Exp Date]]&gt;TODAY()+10, "Current", AND(Merged_Data[[#This Row],[Cert 3 Exp Date]]&gt;TODAY(), Merged_Data[[#This Row],[Cert 3 Exp Date]]&lt;TODAY()+15),"Notify",Merged_Data[[#This Row],[Cert 3 Exp Date]]&lt;=TODAY(), "Expired",Merged_Data[[#This Row],[Cert 3 Exp Date]]= " ","No Data")</f>
        <v>Current</v>
      </c>
    </row>
    <row r="623" spans="1:16" x14ac:dyDescent="0.25">
      <c r="A623" s="13" t="s">
        <v>2295</v>
      </c>
      <c r="B623" s="13" t="s">
        <v>2296</v>
      </c>
      <c r="C623" s="13" t="s">
        <v>3056</v>
      </c>
      <c r="D623" s="13" t="s">
        <v>2430</v>
      </c>
      <c r="E623" s="13" t="s">
        <v>2450</v>
      </c>
      <c r="F623" s="13" t="s">
        <v>2447</v>
      </c>
      <c r="G623" s="13" t="s">
        <v>2432</v>
      </c>
      <c r="H623" s="18">
        <v>44712</v>
      </c>
      <c r="I623" s="20">
        <v>44802</v>
      </c>
      <c r="J623" s="21">
        <v>45059</v>
      </c>
      <c r="K623" s="22">
        <v>45082</v>
      </c>
      <c r="L623" s="14" t="str">
        <f ca="1">IF(Merged_Data[[#This Row],[Last Job Date]]+10 &lt;TODAY(), "AVAILABLE", "NOT AVAILABLE")</f>
        <v>AVAILABLE</v>
      </c>
      <c r="M623" s="37" t="str">
        <f ca="1">IF(OR(Merged_Data[[#This Row],[Cert 2 Exp Date]]&lt;=TODAY()-$D$3, Merged_Data[[#This Row],[Cert 1 Ext Date]]&lt;=TODAY()-$D$3,Merged_Data[[#This Row],[Cert 3 Exp Date]]&lt;=TODAY()-$D$3), "COMPLIANT", "NOT COMPLIANT")</f>
        <v>NOT COMPLIANT</v>
      </c>
      <c r="N623" s="45" t="str" cm="1">
        <f t="array" aca="1" ref="N623" ca="1">_xlfn.IFS(Merged_Data[[#This Row],[Cert 1 Ext Date]]&gt;TODAY()+10, "Current", AND(Merged_Data[[#This Row],[Cert 1 Ext Date]]&gt;TODAY(), Merged_Data[[#This Row],[Cert 1 Ext Date]]&lt;TODAY()+15),"Notify",Merged_Data[[#This Row],[Cert 1 Ext Date]]&lt;=TODAY(), "Expired",Merged_Data[[#This Row],[Cert 1 Ext Date]]= " ","No Data")</f>
        <v>Current</v>
      </c>
      <c r="O623" s="45" t="str" cm="1">
        <f t="array" aca="1" ref="O623" ca="1">_xlfn.IFS(Merged_Data[[#This Row],[Cert 2 Exp Date]]&gt;TODAY()+10, "Current", AND(Merged_Data[[#This Row],[Cert 2 Exp Date]]&gt;TODAY(), Merged_Data[[#This Row],[Cert 2 Exp Date]]&lt;TODAY()+15),"Notify",Merged_Data[[#This Row],[Cert 2 Exp Date]]&lt;=TODAY(), "Expired",Merged_Data[[#This Row],[Cert 2 Exp Date]]= " ","No Data")</f>
        <v>Current</v>
      </c>
      <c r="P623" s="45" t="str" cm="1">
        <f t="array" aca="1" ref="P623" ca="1">_xlfn.IFS(Merged_Data[[#This Row],[Cert 3 Exp Date]]&gt;TODAY()+10, "Current", AND(Merged_Data[[#This Row],[Cert 3 Exp Date]]&gt;TODAY(), Merged_Data[[#This Row],[Cert 3 Exp Date]]&lt;TODAY()+15),"Notify",Merged_Data[[#This Row],[Cert 3 Exp Date]]&lt;=TODAY(), "Expired",Merged_Data[[#This Row],[Cert 3 Exp Date]]= " ","No Data")</f>
        <v>Current</v>
      </c>
    </row>
    <row r="624" spans="1:16" x14ac:dyDescent="0.25">
      <c r="A624" s="13" t="s">
        <v>210</v>
      </c>
      <c r="B624" s="13" t="s">
        <v>211</v>
      </c>
      <c r="C624" s="13" t="s">
        <v>3057</v>
      </c>
      <c r="D624" s="13" t="s">
        <v>2430</v>
      </c>
      <c r="E624" s="13" t="s">
        <v>2445</v>
      </c>
      <c r="F624" s="13" t="s">
        <v>2435</v>
      </c>
      <c r="G624" s="13" t="s">
        <v>2432</v>
      </c>
      <c r="H624" s="18">
        <v>44707</v>
      </c>
      <c r="I624" s="20">
        <v>44796</v>
      </c>
      <c r="J624" s="21">
        <v>44929</v>
      </c>
      <c r="K624" s="22">
        <v>44578</v>
      </c>
      <c r="L624" s="14" t="str">
        <f ca="1">IF(Merged_Data[[#This Row],[Last Job Date]]+10 &lt;TODAY(), "AVAILABLE", "NOT AVAILABLE")</f>
        <v>AVAILABLE</v>
      </c>
      <c r="M624" s="37" t="str">
        <f ca="1">IF(OR(Merged_Data[[#This Row],[Cert 2 Exp Date]]&lt;=TODAY()-$D$3, Merged_Data[[#This Row],[Cert 1 Ext Date]]&lt;=TODAY()-$D$3,Merged_Data[[#This Row],[Cert 3 Exp Date]]&lt;=TODAY()-$D$3), "COMPLIANT", "NOT COMPLIANT")</f>
        <v>COMPLIANT</v>
      </c>
      <c r="N624" s="45" t="str" cm="1">
        <f t="array" aca="1" ref="N624" ca="1">_xlfn.IFS(Merged_Data[[#This Row],[Cert 1 Ext Date]]&gt;TODAY()+10, "Current", AND(Merged_Data[[#This Row],[Cert 1 Ext Date]]&gt;TODAY(), Merged_Data[[#This Row],[Cert 1 Ext Date]]&lt;TODAY()+15),"Notify",Merged_Data[[#This Row],[Cert 1 Ext Date]]&lt;=TODAY(), "Expired",Merged_Data[[#This Row],[Cert 1 Ext Date]]= " ","No Data")</f>
        <v>Current</v>
      </c>
      <c r="O624" s="45" t="str" cm="1">
        <f t="array" aca="1" ref="O624" ca="1">_xlfn.IFS(Merged_Data[[#This Row],[Cert 2 Exp Date]]&gt;TODAY()+10, "Current", AND(Merged_Data[[#This Row],[Cert 2 Exp Date]]&gt;TODAY(), Merged_Data[[#This Row],[Cert 2 Exp Date]]&lt;TODAY()+15),"Notify",Merged_Data[[#This Row],[Cert 2 Exp Date]]&lt;=TODAY(), "Expired",Merged_Data[[#This Row],[Cert 2 Exp Date]]= " ","No Data")</f>
        <v>Current</v>
      </c>
      <c r="P624" s="45" t="str" cm="1">
        <f t="array" aca="1" ref="P624" ca="1">_xlfn.IFS(Merged_Data[[#This Row],[Cert 3 Exp Date]]&gt;TODAY()+10, "Current", AND(Merged_Data[[#This Row],[Cert 3 Exp Date]]&gt;TODAY(), Merged_Data[[#This Row],[Cert 3 Exp Date]]&lt;TODAY()+15),"Notify",Merged_Data[[#This Row],[Cert 3 Exp Date]]&lt;=TODAY(), "Expired",Merged_Data[[#This Row],[Cert 3 Exp Date]]= " ","No Data")</f>
        <v>Expired</v>
      </c>
    </row>
    <row r="625" spans="1:16" x14ac:dyDescent="0.25">
      <c r="A625" s="13" t="s">
        <v>2322</v>
      </c>
      <c r="B625" s="13" t="s">
        <v>2323</v>
      </c>
      <c r="C625" s="13" t="s">
        <v>3058</v>
      </c>
      <c r="D625" s="13" t="s">
        <v>2425</v>
      </c>
      <c r="E625" s="13" t="s">
        <v>2426</v>
      </c>
      <c r="F625" s="13" t="s">
        <v>2435</v>
      </c>
      <c r="G625" s="13" t="s">
        <v>2432</v>
      </c>
      <c r="H625" s="18">
        <v>44716</v>
      </c>
      <c r="I625" s="20">
        <v>44980</v>
      </c>
      <c r="J625" s="21">
        <v>44850</v>
      </c>
      <c r="K625" s="22">
        <v>45420</v>
      </c>
      <c r="L625" s="14" t="str">
        <f ca="1">IF(Merged_Data[[#This Row],[Last Job Date]]+10 &lt;TODAY(), "AVAILABLE", "NOT AVAILABLE")</f>
        <v>NOT AVAILABLE</v>
      </c>
      <c r="M625" s="37" t="str">
        <f ca="1">IF(OR(Merged_Data[[#This Row],[Cert 2 Exp Date]]&lt;=TODAY()-$D$3, Merged_Data[[#This Row],[Cert 1 Ext Date]]&lt;=TODAY()-$D$3,Merged_Data[[#This Row],[Cert 3 Exp Date]]&lt;=TODAY()-$D$3), "COMPLIANT", "NOT COMPLIANT")</f>
        <v>NOT COMPLIANT</v>
      </c>
      <c r="N625" s="45" t="str" cm="1">
        <f t="array" aca="1" ref="N625" ca="1">_xlfn.IFS(Merged_Data[[#This Row],[Cert 1 Ext Date]]&gt;TODAY()+10, "Current", AND(Merged_Data[[#This Row],[Cert 1 Ext Date]]&gt;TODAY(), Merged_Data[[#This Row],[Cert 1 Ext Date]]&lt;TODAY()+15),"Notify",Merged_Data[[#This Row],[Cert 1 Ext Date]]&lt;=TODAY(), "Expired",Merged_Data[[#This Row],[Cert 1 Ext Date]]= " ","No Data")</f>
        <v>Current</v>
      </c>
      <c r="O625" s="45" t="str" cm="1">
        <f t="array" aca="1" ref="O625" ca="1">_xlfn.IFS(Merged_Data[[#This Row],[Cert 2 Exp Date]]&gt;TODAY()+10, "Current", AND(Merged_Data[[#This Row],[Cert 2 Exp Date]]&gt;TODAY(), Merged_Data[[#This Row],[Cert 2 Exp Date]]&lt;TODAY()+15),"Notify",Merged_Data[[#This Row],[Cert 2 Exp Date]]&lt;=TODAY(), "Expired",Merged_Data[[#This Row],[Cert 2 Exp Date]]= " ","No Data")</f>
        <v>Current</v>
      </c>
      <c r="P625" s="45" t="str" cm="1">
        <f t="array" aca="1" ref="P625" ca="1">_xlfn.IFS(Merged_Data[[#This Row],[Cert 3 Exp Date]]&gt;TODAY()+10, "Current", AND(Merged_Data[[#This Row],[Cert 3 Exp Date]]&gt;TODAY(), Merged_Data[[#This Row],[Cert 3 Exp Date]]&lt;TODAY()+15),"Notify",Merged_Data[[#This Row],[Cert 3 Exp Date]]&lt;=TODAY(), "Expired",Merged_Data[[#This Row],[Cert 3 Exp Date]]= " ","No Data")</f>
        <v>Current</v>
      </c>
    </row>
    <row r="626" spans="1:16" x14ac:dyDescent="0.25">
      <c r="A626" s="13" t="s">
        <v>1821</v>
      </c>
      <c r="B626" s="13" t="s">
        <v>1822</v>
      </c>
      <c r="C626" s="13" t="s">
        <v>3059</v>
      </c>
      <c r="D626" s="13" t="s">
        <v>2430</v>
      </c>
      <c r="E626" s="13" t="s">
        <v>2437</v>
      </c>
      <c r="F626" s="13" t="s">
        <v>2427</v>
      </c>
      <c r="G626" s="13" t="s">
        <v>2432</v>
      </c>
      <c r="H626" s="18">
        <v>44711</v>
      </c>
      <c r="I626" s="20">
        <v>45038</v>
      </c>
      <c r="J626" s="21">
        <v>44640</v>
      </c>
      <c r="K626" s="22">
        <v>45206</v>
      </c>
      <c r="L626" s="14" t="str">
        <f ca="1">IF(Merged_Data[[#This Row],[Last Job Date]]+10 &lt;TODAY(), "AVAILABLE", "NOT AVAILABLE")</f>
        <v>AVAILABLE</v>
      </c>
      <c r="M626" s="37" t="str">
        <f ca="1">IF(OR(Merged_Data[[#This Row],[Cert 2 Exp Date]]&lt;=TODAY()-$D$3, Merged_Data[[#This Row],[Cert 1 Ext Date]]&lt;=TODAY()-$D$3,Merged_Data[[#This Row],[Cert 3 Exp Date]]&lt;=TODAY()-$D$3), "COMPLIANT", "NOT COMPLIANT")</f>
        <v>COMPLIANT</v>
      </c>
      <c r="N626" s="45" t="str" cm="1">
        <f t="array" aca="1" ref="N626" ca="1">_xlfn.IFS(Merged_Data[[#This Row],[Cert 1 Ext Date]]&gt;TODAY()+10, "Current", AND(Merged_Data[[#This Row],[Cert 1 Ext Date]]&gt;TODAY(), Merged_Data[[#This Row],[Cert 1 Ext Date]]&lt;TODAY()+15),"Notify",Merged_Data[[#This Row],[Cert 1 Ext Date]]&lt;=TODAY(), "Expired",Merged_Data[[#This Row],[Cert 1 Ext Date]]= " ","No Data")</f>
        <v>Current</v>
      </c>
      <c r="O626" s="45" t="str" cm="1">
        <f t="array" aca="1" ref="O626" ca="1">_xlfn.IFS(Merged_Data[[#This Row],[Cert 2 Exp Date]]&gt;TODAY()+10, "Current", AND(Merged_Data[[#This Row],[Cert 2 Exp Date]]&gt;TODAY(), Merged_Data[[#This Row],[Cert 2 Exp Date]]&lt;TODAY()+15),"Notify",Merged_Data[[#This Row],[Cert 2 Exp Date]]&lt;=TODAY(), "Expired",Merged_Data[[#This Row],[Cert 2 Exp Date]]= " ","No Data")</f>
        <v>Expired</v>
      </c>
      <c r="P626" s="45" t="str" cm="1">
        <f t="array" aca="1" ref="P626" ca="1">_xlfn.IFS(Merged_Data[[#This Row],[Cert 3 Exp Date]]&gt;TODAY()+10, "Current", AND(Merged_Data[[#This Row],[Cert 3 Exp Date]]&gt;TODAY(), Merged_Data[[#This Row],[Cert 3 Exp Date]]&lt;TODAY()+15),"Notify",Merged_Data[[#This Row],[Cert 3 Exp Date]]&lt;=TODAY(), "Expired",Merged_Data[[#This Row],[Cert 3 Exp Date]]= " ","No Data")</f>
        <v>Current</v>
      </c>
    </row>
    <row r="627" spans="1:16" x14ac:dyDescent="0.25">
      <c r="A627" s="13" t="s">
        <v>1528</v>
      </c>
      <c r="B627" s="13" t="s">
        <v>1529</v>
      </c>
      <c r="C627" s="13" t="s">
        <v>3060</v>
      </c>
      <c r="D627" s="13" t="s">
        <v>2425</v>
      </c>
      <c r="E627" s="13" t="s">
        <v>2450</v>
      </c>
      <c r="F627" s="13" t="s">
        <v>2431</v>
      </c>
      <c r="G627" s="13" t="s">
        <v>2428</v>
      </c>
      <c r="H627" s="18">
        <v>44706</v>
      </c>
      <c r="I627" s="20">
        <v>45196</v>
      </c>
      <c r="J627" s="21">
        <v>44973</v>
      </c>
      <c r="K627" s="22">
        <v>44930</v>
      </c>
      <c r="L627" s="14" t="str">
        <f ca="1">IF(Merged_Data[[#This Row],[Last Job Date]]+10 &lt;TODAY(), "AVAILABLE", "NOT AVAILABLE")</f>
        <v>AVAILABLE</v>
      </c>
      <c r="M627" s="37" t="str">
        <f ca="1">IF(OR(Merged_Data[[#This Row],[Cert 2 Exp Date]]&lt;=TODAY()-$D$3, Merged_Data[[#This Row],[Cert 1 Ext Date]]&lt;=TODAY()-$D$3,Merged_Data[[#This Row],[Cert 3 Exp Date]]&lt;=TODAY()-$D$3), "COMPLIANT", "NOT COMPLIANT")</f>
        <v>NOT COMPLIANT</v>
      </c>
      <c r="N627" s="45" t="str" cm="1">
        <f t="array" aca="1" ref="N627" ca="1">_xlfn.IFS(Merged_Data[[#This Row],[Cert 1 Ext Date]]&gt;TODAY()+10, "Current", AND(Merged_Data[[#This Row],[Cert 1 Ext Date]]&gt;TODAY(), Merged_Data[[#This Row],[Cert 1 Ext Date]]&lt;TODAY()+15),"Notify",Merged_Data[[#This Row],[Cert 1 Ext Date]]&lt;=TODAY(), "Expired",Merged_Data[[#This Row],[Cert 1 Ext Date]]= " ","No Data")</f>
        <v>Current</v>
      </c>
      <c r="O627" s="45" t="str" cm="1">
        <f t="array" aca="1" ref="O627" ca="1">_xlfn.IFS(Merged_Data[[#This Row],[Cert 2 Exp Date]]&gt;TODAY()+10, "Current", AND(Merged_Data[[#This Row],[Cert 2 Exp Date]]&gt;TODAY(), Merged_Data[[#This Row],[Cert 2 Exp Date]]&lt;TODAY()+15),"Notify",Merged_Data[[#This Row],[Cert 2 Exp Date]]&lt;=TODAY(), "Expired",Merged_Data[[#This Row],[Cert 2 Exp Date]]= " ","No Data")</f>
        <v>Current</v>
      </c>
      <c r="P627" s="45" t="str" cm="1">
        <f t="array" aca="1" ref="P627" ca="1">_xlfn.IFS(Merged_Data[[#This Row],[Cert 3 Exp Date]]&gt;TODAY()+10, "Current", AND(Merged_Data[[#This Row],[Cert 3 Exp Date]]&gt;TODAY(), Merged_Data[[#This Row],[Cert 3 Exp Date]]&lt;TODAY()+15),"Notify",Merged_Data[[#This Row],[Cert 3 Exp Date]]&lt;=TODAY(), "Expired",Merged_Data[[#This Row],[Cert 3 Exp Date]]= " ","No Data")</f>
        <v>Current</v>
      </c>
    </row>
    <row r="628" spans="1:16" x14ac:dyDescent="0.25">
      <c r="A628" s="13" t="s">
        <v>1591</v>
      </c>
      <c r="B628" s="13" t="s">
        <v>1592</v>
      </c>
      <c r="C628" s="13" t="s">
        <v>3061</v>
      </c>
      <c r="D628" s="13" t="s">
        <v>2430</v>
      </c>
      <c r="E628" s="13" t="s">
        <v>2426</v>
      </c>
      <c r="F628" s="13" t="s">
        <v>2442</v>
      </c>
      <c r="G628" s="13" t="s">
        <v>2428</v>
      </c>
      <c r="H628" s="18">
        <v>44716</v>
      </c>
      <c r="I628" s="20"/>
      <c r="J628" s="21">
        <v>45064</v>
      </c>
      <c r="K628" s="22">
        <v>45090</v>
      </c>
      <c r="L628" s="14" t="str">
        <f ca="1">IF(Merged_Data[[#This Row],[Last Job Date]]+10 &lt;TODAY(), "AVAILABLE", "NOT AVAILABLE")</f>
        <v>NOT AVAILABLE</v>
      </c>
      <c r="M628" s="37" t="str">
        <f ca="1">IF(OR(Merged_Data[[#This Row],[Cert 2 Exp Date]]&lt;=TODAY()-$D$3, Merged_Data[[#This Row],[Cert 1 Ext Date]]&lt;=TODAY()-$D$3,Merged_Data[[#This Row],[Cert 3 Exp Date]]&lt;=TODAY()-$D$3), "COMPLIANT", "NOT COMPLIANT")</f>
        <v>COMPLIANT</v>
      </c>
      <c r="N628" s="45" t="str" cm="1">
        <f t="array" aca="1" ref="N628" ca="1">_xlfn.IFS(Merged_Data[[#This Row],[Cert 1 Ext Date]]&gt;TODAY()+10, "Current", AND(Merged_Data[[#This Row],[Cert 1 Ext Date]]&gt;TODAY(), Merged_Data[[#This Row],[Cert 1 Ext Date]]&lt;TODAY()+15),"Notify",Merged_Data[[#This Row],[Cert 1 Ext Date]]&lt;=TODAY(), "Expired",Merged_Data[[#This Row],[Cert 1 Ext Date]]= " ","No Data")</f>
        <v>Expired</v>
      </c>
      <c r="O628" s="45" t="str" cm="1">
        <f t="array" aca="1" ref="O628" ca="1">_xlfn.IFS(Merged_Data[[#This Row],[Cert 2 Exp Date]]&gt;TODAY()+10, "Current", AND(Merged_Data[[#This Row],[Cert 2 Exp Date]]&gt;TODAY(), Merged_Data[[#This Row],[Cert 2 Exp Date]]&lt;TODAY()+15),"Notify",Merged_Data[[#This Row],[Cert 2 Exp Date]]&lt;=TODAY(), "Expired",Merged_Data[[#This Row],[Cert 2 Exp Date]]= " ","No Data")</f>
        <v>Current</v>
      </c>
      <c r="P628" s="45" t="str" cm="1">
        <f t="array" aca="1" ref="P628" ca="1">_xlfn.IFS(Merged_Data[[#This Row],[Cert 3 Exp Date]]&gt;TODAY()+10, "Current", AND(Merged_Data[[#This Row],[Cert 3 Exp Date]]&gt;TODAY(), Merged_Data[[#This Row],[Cert 3 Exp Date]]&lt;TODAY()+15),"Notify",Merged_Data[[#This Row],[Cert 3 Exp Date]]&lt;=TODAY(), "Expired",Merged_Data[[#This Row],[Cert 3 Exp Date]]= " ","No Data")</f>
        <v>Current</v>
      </c>
    </row>
    <row r="629" spans="1:16" x14ac:dyDescent="0.25">
      <c r="A629" s="13" t="s">
        <v>1870</v>
      </c>
      <c r="B629" s="13" t="s">
        <v>1871</v>
      </c>
      <c r="C629" s="13" t="s">
        <v>3062</v>
      </c>
      <c r="D629" s="13" t="s">
        <v>2430</v>
      </c>
      <c r="E629" s="13" t="s">
        <v>2445</v>
      </c>
      <c r="F629" s="13" t="s">
        <v>2431</v>
      </c>
      <c r="G629" s="13" t="s">
        <v>2432</v>
      </c>
      <c r="H629" s="18">
        <v>44708</v>
      </c>
      <c r="I629" s="20">
        <v>44767</v>
      </c>
      <c r="J629" s="21">
        <v>44670</v>
      </c>
      <c r="K629" s="22">
        <v>44997</v>
      </c>
      <c r="L629" s="14" t="str">
        <f ca="1">IF(Merged_Data[[#This Row],[Last Job Date]]+10 &lt;TODAY(), "AVAILABLE", "NOT AVAILABLE")</f>
        <v>AVAILABLE</v>
      </c>
      <c r="M629" s="37" t="str">
        <f ca="1">IF(OR(Merged_Data[[#This Row],[Cert 2 Exp Date]]&lt;=TODAY()-$D$3, Merged_Data[[#This Row],[Cert 1 Ext Date]]&lt;=TODAY()-$D$3,Merged_Data[[#This Row],[Cert 3 Exp Date]]&lt;=TODAY()-$D$3), "COMPLIANT", "NOT COMPLIANT")</f>
        <v>COMPLIANT</v>
      </c>
      <c r="N629" s="45" t="str" cm="1">
        <f t="array" aca="1" ref="N629" ca="1">_xlfn.IFS(Merged_Data[[#This Row],[Cert 1 Ext Date]]&gt;TODAY()+10, "Current", AND(Merged_Data[[#This Row],[Cert 1 Ext Date]]&gt;TODAY(), Merged_Data[[#This Row],[Cert 1 Ext Date]]&lt;TODAY()+15),"Notify",Merged_Data[[#This Row],[Cert 1 Ext Date]]&lt;=TODAY(), "Expired",Merged_Data[[#This Row],[Cert 1 Ext Date]]= " ","No Data")</f>
        <v>Current</v>
      </c>
      <c r="O629" s="45" t="str" cm="1">
        <f t="array" aca="1" ref="O629" ca="1">_xlfn.IFS(Merged_Data[[#This Row],[Cert 2 Exp Date]]&gt;TODAY()+10, "Current", AND(Merged_Data[[#This Row],[Cert 2 Exp Date]]&gt;TODAY(), Merged_Data[[#This Row],[Cert 2 Exp Date]]&lt;TODAY()+15),"Notify",Merged_Data[[#This Row],[Cert 2 Exp Date]]&lt;=TODAY(), "Expired",Merged_Data[[#This Row],[Cert 2 Exp Date]]= " ","No Data")</f>
        <v>Expired</v>
      </c>
      <c r="P629" s="45" t="str" cm="1">
        <f t="array" aca="1" ref="P629" ca="1">_xlfn.IFS(Merged_Data[[#This Row],[Cert 3 Exp Date]]&gt;TODAY()+10, "Current", AND(Merged_Data[[#This Row],[Cert 3 Exp Date]]&gt;TODAY(), Merged_Data[[#This Row],[Cert 3 Exp Date]]&lt;TODAY()+15),"Notify",Merged_Data[[#This Row],[Cert 3 Exp Date]]&lt;=TODAY(), "Expired",Merged_Data[[#This Row],[Cert 3 Exp Date]]= " ","No Data")</f>
        <v>Current</v>
      </c>
    </row>
    <row r="630" spans="1:16" x14ac:dyDescent="0.25">
      <c r="A630" s="13" t="s">
        <v>191</v>
      </c>
      <c r="B630" s="13" t="s">
        <v>192</v>
      </c>
      <c r="C630" s="13" t="s">
        <v>3063</v>
      </c>
      <c r="D630" s="13" t="s">
        <v>2430</v>
      </c>
      <c r="E630" s="13" t="s">
        <v>2441</v>
      </c>
      <c r="F630" s="13" t="s">
        <v>2447</v>
      </c>
      <c r="G630" s="13" t="s">
        <v>2428</v>
      </c>
      <c r="H630" s="18">
        <v>44711</v>
      </c>
      <c r="I630" s="20">
        <v>45024</v>
      </c>
      <c r="J630" s="21">
        <v>45003</v>
      </c>
      <c r="K630" s="22">
        <v>44668</v>
      </c>
      <c r="L630" s="14" t="str">
        <f ca="1">IF(Merged_Data[[#This Row],[Last Job Date]]+10 &lt;TODAY(), "AVAILABLE", "NOT AVAILABLE")</f>
        <v>AVAILABLE</v>
      </c>
      <c r="M630" s="37" t="str">
        <f ca="1">IF(OR(Merged_Data[[#This Row],[Cert 2 Exp Date]]&lt;=TODAY()-$D$3, Merged_Data[[#This Row],[Cert 1 Ext Date]]&lt;=TODAY()-$D$3,Merged_Data[[#This Row],[Cert 3 Exp Date]]&lt;=TODAY()-$D$3), "COMPLIANT", "NOT COMPLIANT")</f>
        <v>COMPLIANT</v>
      </c>
      <c r="N630" s="45" t="str" cm="1">
        <f t="array" aca="1" ref="N630" ca="1">_xlfn.IFS(Merged_Data[[#This Row],[Cert 1 Ext Date]]&gt;TODAY()+10, "Current", AND(Merged_Data[[#This Row],[Cert 1 Ext Date]]&gt;TODAY(), Merged_Data[[#This Row],[Cert 1 Ext Date]]&lt;TODAY()+15),"Notify",Merged_Data[[#This Row],[Cert 1 Ext Date]]&lt;=TODAY(), "Expired",Merged_Data[[#This Row],[Cert 1 Ext Date]]= " ","No Data")</f>
        <v>Current</v>
      </c>
      <c r="O630" s="45" t="str" cm="1">
        <f t="array" aca="1" ref="O630" ca="1">_xlfn.IFS(Merged_Data[[#This Row],[Cert 2 Exp Date]]&gt;TODAY()+10, "Current", AND(Merged_Data[[#This Row],[Cert 2 Exp Date]]&gt;TODAY(), Merged_Data[[#This Row],[Cert 2 Exp Date]]&lt;TODAY()+15),"Notify",Merged_Data[[#This Row],[Cert 2 Exp Date]]&lt;=TODAY(), "Expired",Merged_Data[[#This Row],[Cert 2 Exp Date]]= " ","No Data")</f>
        <v>Current</v>
      </c>
      <c r="P630" s="45" t="str" cm="1">
        <f t="array" aca="1" ref="P630" ca="1">_xlfn.IFS(Merged_Data[[#This Row],[Cert 3 Exp Date]]&gt;TODAY()+10, "Current", AND(Merged_Data[[#This Row],[Cert 3 Exp Date]]&gt;TODAY(), Merged_Data[[#This Row],[Cert 3 Exp Date]]&lt;TODAY()+15),"Notify",Merged_Data[[#This Row],[Cert 3 Exp Date]]&lt;=TODAY(), "Expired",Merged_Data[[#This Row],[Cert 3 Exp Date]]= " ","No Data")</f>
        <v>Expired</v>
      </c>
    </row>
    <row r="631" spans="1:16" x14ac:dyDescent="0.25">
      <c r="A631" s="13" t="s">
        <v>2188</v>
      </c>
      <c r="B631" s="13" t="s">
        <v>2189</v>
      </c>
      <c r="C631" s="13" t="s">
        <v>3064</v>
      </c>
      <c r="D631" s="13" t="s">
        <v>2425</v>
      </c>
      <c r="E631" s="13" t="s">
        <v>2445</v>
      </c>
      <c r="F631" s="13" t="s">
        <v>2447</v>
      </c>
      <c r="G631" s="13" t="s">
        <v>2432</v>
      </c>
      <c r="H631" s="18">
        <v>44708</v>
      </c>
      <c r="I631" s="20">
        <v>45189</v>
      </c>
      <c r="J631" s="21">
        <v>45158</v>
      </c>
      <c r="K631" s="22">
        <v>44800</v>
      </c>
      <c r="L631" s="14" t="str">
        <f ca="1">IF(Merged_Data[[#This Row],[Last Job Date]]+10 &lt;TODAY(), "AVAILABLE", "NOT AVAILABLE")</f>
        <v>AVAILABLE</v>
      </c>
      <c r="M631" s="37" t="str">
        <f ca="1">IF(OR(Merged_Data[[#This Row],[Cert 2 Exp Date]]&lt;=TODAY()-$D$3, Merged_Data[[#This Row],[Cert 1 Ext Date]]&lt;=TODAY()-$D$3,Merged_Data[[#This Row],[Cert 3 Exp Date]]&lt;=TODAY()-$D$3), "COMPLIANT", "NOT COMPLIANT")</f>
        <v>NOT COMPLIANT</v>
      </c>
      <c r="N631" s="45" t="str" cm="1">
        <f t="array" aca="1" ref="N631" ca="1">_xlfn.IFS(Merged_Data[[#This Row],[Cert 1 Ext Date]]&gt;TODAY()+10, "Current", AND(Merged_Data[[#This Row],[Cert 1 Ext Date]]&gt;TODAY(), Merged_Data[[#This Row],[Cert 1 Ext Date]]&lt;TODAY()+15),"Notify",Merged_Data[[#This Row],[Cert 1 Ext Date]]&lt;=TODAY(), "Expired",Merged_Data[[#This Row],[Cert 1 Ext Date]]= " ","No Data")</f>
        <v>Current</v>
      </c>
      <c r="O631" s="45" t="str" cm="1">
        <f t="array" aca="1" ref="O631" ca="1">_xlfn.IFS(Merged_Data[[#This Row],[Cert 2 Exp Date]]&gt;TODAY()+10, "Current", AND(Merged_Data[[#This Row],[Cert 2 Exp Date]]&gt;TODAY(), Merged_Data[[#This Row],[Cert 2 Exp Date]]&lt;TODAY()+15),"Notify",Merged_Data[[#This Row],[Cert 2 Exp Date]]&lt;=TODAY(), "Expired",Merged_Data[[#This Row],[Cert 2 Exp Date]]= " ","No Data")</f>
        <v>Current</v>
      </c>
      <c r="P631" s="45" t="str" cm="1">
        <f t="array" aca="1" ref="P631" ca="1">_xlfn.IFS(Merged_Data[[#This Row],[Cert 3 Exp Date]]&gt;TODAY()+10, "Current", AND(Merged_Data[[#This Row],[Cert 3 Exp Date]]&gt;TODAY(), Merged_Data[[#This Row],[Cert 3 Exp Date]]&lt;TODAY()+15),"Notify",Merged_Data[[#This Row],[Cert 3 Exp Date]]&lt;=TODAY(), "Expired",Merged_Data[[#This Row],[Cert 3 Exp Date]]= " ","No Data")</f>
        <v>Current</v>
      </c>
    </row>
    <row r="632" spans="1:16" x14ac:dyDescent="0.25">
      <c r="A632" s="13" t="s">
        <v>515</v>
      </c>
      <c r="B632" s="13" t="s">
        <v>516</v>
      </c>
      <c r="C632" s="13" t="s">
        <v>3065</v>
      </c>
      <c r="D632" s="13" t="s">
        <v>2430</v>
      </c>
      <c r="E632" s="13" t="s">
        <v>2450</v>
      </c>
      <c r="F632" s="13" t="s">
        <v>2427</v>
      </c>
      <c r="G632" s="13" t="s">
        <v>2432</v>
      </c>
      <c r="H632" s="18">
        <v>44704</v>
      </c>
      <c r="I632" s="20">
        <v>45099</v>
      </c>
      <c r="J632" s="21">
        <v>45198</v>
      </c>
      <c r="K632" s="22">
        <v>45249</v>
      </c>
      <c r="L632" s="14" t="str">
        <f ca="1">IF(Merged_Data[[#This Row],[Last Job Date]]+10 &lt;TODAY(), "AVAILABLE", "NOT AVAILABLE")</f>
        <v>AVAILABLE</v>
      </c>
      <c r="M632" s="37" t="str">
        <f ca="1">IF(OR(Merged_Data[[#This Row],[Cert 2 Exp Date]]&lt;=TODAY()-$D$3, Merged_Data[[#This Row],[Cert 1 Ext Date]]&lt;=TODAY()-$D$3,Merged_Data[[#This Row],[Cert 3 Exp Date]]&lt;=TODAY()-$D$3), "COMPLIANT", "NOT COMPLIANT")</f>
        <v>NOT COMPLIANT</v>
      </c>
      <c r="N632" s="45" t="str" cm="1">
        <f t="array" aca="1" ref="N632" ca="1">_xlfn.IFS(Merged_Data[[#This Row],[Cert 1 Ext Date]]&gt;TODAY()+10, "Current", AND(Merged_Data[[#This Row],[Cert 1 Ext Date]]&gt;TODAY(), Merged_Data[[#This Row],[Cert 1 Ext Date]]&lt;TODAY()+15),"Notify",Merged_Data[[#This Row],[Cert 1 Ext Date]]&lt;=TODAY(), "Expired",Merged_Data[[#This Row],[Cert 1 Ext Date]]= " ","No Data")</f>
        <v>Current</v>
      </c>
      <c r="O632" s="45" t="str" cm="1">
        <f t="array" aca="1" ref="O632" ca="1">_xlfn.IFS(Merged_Data[[#This Row],[Cert 2 Exp Date]]&gt;TODAY()+10, "Current", AND(Merged_Data[[#This Row],[Cert 2 Exp Date]]&gt;TODAY(), Merged_Data[[#This Row],[Cert 2 Exp Date]]&lt;TODAY()+15),"Notify",Merged_Data[[#This Row],[Cert 2 Exp Date]]&lt;=TODAY(), "Expired",Merged_Data[[#This Row],[Cert 2 Exp Date]]= " ","No Data")</f>
        <v>Current</v>
      </c>
      <c r="P632" s="45" t="str" cm="1">
        <f t="array" aca="1" ref="P632" ca="1">_xlfn.IFS(Merged_Data[[#This Row],[Cert 3 Exp Date]]&gt;TODAY()+10, "Current", AND(Merged_Data[[#This Row],[Cert 3 Exp Date]]&gt;TODAY(), Merged_Data[[#This Row],[Cert 3 Exp Date]]&lt;TODAY()+15),"Notify",Merged_Data[[#This Row],[Cert 3 Exp Date]]&lt;=TODAY(), "Expired",Merged_Data[[#This Row],[Cert 3 Exp Date]]= " ","No Data")</f>
        <v>Current</v>
      </c>
    </row>
    <row r="633" spans="1:16" x14ac:dyDescent="0.25">
      <c r="A633" s="13" t="s">
        <v>515</v>
      </c>
      <c r="B633" s="13" t="s">
        <v>1739</v>
      </c>
      <c r="C633" s="13" t="s">
        <v>3066</v>
      </c>
      <c r="D633" s="13" t="s">
        <v>2430</v>
      </c>
      <c r="E633" s="13" t="s">
        <v>2441</v>
      </c>
      <c r="F633" s="13" t="s">
        <v>2442</v>
      </c>
      <c r="G633" s="13" t="s">
        <v>2428</v>
      </c>
      <c r="H633" s="18">
        <v>44715</v>
      </c>
      <c r="I633" s="20">
        <v>45001</v>
      </c>
      <c r="J633" s="21">
        <v>44725</v>
      </c>
      <c r="K633" s="22">
        <v>44836</v>
      </c>
      <c r="L633" s="14" t="str">
        <f ca="1">IF(Merged_Data[[#This Row],[Last Job Date]]+10 &lt;TODAY(), "AVAILABLE", "NOT AVAILABLE")</f>
        <v>NOT AVAILABLE</v>
      </c>
      <c r="M633" s="37" t="str">
        <f ca="1">IF(OR(Merged_Data[[#This Row],[Cert 2 Exp Date]]&lt;=TODAY()-$D$3, Merged_Data[[#This Row],[Cert 1 Ext Date]]&lt;=TODAY()-$D$3,Merged_Data[[#This Row],[Cert 3 Exp Date]]&lt;=TODAY()-$D$3), "COMPLIANT", "NOT COMPLIANT")</f>
        <v>NOT COMPLIANT</v>
      </c>
      <c r="N633" s="45" t="str" cm="1">
        <f t="array" aca="1" ref="N633" ca="1">_xlfn.IFS(Merged_Data[[#This Row],[Cert 1 Ext Date]]&gt;TODAY()+10, "Current", AND(Merged_Data[[#This Row],[Cert 1 Ext Date]]&gt;TODAY(), Merged_Data[[#This Row],[Cert 1 Ext Date]]&lt;TODAY()+15),"Notify",Merged_Data[[#This Row],[Cert 1 Ext Date]]&lt;=TODAY(), "Expired",Merged_Data[[#This Row],[Cert 1 Ext Date]]= " ","No Data")</f>
        <v>Current</v>
      </c>
      <c r="O633" s="45" t="str" cm="1">
        <f t="array" aca="1" ref="O633" ca="1">_xlfn.IFS(Merged_Data[[#This Row],[Cert 2 Exp Date]]&gt;TODAY()+10, "Current", AND(Merged_Data[[#This Row],[Cert 2 Exp Date]]&gt;TODAY(), Merged_Data[[#This Row],[Cert 2 Exp Date]]&lt;TODAY()+15),"Notify",Merged_Data[[#This Row],[Cert 2 Exp Date]]&lt;=TODAY(), "Expired",Merged_Data[[#This Row],[Cert 2 Exp Date]]= " ","No Data")</f>
        <v>Notify</v>
      </c>
      <c r="P633" s="45" t="str" cm="1">
        <f t="array" aca="1" ref="P633" ca="1">_xlfn.IFS(Merged_Data[[#This Row],[Cert 3 Exp Date]]&gt;TODAY()+10, "Current", AND(Merged_Data[[#This Row],[Cert 3 Exp Date]]&gt;TODAY(), Merged_Data[[#This Row],[Cert 3 Exp Date]]&lt;TODAY()+15),"Notify",Merged_Data[[#This Row],[Cert 3 Exp Date]]&lt;=TODAY(), "Expired",Merged_Data[[#This Row],[Cert 3 Exp Date]]= " ","No Data")</f>
        <v>Current</v>
      </c>
    </row>
    <row r="634" spans="1:16" x14ac:dyDescent="0.25">
      <c r="A634" s="13" t="s">
        <v>397</v>
      </c>
      <c r="B634" s="13" t="s">
        <v>398</v>
      </c>
      <c r="C634" s="13" t="s">
        <v>3067</v>
      </c>
      <c r="D634" s="13" t="s">
        <v>2430</v>
      </c>
      <c r="E634" s="13" t="s">
        <v>2439</v>
      </c>
      <c r="F634" s="13" t="s">
        <v>2427</v>
      </c>
      <c r="G634" s="13" t="s">
        <v>2432</v>
      </c>
      <c r="H634" s="18">
        <v>44706</v>
      </c>
      <c r="I634" s="20">
        <v>44743</v>
      </c>
      <c r="J634" s="21">
        <v>45011</v>
      </c>
      <c r="K634" s="22">
        <v>45017</v>
      </c>
      <c r="L634" s="14" t="str">
        <f ca="1">IF(Merged_Data[[#This Row],[Last Job Date]]+10 &lt;TODAY(), "AVAILABLE", "NOT AVAILABLE")</f>
        <v>AVAILABLE</v>
      </c>
      <c r="M634" s="37" t="str">
        <f ca="1">IF(OR(Merged_Data[[#This Row],[Cert 2 Exp Date]]&lt;=TODAY()-$D$3, Merged_Data[[#This Row],[Cert 1 Ext Date]]&lt;=TODAY()-$D$3,Merged_Data[[#This Row],[Cert 3 Exp Date]]&lt;=TODAY()-$D$3), "COMPLIANT", "NOT COMPLIANT")</f>
        <v>NOT COMPLIANT</v>
      </c>
      <c r="N634" s="45" t="str" cm="1">
        <f t="array" aca="1" ref="N634" ca="1">_xlfn.IFS(Merged_Data[[#This Row],[Cert 1 Ext Date]]&gt;TODAY()+10, "Current", AND(Merged_Data[[#This Row],[Cert 1 Ext Date]]&gt;TODAY(), Merged_Data[[#This Row],[Cert 1 Ext Date]]&lt;TODAY()+15),"Notify",Merged_Data[[#This Row],[Cert 1 Ext Date]]&lt;=TODAY(), "Expired",Merged_Data[[#This Row],[Cert 1 Ext Date]]= " ","No Data")</f>
        <v>Current</v>
      </c>
      <c r="O634" s="45" t="str" cm="1">
        <f t="array" aca="1" ref="O634" ca="1">_xlfn.IFS(Merged_Data[[#This Row],[Cert 2 Exp Date]]&gt;TODAY()+10, "Current", AND(Merged_Data[[#This Row],[Cert 2 Exp Date]]&gt;TODAY(), Merged_Data[[#This Row],[Cert 2 Exp Date]]&lt;TODAY()+15),"Notify",Merged_Data[[#This Row],[Cert 2 Exp Date]]&lt;=TODAY(), "Expired",Merged_Data[[#This Row],[Cert 2 Exp Date]]= " ","No Data")</f>
        <v>Current</v>
      </c>
      <c r="P634" s="45" t="str" cm="1">
        <f t="array" aca="1" ref="P634" ca="1">_xlfn.IFS(Merged_Data[[#This Row],[Cert 3 Exp Date]]&gt;TODAY()+10, "Current", AND(Merged_Data[[#This Row],[Cert 3 Exp Date]]&gt;TODAY(), Merged_Data[[#This Row],[Cert 3 Exp Date]]&lt;TODAY()+15),"Notify",Merged_Data[[#This Row],[Cert 3 Exp Date]]&lt;=TODAY(), "Expired",Merged_Data[[#This Row],[Cert 3 Exp Date]]= " ","No Data")</f>
        <v>Current</v>
      </c>
    </row>
    <row r="635" spans="1:16" x14ac:dyDescent="0.25">
      <c r="A635" s="13" t="s">
        <v>2244</v>
      </c>
      <c r="B635" s="13" t="s">
        <v>2245</v>
      </c>
      <c r="C635" s="13" t="s">
        <v>3068</v>
      </c>
      <c r="D635" s="13" t="s">
        <v>2430</v>
      </c>
      <c r="E635" s="13" t="s">
        <v>2439</v>
      </c>
      <c r="F635" s="13" t="s">
        <v>2435</v>
      </c>
      <c r="G635" s="13" t="s">
        <v>2428</v>
      </c>
      <c r="H635" s="18">
        <v>44715</v>
      </c>
      <c r="I635" s="20">
        <v>44818</v>
      </c>
      <c r="J635" s="21">
        <v>44655</v>
      </c>
      <c r="K635" s="22">
        <v>44857</v>
      </c>
      <c r="L635" s="14" t="str">
        <f ca="1">IF(Merged_Data[[#This Row],[Last Job Date]]+10 &lt;TODAY(), "AVAILABLE", "NOT AVAILABLE")</f>
        <v>NOT AVAILABLE</v>
      </c>
      <c r="M635" s="37" t="str">
        <f ca="1">IF(OR(Merged_Data[[#This Row],[Cert 2 Exp Date]]&lt;=TODAY()-$D$3, Merged_Data[[#This Row],[Cert 1 Ext Date]]&lt;=TODAY()-$D$3,Merged_Data[[#This Row],[Cert 3 Exp Date]]&lt;=TODAY()-$D$3), "COMPLIANT", "NOT COMPLIANT")</f>
        <v>COMPLIANT</v>
      </c>
      <c r="N635" s="45" t="str" cm="1">
        <f t="array" aca="1" ref="N635" ca="1">_xlfn.IFS(Merged_Data[[#This Row],[Cert 1 Ext Date]]&gt;TODAY()+10, "Current", AND(Merged_Data[[#This Row],[Cert 1 Ext Date]]&gt;TODAY(), Merged_Data[[#This Row],[Cert 1 Ext Date]]&lt;TODAY()+15),"Notify",Merged_Data[[#This Row],[Cert 1 Ext Date]]&lt;=TODAY(), "Expired",Merged_Data[[#This Row],[Cert 1 Ext Date]]= " ","No Data")</f>
        <v>Current</v>
      </c>
      <c r="O635" s="45" t="str" cm="1">
        <f t="array" aca="1" ref="O635" ca="1">_xlfn.IFS(Merged_Data[[#This Row],[Cert 2 Exp Date]]&gt;TODAY()+10, "Current", AND(Merged_Data[[#This Row],[Cert 2 Exp Date]]&gt;TODAY(), Merged_Data[[#This Row],[Cert 2 Exp Date]]&lt;TODAY()+15),"Notify",Merged_Data[[#This Row],[Cert 2 Exp Date]]&lt;=TODAY(), "Expired",Merged_Data[[#This Row],[Cert 2 Exp Date]]= " ","No Data")</f>
        <v>Expired</v>
      </c>
      <c r="P635" s="45" t="str" cm="1">
        <f t="array" aca="1" ref="P635" ca="1">_xlfn.IFS(Merged_Data[[#This Row],[Cert 3 Exp Date]]&gt;TODAY()+10, "Current", AND(Merged_Data[[#This Row],[Cert 3 Exp Date]]&gt;TODAY(), Merged_Data[[#This Row],[Cert 3 Exp Date]]&lt;TODAY()+15),"Notify",Merged_Data[[#This Row],[Cert 3 Exp Date]]&lt;=TODAY(), "Expired",Merged_Data[[#This Row],[Cert 3 Exp Date]]= " ","No Data")</f>
        <v>Current</v>
      </c>
    </row>
    <row r="636" spans="1:16" x14ac:dyDescent="0.25">
      <c r="A636" s="13" t="s">
        <v>979</v>
      </c>
      <c r="B636" s="13" t="s">
        <v>980</v>
      </c>
      <c r="C636" s="13" t="s">
        <v>3069</v>
      </c>
      <c r="D636" s="13" t="s">
        <v>2425</v>
      </c>
      <c r="E636" s="13" t="s">
        <v>2439</v>
      </c>
      <c r="F636" s="13" t="s">
        <v>2431</v>
      </c>
      <c r="G636" s="13" t="s">
        <v>2432</v>
      </c>
      <c r="H636" s="18">
        <v>44705</v>
      </c>
      <c r="I636" s="20">
        <v>44727</v>
      </c>
      <c r="J636" s="21">
        <v>44994</v>
      </c>
      <c r="K636" s="22">
        <v>44582</v>
      </c>
      <c r="L636" s="14" t="str">
        <f ca="1">IF(Merged_Data[[#This Row],[Last Job Date]]+10 &lt;TODAY(), "AVAILABLE", "NOT AVAILABLE")</f>
        <v>AVAILABLE</v>
      </c>
      <c r="M636" s="37" t="str">
        <f ca="1">IF(OR(Merged_Data[[#This Row],[Cert 2 Exp Date]]&lt;=TODAY()-$D$3, Merged_Data[[#This Row],[Cert 1 Ext Date]]&lt;=TODAY()-$D$3,Merged_Data[[#This Row],[Cert 3 Exp Date]]&lt;=TODAY()-$D$3), "COMPLIANT", "NOT COMPLIANT")</f>
        <v>COMPLIANT</v>
      </c>
      <c r="N636" s="45" t="str" cm="1">
        <f t="array" aca="1" ref="N636" ca="1">_xlfn.IFS(Merged_Data[[#This Row],[Cert 1 Ext Date]]&gt;TODAY()+10, "Current", AND(Merged_Data[[#This Row],[Cert 1 Ext Date]]&gt;TODAY(), Merged_Data[[#This Row],[Cert 1 Ext Date]]&lt;TODAY()+15),"Notify",Merged_Data[[#This Row],[Cert 1 Ext Date]]&lt;=TODAY(), "Expired",Merged_Data[[#This Row],[Cert 1 Ext Date]]= " ","No Data")</f>
        <v>Notify</v>
      </c>
      <c r="O636" s="45" t="str" cm="1">
        <f t="array" aca="1" ref="O636" ca="1">_xlfn.IFS(Merged_Data[[#This Row],[Cert 2 Exp Date]]&gt;TODAY()+10, "Current", AND(Merged_Data[[#This Row],[Cert 2 Exp Date]]&gt;TODAY(), Merged_Data[[#This Row],[Cert 2 Exp Date]]&lt;TODAY()+15),"Notify",Merged_Data[[#This Row],[Cert 2 Exp Date]]&lt;=TODAY(), "Expired",Merged_Data[[#This Row],[Cert 2 Exp Date]]= " ","No Data")</f>
        <v>Current</v>
      </c>
      <c r="P636" s="45" t="str" cm="1">
        <f t="array" aca="1" ref="P636" ca="1">_xlfn.IFS(Merged_Data[[#This Row],[Cert 3 Exp Date]]&gt;TODAY()+10, "Current", AND(Merged_Data[[#This Row],[Cert 3 Exp Date]]&gt;TODAY(), Merged_Data[[#This Row],[Cert 3 Exp Date]]&lt;TODAY()+15),"Notify",Merged_Data[[#This Row],[Cert 3 Exp Date]]&lt;=TODAY(), "Expired",Merged_Data[[#This Row],[Cert 3 Exp Date]]= " ","No Data")</f>
        <v>Expired</v>
      </c>
    </row>
    <row r="637" spans="1:16" x14ac:dyDescent="0.25">
      <c r="A637" s="13" t="s">
        <v>2267</v>
      </c>
      <c r="B637" s="13" t="s">
        <v>940</v>
      </c>
      <c r="C637" s="13" t="s">
        <v>3070</v>
      </c>
      <c r="D637" s="13" t="s">
        <v>2430</v>
      </c>
      <c r="E637" s="13" t="s">
        <v>2445</v>
      </c>
      <c r="F637" s="13" t="s">
        <v>2442</v>
      </c>
      <c r="G637" s="13" t="s">
        <v>2428</v>
      </c>
      <c r="H637" s="18">
        <v>44710</v>
      </c>
      <c r="I637" s="20">
        <v>44701</v>
      </c>
      <c r="J637" s="21">
        <v>45092</v>
      </c>
      <c r="K637" s="22">
        <v>45441</v>
      </c>
      <c r="L637" s="14" t="str">
        <f ca="1">IF(Merged_Data[[#This Row],[Last Job Date]]+10 &lt;TODAY(), "AVAILABLE", "NOT AVAILABLE")</f>
        <v>AVAILABLE</v>
      </c>
      <c r="M637" s="37" t="str">
        <f ca="1">IF(OR(Merged_Data[[#This Row],[Cert 2 Exp Date]]&lt;=TODAY()-$D$3, Merged_Data[[#This Row],[Cert 1 Ext Date]]&lt;=TODAY()-$D$3,Merged_Data[[#This Row],[Cert 3 Exp Date]]&lt;=TODAY()-$D$3), "COMPLIANT", "NOT COMPLIANT")</f>
        <v>COMPLIANT</v>
      </c>
      <c r="N637" s="45" t="str" cm="1">
        <f t="array" aca="1" ref="N637" ca="1">_xlfn.IFS(Merged_Data[[#This Row],[Cert 1 Ext Date]]&gt;TODAY()+10, "Current", AND(Merged_Data[[#This Row],[Cert 1 Ext Date]]&gt;TODAY(), Merged_Data[[#This Row],[Cert 1 Ext Date]]&lt;TODAY()+15),"Notify",Merged_Data[[#This Row],[Cert 1 Ext Date]]&lt;=TODAY(), "Expired",Merged_Data[[#This Row],[Cert 1 Ext Date]]= " ","No Data")</f>
        <v>Expired</v>
      </c>
      <c r="O637" s="45" t="str" cm="1">
        <f t="array" aca="1" ref="O637" ca="1">_xlfn.IFS(Merged_Data[[#This Row],[Cert 2 Exp Date]]&gt;TODAY()+10, "Current", AND(Merged_Data[[#This Row],[Cert 2 Exp Date]]&gt;TODAY(), Merged_Data[[#This Row],[Cert 2 Exp Date]]&lt;TODAY()+15),"Notify",Merged_Data[[#This Row],[Cert 2 Exp Date]]&lt;=TODAY(), "Expired",Merged_Data[[#This Row],[Cert 2 Exp Date]]= " ","No Data")</f>
        <v>Current</v>
      </c>
      <c r="P637" s="45" t="str" cm="1">
        <f t="array" aca="1" ref="P637" ca="1">_xlfn.IFS(Merged_Data[[#This Row],[Cert 3 Exp Date]]&gt;TODAY()+10, "Current", AND(Merged_Data[[#This Row],[Cert 3 Exp Date]]&gt;TODAY(), Merged_Data[[#This Row],[Cert 3 Exp Date]]&lt;TODAY()+15),"Notify",Merged_Data[[#This Row],[Cert 3 Exp Date]]&lt;=TODAY(), "Expired",Merged_Data[[#This Row],[Cert 3 Exp Date]]= " ","No Data")</f>
        <v>Current</v>
      </c>
    </row>
    <row r="638" spans="1:16" x14ac:dyDescent="0.25">
      <c r="A638" s="13" t="s">
        <v>2167</v>
      </c>
      <c r="B638" s="13" t="s">
        <v>2168</v>
      </c>
      <c r="C638" s="13" t="s">
        <v>3071</v>
      </c>
      <c r="D638" s="13" t="s">
        <v>2430</v>
      </c>
      <c r="E638" s="13" t="s">
        <v>2441</v>
      </c>
      <c r="F638" s="13" t="s">
        <v>2431</v>
      </c>
      <c r="G638" s="13" t="s">
        <v>2428</v>
      </c>
      <c r="H638" s="18">
        <v>44710</v>
      </c>
      <c r="I638" s="20">
        <v>44845</v>
      </c>
      <c r="J638" s="21">
        <v>44913</v>
      </c>
      <c r="K638" s="22">
        <v>44698</v>
      </c>
      <c r="L638" s="14" t="str">
        <f ca="1">IF(Merged_Data[[#This Row],[Last Job Date]]+10 &lt;TODAY(), "AVAILABLE", "NOT AVAILABLE")</f>
        <v>AVAILABLE</v>
      </c>
      <c r="M638" s="37" t="str">
        <f ca="1">IF(OR(Merged_Data[[#This Row],[Cert 2 Exp Date]]&lt;=TODAY()-$D$3, Merged_Data[[#This Row],[Cert 1 Ext Date]]&lt;=TODAY()-$D$3,Merged_Data[[#This Row],[Cert 3 Exp Date]]&lt;=TODAY()-$D$3), "COMPLIANT", "NOT COMPLIANT")</f>
        <v>COMPLIANT</v>
      </c>
      <c r="N638" s="45" t="str" cm="1">
        <f t="array" aca="1" ref="N638" ca="1">_xlfn.IFS(Merged_Data[[#This Row],[Cert 1 Ext Date]]&gt;TODAY()+10, "Current", AND(Merged_Data[[#This Row],[Cert 1 Ext Date]]&gt;TODAY(), Merged_Data[[#This Row],[Cert 1 Ext Date]]&lt;TODAY()+15),"Notify",Merged_Data[[#This Row],[Cert 1 Ext Date]]&lt;=TODAY(), "Expired",Merged_Data[[#This Row],[Cert 1 Ext Date]]= " ","No Data")</f>
        <v>Current</v>
      </c>
      <c r="O638" s="45" t="str" cm="1">
        <f t="array" aca="1" ref="O638" ca="1">_xlfn.IFS(Merged_Data[[#This Row],[Cert 2 Exp Date]]&gt;TODAY()+10, "Current", AND(Merged_Data[[#This Row],[Cert 2 Exp Date]]&gt;TODAY(), Merged_Data[[#This Row],[Cert 2 Exp Date]]&lt;TODAY()+15),"Notify",Merged_Data[[#This Row],[Cert 2 Exp Date]]&lt;=TODAY(), "Expired",Merged_Data[[#This Row],[Cert 2 Exp Date]]= " ","No Data")</f>
        <v>Current</v>
      </c>
      <c r="P638" s="45" t="str" cm="1">
        <f t="array" aca="1" ref="P638" ca="1">_xlfn.IFS(Merged_Data[[#This Row],[Cert 3 Exp Date]]&gt;TODAY()+10, "Current", AND(Merged_Data[[#This Row],[Cert 3 Exp Date]]&gt;TODAY(), Merged_Data[[#This Row],[Cert 3 Exp Date]]&lt;TODAY()+15),"Notify",Merged_Data[[#This Row],[Cert 3 Exp Date]]&lt;=TODAY(), "Expired",Merged_Data[[#This Row],[Cert 3 Exp Date]]= " ","No Data")</f>
        <v>Expired</v>
      </c>
    </row>
    <row r="639" spans="1:16" x14ac:dyDescent="0.25">
      <c r="A639" s="13" t="s">
        <v>333</v>
      </c>
      <c r="B639" s="13" t="s">
        <v>334</v>
      </c>
      <c r="C639" s="13" t="s">
        <v>3072</v>
      </c>
      <c r="D639" s="13" t="s">
        <v>2425</v>
      </c>
      <c r="E639" s="13" t="s">
        <v>2426</v>
      </c>
      <c r="F639" s="13" t="s">
        <v>2442</v>
      </c>
      <c r="G639" s="13" t="s">
        <v>2432</v>
      </c>
      <c r="H639" s="18">
        <v>44707</v>
      </c>
      <c r="I639" s="20">
        <v>45089</v>
      </c>
      <c r="J639" s="21">
        <v>44813</v>
      </c>
      <c r="K639" s="22">
        <v>44983</v>
      </c>
      <c r="L639" s="14" t="str">
        <f ca="1">IF(Merged_Data[[#This Row],[Last Job Date]]+10 &lt;TODAY(), "AVAILABLE", "NOT AVAILABLE")</f>
        <v>AVAILABLE</v>
      </c>
      <c r="M639" s="37" t="str">
        <f ca="1">IF(OR(Merged_Data[[#This Row],[Cert 2 Exp Date]]&lt;=TODAY()-$D$3, Merged_Data[[#This Row],[Cert 1 Ext Date]]&lt;=TODAY()-$D$3,Merged_Data[[#This Row],[Cert 3 Exp Date]]&lt;=TODAY()-$D$3), "COMPLIANT", "NOT COMPLIANT")</f>
        <v>NOT COMPLIANT</v>
      </c>
      <c r="N639" s="45" t="str" cm="1">
        <f t="array" aca="1" ref="N639" ca="1">_xlfn.IFS(Merged_Data[[#This Row],[Cert 1 Ext Date]]&gt;TODAY()+10, "Current", AND(Merged_Data[[#This Row],[Cert 1 Ext Date]]&gt;TODAY(), Merged_Data[[#This Row],[Cert 1 Ext Date]]&lt;TODAY()+15),"Notify",Merged_Data[[#This Row],[Cert 1 Ext Date]]&lt;=TODAY(), "Expired",Merged_Data[[#This Row],[Cert 1 Ext Date]]= " ","No Data")</f>
        <v>Current</v>
      </c>
      <c r="O639" s="45" t="str" cm="1">
        <f t="array" aca="1" ref="O639" ca="1">_xlfn.IFS(Merged_Data[[#This Row],[Cert 2 Exp Date]]&gt;TODAY()+10, "Current", AND(Merged_Data[[#This Row],[Cert 2 Exp Date]]&gt;TODAY(), Merged_Data[[#This Row],[Cert 2 Exp Date]]&lt;TODAY()+15),"Notify",Merged_Data[[#This Row],[Cert 2 Exp Date]]&lt;=TODAY(), "Expired",Merged_Data[[#This Row],[Cert 2 Exp Date]]= " ","No Data")</f>
        <v>Current</v>
      </c>
      <c r="P639" s="45" t="str" cm="1">
        <f t="array" aca="1" ref="P639" ca="1">_xlfn.IFS(Merged_Data[[#This Row],[Cert 3 Exp Date]]&gt;TODAY()+10, "Current", AND(Merged_Data[[#This Row],[Cert 3 Exp Date]]&gt;TODAY(), Merged_Data[[#This Row],[Cert 3 Exp Date]]&lt;TODAY()+15),"Notify",Merged_Data[[#This Row],[Cert 3 Exp Date]]&lt;=TODAY(), "Expired",Merged_Data[[#This Row],[Cert 3 Exp Date]]= " ","No Data")</f>
        <v>Current</v>
      </c>
    </row>
    <row r="640" spans="1:16" x14ac:dyDescent="0.25">
      <c r="A640" s="13" t="s">
        <v>2343</v>
      </c>
      <c r="B640" s="13" t="s">
        <v>2344</v>
      </c>
      <c r="C640" s="13" t="s">
        <v>3073</v>
      </c>
      <c r="D640" s="13" t="s">
        <v>2425</v>
      </c>
      <c r="E640" s="13" t="s">
        <v>2441</v>
      </c>
      <c r="F640" s="13" t="s">
        <v>2442</v>
      </c>
      <c r="G640" s="13" t="s">
        <v>2432</v>
      </c>
      <c r="H640" s="18">
        <v>44704</v>
      </c>
      <c r="I640" s="20">
        <v>44993</v>
      </c>
      <c r="J640" s="21">
        <v>44634</v>
      </c>
      <c r="K640" s="22">
        <v>45493</v>
      </c>
      <c r="L640" s="14" t="str">
        <f ca="1">IF(Merged_Data[[#This Row],[Last Job Date]]+10 &lt;TODAY(), "AVAILABLE", "NOT AVAILABLE")</f>
        <v>AVAILABLE</v>
      </c>
      <c r="M640" s="37" t="str">
        <f ca="1">IF(OR(Merged_Data[[#This Row],[Cert 2 Exp Date]]&lt;=TODAY()-$D$3, Merged_Data[[#This Row],[Cert 1 Ext Date]]&lt;=TODAY()-$D$3,Merged_Data[[#This Row],[Cert 3 Exp Date]]&lt;=TODAY()-$D$3), "COMPLIANT", "NOT COMPLIANT")</f>
        <v>COMPLIANT</v>
      </c>
      <c r="N640" s="45" t="str" cm="1">
        <f t="array" aca="1" ref="N640" ca="1">_xlfn.IFS(Merged_Data[[#This Row],[Cert 1 Ext Date]]&gt;TODAY()+10, "Current", AND(Merged_Data[[#This Row],[Cert 1 Ext Date]]&gt;TODAY(), Merged_Data[[#This Row],[Cert 1 Ext Date]]&lt;TODAY()+15),"Notify",Merged_Data[[#This Row],[Cert 1 Ext Date]]&lt;=TODAY(), "Expired",Merged_Data[[#This Row],[Cert 1 Ext Date]]= " ","No Data")</f>
        <v>Current</v>
      </c>
      <c r="O640" s="45" t="str" cm="1">
        <f t="array" aca="1" ref="O640" ca="1">_xlfn.IFS(Merged_Data[[#This Row],[Cert 2 Exp Date]]&gt;TODAY()+10, "Current", AND(Merged_Data[[#This Row],[Cert 2 Exp Date]]&gt;TODAY(), Merged_Data[[#This Row],[Cert 2 Exp Date]]&lt;TODAY()+15),"Notify",Merged_Data[[#This Row],[Cert 2 Exp Date]]&lt;=TODAY(), "Expired",Merged_Data[[#This Row],[Cert 2 Exp Date]]= " ","No Data")</f>
        <v>Expired</v>
      </c>
      <c r="P640" s="45" t="str" cm="1">
        <f t="array" aca="1" ref="P640" ca="1">_xlfn.IFS(Merged_Data[[#This Row],[Cert 3 Exp Date]]&gt;TODAY()+10, "Current", AND(Merged_Data[[#This Row],[Cert 3 Exp Date]]&gt;TODAY(), Merged_Data[[#This Row],[Cert 3 Exp Date]]&lt;TODAY()+15),"Notify",Merged_Data[[#This Row],[Cert 3 Exp Date]]&lt;=TODAY(), "Expired",Merged_Data[[#This Row],[Cert 3 Exp Date]]= " ","No Data")</f>
        <v>Current</v>
      </c>
    </row>
    <row r="641" spans="1:16" x14ac:dyDescent="0.25">
      <c r="A641" s="13" t="s">
        <v>1579</v>
      </c>
      <c r="B641" s="13" t="s">
        <v>1580</v>
      </c>
      <c r="C641" s="13" t="s">
        <v>3074</v>
      </c>
      <c r="D641" s="13" t="s">
        <v>2430</v>
      </c>
      <c r="E641" s="13" t="s">
        <v>2437</v>
      </c>
      <c r="F641" s="13" t="s">
        <v>2431</v>
      </c>
      <c r="G641" s="13" t="s">
        <v>2428</v>
      </c>
      <c r="H641" s="18">
        <v>44710</v>
      </c>
      <c r="I641" s="20">
        <v>45175</v>
      </c>
      <c r="J641" s="21">
        <v>44766</v>
      </c>
      <c r="K641" s="22">
        <v>44823</v>
      </c>
      <c r="L641" s="14" t="str">
        <f ca="1">IF(Merged_Data[[#This Row],[Last Job Date]]+10 &lt;TODAY(), "AVAILABLE", "NOT AVAILABLE")</f>
        <v>AVAILABLE</v>
      </c>
      <c r="M641" s="37" t="str">
        <f ca="1">IF(OR(Merged_Data[[#This Row],[Cert 2 Exp Date]]&lt;=TODAY()-$D$3, Merged_Data[[#This Row],[Cert 1 Ext Date]]&lt;=TODAY()-$D$3,Merged_Data[[#This Row],[Cert 3 Exp Date]]&lt;=TODAY()-$D$3), "COMPLIANT", "NOT COMPLIANT")</f>
        <v>NOT COMPLIANT</v>
      </c>
      <c r="N641" s="45" t="str" cm="1">
        <f t="array" aca="1" ref="N641" ca="1">_xlfn.IFS(Merged_Data[[#This Row],[Cert 1 Ext Date]]&gt;TODAY()+10, "Current", AND(Merged_Data[[#This Row],[Cert 1 Ext Date]]&gt;TODAY(), Merged_Data[[#This Row],[Cert 1 Ext Date]]&lt;TODAY()+15),"Notify",Merged_Data[[#This Row],[Cert 1 Ext Date]]&lt;=TODAY(), "Expired",Merged_Data[[#This Row],[Cert 1 Ext Date]]= " ","No Data")</f>
        <v>Current</v>
      </c>
      <c r="O641" s="45" t="str" cm="1">
        <f t="array" aca="1" ref="O641" ca="1">_xlfn.IFS(Merged_Data[[#This Row],[Cert 2 Exp Date]]&gt;TODAY()+10, "Current", AND(Merged_Data[[#This Row],[Cert 2 Exp Date]]&gt;TODAY(), Merged_Data[[#This Row],[Cert 2 Exp Date]]&lt;TODAY()+15),"Notify",Merged_Data[[#This Row],[Cert 2 Exp Date]]&lt;=TODAY(), "Expired",Merged_Data[[#This Row],[Cert 2 Exp Date]]= " ","No Data")</f>
        <v>Current</v>
      </c>
      <c r="P641" s="45" t="str" cm="1">
        <f t="array" aca="1" ref="P641" ca="1">_xlfn.IFS(Merged_Data[[#This Row],[Cert 3 Exp Date]]&gt;TODAY()+10, "Current", AND(Merged_Data[[#This Row],[Cert 3 Exp Date]]&gt;TODAY(), Merged_Data[[#This Row],[Cert 3 Exp Date]]&lt;TODAY()+15),"Notify",Merged_Data[[#This Row],[Cert 3 Exp Date]]&lt;=TODAY(), "Expired",Merged_Data[[#This Row],[Cert 3 Exp Date]]= " ","No Data")</f>
        <v>Current</v>
      </c>
    </row>
    <row r="642" spans="1:16" x14ac:dyDescent="0.25">
      <c r="A642" s="13" t="s">
        <v>773</v>
      </c>
      <c r="B642" s="13" t="s">
        <v>774</v>
      </c>
      <c r="C642" s="13" t="s">
        <v>3075</v>
      </c>
      <c r="D642" s="13" t="s">
        <v>2425</v>
      </c>
      <c r="E642" s="13" t="s">
        <v>2437</v>
      </c>
      <c r="F642" s="13" t="s">
        <v>2447</v>
      </c>
      <c r="G642" s="13" t="s">
        <v>2432</v>
      </c>
      <c r="H642" s="18">
        <v>44710</v>
      </c>
      <c r="I642" s="20"/>
      <c r="J642" s="21">
        <v>45188</v>
      </c>
      <c r="K642" s="22">
        <v>45470</v>
      </c>
      <c r="L642" s="14" t="str">
        <f ca="1">IF(Merged_Data[[#This Row],[Last Job Date]]+10 &lt;TODAY(), "AVAILABLE", "NOT AVAILABLE")</f>
        <v>AVAILABLE</v>
      </c>
      <c r="M642" s="37" t="str">
        <f ca="1">IF(OR(Merged_Data[[#This Row],[Cert 2 Exp Date]]&lt;=TODAY()-$D$3, Merged_Data[[#This Row],[Cert 1 Ext Date]]&lt;=TODAY()-$D$3,Merged_Data[[#This Row],[Cert 3 Exp Date]]&lt;=TODAY()-$D$3), "COMPLIANT", "NOT COMPLIANT")</f>
        <v>COMPLIANT</v>
      </c>
      <c r="N642" s="45" t="str" cm="1">
        <f t="array" aca="1" ref="N642" ca="1">_xlfn.IFS(Merged_Data[[#This Row],[Cert 1 Ext Date]]&gt;TODAY()+10, "Current", AND(Merged_Data[[#This Row],[Cert 1 Ext Date]]&gt;TODAY(), Merged_Data[[#This Row],[Cert 1 Ext Date]]&lt;TODAY()+15),"Notify",Merged_Data[[#This Row],[Cert 1 Ext Date]]&lt;=TODAY(), "Expired",Merged_Data[[#This Row],[Cert 1 Ext Date]]= " ","No Data")</f>
        <v>Expired</v>
      </c>
      <c r="O642" s="45" t="str" cm="1">
        <f t="array" aca="1" ref="O642" ca="1">_xlfn.IFS(Merged_Data[[#This Row],[Cert 2 Exp Date]]&gt;TODAY()+10, "Current", AND(Merged_Data[[#This Row],[Cert 2 Exp Date]]&gt;TODAY(), Merged_Data[[#This Row],[Cert 2 Exp Date]]&lt;TODAY()+15),"Notify",Merged_Data[[#This Row],[Cert 2 Exp Date]]&lt;=TODAY(), "Expired",Merged_Data[[#This Row],[Cert 2 Exp Date]]= " ","No Data")</f>
        <v>Current</v>
      </c>
      <c r="P642" s="45" t="str" cm="1">
        <f t="array" aca="1" ref="P642" ca="1">_xlfn.IFS(Merged_Data[[#This Row],[Cert 3 Exp Date]]&gt;TODAY()+10, "Current", AND(Merged_Data[[#This Row],[Cert 3 Exp Date]]&gt;TODAY(), Merged_Data[[#This Row],[Cert 3 Exp Date]]&lt;TODAY()+15),"Notify",Merged_Data[[#This Row],[Cert 3 Exp Date]]&lt;=TODAY(), "Expired",Merged_Data[[#This Row],[Cert 3 Exp Date]]= " ","No Data")</f>
        <v>Current</v>
      </c>
    </row>
    <row r="643" spans="1:16" x14ac:dyDescent="0.25">
      <c r="A643" s="13" t="s">
        <v>838</v>
      </c>
      <c r="B643" s="13" t="s">
        <v>2177</v>
      </c>
      <c r="C643" s="13" t="s">
        <v>3076</v>
      </c>
      <c r="D643" s="13" t="s">
        <v>2425</v>
      </c>
      <c r="E643" s="13" t="s">
        <v>2445</v>
      </c>
      <c r="F643" s="13" t="s">
        <v>2431</v>
      </c>
      <c r="G643" s="13" t="s">
        <v>2428</v>
      </c>
      <c r="H643" s="18">
        <v>44704</v>
      </c>
      <c r="I643" s="20">
        <v>44768</v>
      </c>
      <c r="J643" s="21">
        <v>45057</v>
      </c>
      <c r="K643" s="22">
        <v>44645</v>
      </c>
      <c r="L643" s="14" t="str">
        <f ca="1">IF(Merged_Data[[#This Row],[Last Job Date]]+10 &lt;TODAY(), "AVAILABLE", "NOT AVAILABLE")</f>
        <v>AVAILABLE</v>
      </c>
      <c r="M643" s="37" t="str">
        <f ca="1">IF(OR(Merged_Data[[#This Row],[Cert 2 Exp Date]]&lt;=TODAY()-$D$3, Merged_Data[[#This Row],[Cert 1 Ext Date]]&lt;=TODAY()-$D$3,Merged_Data[[#This Row],[Cert 3 Exp Date]]&lt;=TODAY()-$D$3), "COMPLIANT", "NOT COMPLIANT")</f>
        <v>COMPLIANT</v>
      </c>
      <c r="N643" s="45" t="str" cm="1">
        <f t="array" aca="1" ref="N643" ca="1">_xlfn.IFS(Merged_Data[[#This Row],[Cert 1 Ext Date]]&gt;TODAY()+10, "Current", AND(Merged_Data[[#This Row],[Cert 1 Ext Date]]&gt;TODAY(), Merged_Data[[#This Row],[Cert 1 Ext Date]]&lt;TODAY()+15),"Notify",Merged_Data[[#This Row],[Cert 1 Ext Date]]&lt;=TODAY(), "Expired",Merged_Data[[#This Row],[Cert 1 Ext Date]]= " ","No Data")</f>
        <v>Current</v>
      </c>
      <c r="O643" s="45" t="str" cm="1">
        <f t="array" aca="1" ref="O643" ca="1">_xlfn.IFS(Merged_Data[[#This Row],[Cert 2 Exp Date]]&gt;TODAY()+10, "Current", AND(Merged_Data[[#This Row],[Cert 2 Exp Date]]&gt;TODAY(), Merged_Data[[#This Row],[Cert 2 Exp Date]]&lt;TODAY()+15),"Notify",Merged_Data[[#This Row],[Cert 2 Exp Date]]&lt;=TODAY(), "Expired",Merged_Data[[#This Row],[Cert 2 Exp Date]]= " ","No Data")</f>
        <v>Current</v>
      </c>
      <c r="P643" s="45" t="str" cm="1">
        <f t="array" aca="1" ref="P643" ca="1">_xlfn.IFS(Merged_Data[[#This Row],[Cert 3 Exp Date]]&gt;TODAY()+10, "Current", AND(Merged_Data[[#This Row],[Cert 3 Exp Date]]&gt;TODAY(), Merged_Data[[#This Row],[Cert 3 Exp Date]]&lt;TODAY()+15),"Notify",Merged_Data[[#This Row],[Cert 3 Exp Date]]&lt;=TODAY(), "Expired",Merged_Data[[#This Row],[Cert 3 Exp Date]]= " ","No Data")</f>
        <v>Expired</v>
      </c>
    </row>
    <row r="644" spans="1:16" x14ac:dyDescent="0.25">
      <c r="A644" s="13" t="s">
        <v>838</v>
      </c>
      <c r="B644" s="13" t="s">
        <v>839</v>
      </c>
      <c r="C644" s="13" t="s">
        <v>3077</v>
      </c>
      <c r="D644" s="13" t="s">
        <v>2425</v>
      </c>
      <c r="E644" s="13" t="s">
        <v>2439</v>
      </c>
      <c r="F644" s="13" t="s">
        <v>2427</v>
      </c>
      <c r="G644" s="13" t="s">
        <v>2428</v>
      </c>
      <c r="H644" s="18">
        <v>44708</v>
      </c>
      <c r="I644" s="20">
        <v>44756</v>
      </c>
      <c r="J644" s="21">
        <v>45032</v>
      </c>
      <c r="K644" s="22">
        <v>45325</v>
      </c>
      <c r="L644" s="14" t="str">
        <f ca="1">IF(Merged_Data[[#This Row],[Last Job Date]]+10 &lt;TODAY(), "AVAILABLE", "NOT AVAILABLE")</f>
        <v>AVAILABLE</v>
      </c>
      <c r="M644" s="37" t="str">
        <f ca="1">IF(OR(Merged_Data[[#This Row],[Cert 2 Exp Date]]&lt;=TODAY()-$D$3, Merged_Data[[#This Row],[Cert 1 Ext Date]]&lt;=TODAY()-$D$3,Merged_Data[[#This Row],[Cert 3 Exp Date]]&lt;=TODAY()-$D$3), "COMPLIANT", "NOT COMPLIANT")</f>
        <v>NOT COMPLIANT</v>
      </c>
      <c r="N644" s="45" t="str" cm="1">
        <f t="array" aca="1" ref="N644" ca="1">_xlfn.IFS(Merged_Data[[#This Row],[Cert 1 Ext Date]]&gt;TODAY()+10, "Current", AND(Merged_Data[[#This Row],[Cert 1 Ext Date]]&gt;TODAY(), Merged_Data[[#This Row],[Cert 1 Ext Date]]&lt;TODAY()+15),"Notify",Merged_Data[[#This Row],[Cert 1 Ext Date]]&lt;=TODAY(), "Expired",Merged_Data[[#This Row],[Cert 1 Ext Date]]= " ","No Data")</f>
        <v>Current</v>
      </c>
      <c r="O644" s="45" t="str" cm="1">
        <f t="array" aca="1" ref="O644" ca="1">_xlfn.IFS(Merged_Data[[#This Row],[Cert 2 Exp Date]]&gt;TODAY()+10, "Current", AND(Merged_Data[[#This Row],[Cert 2 Exp Date]]&gt;TODAY(), Merged_Data[[#This Row],[Cert 2 Exp Date]]&lt;TODAY()+15),"Notify",Merged_Data[[#This Row],[Cert 2 Exp Date]]&lt;=TODAY(), "Expired",Merged_Data[[#This Row],[Cert 2 Exp Date]]= " ","No Data")</f>
        <v>Current</v>
      </c>
      <c r="P644" s="45" t="str" cm="1">
        <f t="array" aca="1" ref="P644" ca="1">_xlfn.IFS(Merged_Data[[#This Row],[Cert 3 Exp Date]]&gt;TODAY()+10, "Current", AND(Merged_Data[[#This Row],[Cert 3 Exp Date]]&gt;TODAY(), Merged_Data[[#This Row],[Cert 3 Exp Date]]&lt;TODAY()+15),"Notify",Merged_Data[[#This Row],[Cert 3 Exp Date]]&lt;=TODAY(), "Expired",Merged_Data[[#This Row],[Cert 3 Exp Date]]= " ","No Data")</f>
        <v>Current</v>
      </c>
    </row>
    <row r="645" spans="1:16" x14ac:dyDescent="0.25">
      <c r="A645" s="13" t="s">
        <v>1351</v>
      </c>
      <c r="B645" s="13" t="s">
        <v>1352</v>
      </c>
      <c r="C645" s="13" t="s">
        <v>3078</v>
      </c>
      <c r="D645" s="13" t="s">
        <v>2425</v>
      </c>
      <c r="E645" s="13" t="s">
        <v>2439</v>
      </c>
      <c r="F645" s="13" t="s">
        <v>2431</v>
      </c>
      <c r="G645" s="13" t="s">
        <v>2428</v>
      </c>
      <c r="H645" s="18">
        <v>44710</v>
      </c>
      <c r="I645" s="20">
        <v>44887</v>
      </c>
      <c r="J645" s="21">
        <v>44895</v>
      </c>
      <c r="K645" s="22">
        <v>45101</v>
      </c>
      <c r="L645" s="14" t="str">
        <f ca="1">IF(Merged_Data[[#This Row],[Last Job Date]]+10 &lt;TODAY(), "AVAILABLE", "NOT AVAILABLE")</f>
        <v>AVAILABLE</v>
      </c>
      <c r="M645" s="37" t="str">
        <f ca="1">IF(OR(Merged_Data[[#This Row],[Cert 2 Exp Date]]&lt;=TODAY()-$D$3, Merged_Data[[#This Row],[Cert 1 Ext Date]]&lt;=TODAY()-$D$3,Merged_Data[[#This Row],[Cert 3 Exp Date]]&lt;=TODAY()-$D$3), "COMPLIANT", "NOT COMPLIANT")</f>
        <v>NOT COMPLIANT</v>
      </c>
      <c r="N645" s="45" t="str" cm="1">
        <f t="array" aca="1" ref="N645" ca="1">_xlfn.IFS(Merged_Data[[#This Row],[Cert 1 Ext Date]]&gt;TODAY()+10, "Current", AND(Merged_Data[[#This Row],[Cert 1 Ext Date]]&gt;TODAY(), Merged_Data[[#This Row],[Cert 1 Ext Date]]&lt;TODAY()+15),"Notify",Merged_Data[[#This Row],[Cert 1 Ext Date]]&lt;=TODAY(), "Expired",Merged_Data[[#This Row],[Cert 1 Ext Date]]= " ","No Data")</f>
        <v>Current</v>
      </c>
      <c r="O645" s="45" t="str" cm="1">
        <f t="array" aca="1" ref="O645" ca="1">_xlfn.IFS(Merged_Data[[#This Row],[Cert 2 Exp Date]]&gt;TODAY()+10, "Current", AND(Merged_Data[[#This Row],[Cert 2 Exp Date]]&gt;TODAY(), Merged_Data[[#This Row],[Cert 2 Exp Date]]&lt;TODAY()+15),"Notify",Merged_Data[[#This Row],[Cert 2 Exp Date]]&lt;=TODAY(), "Expired",Merged_Data[[#This Row],[Cert 2 Exp Date]]= " ","No Data")</f>
        <v>Current</v>
      </c>
      <c r="P645" s="45" t="str" cm="1">
        <f t="array" aca="1" ref="P645" ca="1">_xlfn.IFS(Merged_Data[[#This Row],[Cert 3 Exp Date]]&gt;TODAY()+10, "Current", AND(Merged_Data[[#This Row],[Cert 3 Exp Date]]&gt;TODAY(), Merged_Data[[#This Row],[Cert 3 Exp Date]]&lt;TODAY()+15),"Notify",Merged_Data[[#This Row],[Cert 3 Exp Date]]&lt;=TODAY(), "Expired",Merged_Data[[#This Row],[Cert 3 Exp Date]]= " ","No Data")</f>
        <v>Current</v>
      </c>
    </row>
    <row r="646" spans="1:16" x14ac:dyDescent="0.25">
      <c r="A646" s="13" t="s">
        <v>2097</v>
      </c>
      <c r="B646" s="13" t="s">
        <v>2098</v>
      </c>
      <c r="C646" s="13" t="s">
        <v>3079</v>
      </c>
      <c r="D646" s="13" t="s">
        <v>2430</v>
      </c>
      <c r="E646" s="13" t="s">
        <v>2439</v>
      </c>
      <c r="F646" s="13" t="s">
        <v>2427</v>
      </c>
      <c r="G646" s="13" t="s">
        <v>2428</v>
      </c>
      <c r="H646" s="18">
        <v>44711</v>
      </c>
      <c r="I646" s="20">
        <v>44966</v>
      </c>
      <c r="J646" s="21"/>
      <c r="K646" s="22"/>
      <c r="L646" s="14" t="str">
        <f ca="1">IF(Merged_Data[[#This Row],[Last Job Date]]+10 &lt;TODAY(), "AVAILABLE", "NOT AVAILABLE")</f>
        <v>AVAILABLE</v>
      </c>
      <c r="M646" s="37" t="str">
        <f ca="1">IF(OR(Merged_Data[[#This Row],[Cert 2 Exp Date]]&lt;=TODAY()-$D$3, Merged_Data[[#This Row],[Cert 1 Ext Date]]&lt;=TODAY()-$D$3,Merged_Data[[#This Row],[Cert 3 Exp Date]]&lt;=TODAY()-$D$3), "COMPLIANT", "NOT COMPLIANT")</f>
        <v>COMPLIANT</v>
      </c>
      <c r="N646" s="45" t="str" cm="1">
        <f t="array" aca="1" ref="N646" ca="1">_xlfn.IFS(Merged_Data[[#This Row],[Cert 1 Ext Date]]&gt;TODAY()+10, "Current", AND(Merged_Data[[#This Row],[Cert 1 Ext Date]]&gt;TODAY(), Merged_Data[[#This Row],[Cert 1 Ext Date]]&lt;TODAY()+15),"Notify",Merged_Data[[#This Row],[Cert 1 Ext Date]]&lt;=TODAY(), "Expired",Merged_Data[[#This Row],[Cert 1 Ext Date]]= " ","No Data")</f>
        <v>Current</v>
      </c>
      <c r="O646" s="45" t="str" cm="1">
        <f t="array" aca="1" ref="O646" ca="1">_xlfn.IFS(Merged_Data[[#This Row],[Cert 2 Exp Date]]&gt;TODAY()+10, "Current", AND(Merged_Data[[#This Row],[Cert 2 Exp Date]]&gt;TODAY(), Merged_Data[[#This Row],[Cert 2 Exp Date]]&lt;TODAY()+15),"Notify",Merged_Data[[#This Row],[Cert 2 Exp Date]]&lt;=TODAY(), "Expired",Merged_Data[[#This Row],[Cert 2 Exp Date]]= " ","No Data")</f>
        <v>Expired</v>
      </c>
      <c r="P646" s="45" t="str" cm="1">
        <f t="array" aca="1" ref="P646" ca="1">_xlfn.IFS(Merged_Data[[#This Row],[Cert 3 Exp Date]]&gt;TODAY()+10, "Current", AND(Merged_Data[[#This Row],[Cert 3 Exp Date]]&gt;TODAY(), Merged_Data[[#This Row],[Cert 3 Exp Date]]&lt;TODAY()+15),"Notify",Merged_Data[[#This Row],[Cert 3 Exp Date]]&lt;=TODAY(), "Expired",Merged_Data[[#This Row],[Cert 3 Exp Date]]= " ","No Data")</f>
        <v>Expired</v>
      </c>
    </row>
    <row r="647" spans="1:16" x14ac:dyDescent="0.25">
      <c r="A647" s="13" t="s">
        <v>2277</v>
      </c>
      <c r="B647" s="13" t="s">
        <v>2278</v>
      </c>
      <c r="C647" s="13" t="s">
        <v>3080</v>
      </c>
      <c r="D647" s="13" t="s">
        <v>2425</v>
      </c>
      <c r="E647" s="13" t="s">
        <v>2450</v>
      </c>
      <c r="F647" s="13" t="s">
        <v>2435</v>
      </c>
      <c r="G647" s="13" t="s">
        <v>2428</v>
      </c>
      <c r="H647" s="18">
        <v>44708</v>
      </c>
      <c r="I647" s="20">
        <v>44760</v>
      </c>
      <c r="J647" s="21">
        <v>44950</v>
      </c>
      <c r="K647" s="22">
        <v>44694</v>
      </c>
      <c r="L647" s="14" t="str">
        <f ca="1">IF(Merged_Data[[#This Row],[Last Job Date]]+10 &lt;TODAY(), "AVAILABLE", "NOT AVAILABLE")</f>
        <v>AVAILABLE</v>
      </c>
      <c r="M647" s="37" t="str">
        <f ca="1">IF(OR(Merged_Data[[#This Row],[Cert 2 Exp Date]]&lt;=TODAY()-$D$3, Merged_Data[[#This Row],[Cert 1 Ext Date]]&lt;=TODAY()-$D$3,Merged_Data[[#This Row],[Cert 3 Exp Date]]&lt;=TODAY()-$D$3), "COMPLIANT", "NOT COMPLIANT")</f>
        <v>COMPLIANT</v>
      </c>
      <c r="N647" s="45" t="str" cm="1">
        <f t="array" aca="1" ref="N647" ca="1">_xlfn.IFS(Merged_Data[[#This Row],[Cert 1 Ext Date]]&gt;TODAY()+10, "Current", AND(Merged_Data[[#This Row],[Cert 1 Ext Date]]&gt;TODAY(), Merged_Data[[#This Row],[Cert 1 Ext Date]]&lt;TODAY()+15),"Notify",Merged_Data[[#This Row],[Cert 1 Ext Date]]&lt;=TODAY(), "Expired",Merged_Data[[#This Row],[Cert 1 Ext Date]]= " ","No Data")</f>
        <v>Current</v>
      </c>
      <c r="O647" s="45" t="str" cm="1">
        <f t="array" aca="1" ref="O647" ca="1">_xlfn.IFS(Merged_Data[[#This Row],[Cert 2 Exp Date]]&gt;TODAY()+10, "Current", AND(Merged_Data[[#This Row],[Cert 2 Exp Date]]&gt;TODAY(), Merged_Data[[#This Row],[Cert 2 Exp Date]]&lt;TODAY()+15),"Notify",Merged_Data[[#This Row],[Cert 2 Exp Date]]&lt;=TODAY(), "Expired",Merged_Data[[#This Row],[Cert 2 Exp Date]]= " ","No Data")</f>
        <v>Current</v>
      </c>
      <c r="P647" s="45" t="str" cm="1">
        <f t="array" aca="1" ref="P647" ca="1">_xlfn.IFS(Merged_Data[[#This Row],[Cert 3 Exp Date]]&gt;TODAY()+10, "Current", AND(Merged_Data[[#This Row],[Cert 3 Exp Date]]&gt;TODAY(), Merged_Data[[#This Row],[Cert 3 Exp Date]]&lt;TODAY()+15),"Notify",Merged_Data[[#This Row],[Cert 3 Exp Date]]&lt;=TODAY(), "Expired",Merged_Data[[#This Row],[Cert 3 Exp Date]]= " ","No Data")</f>
        <v>Expired</v>
      </c>
    </row>
    <row r="648" spans="1:16" x14ac:dyDescent="0.25">
      <c r="A648" s="13" t="s">
        <v>1561</v>
      </c>
      <c r="B648" s="13" t="s">
        <v>1562</v>
      </c>
      <c r="C648" s="13" t="s">
        <v>3081</v>
      </c>
      <c r="D648" s="13" t="s">
        <v>2425</v>
      </c>
      <c r="E648" s="13" t="s">
        <v>2437</v>
      </c>
      <c r="F648" s="13" t="s">
        <v>2447</v>
      </c>
      <c r="G648" s="13" t="s">
        <v>2432</v>
      </c>
      <c r="H648" s="18">
        <v>44709</v>
      </c>
      <c r="I648" s="20">
        <v>45155</v>
      </c>
      <c r="J648" s="21">
        <v>45153</v>
      </c>
      <c r="K648" s="22">
        <v>45323</v>
      </c>
      <c r="L648" s="14" t="str">
        <f ca="1">IF(Merged_Data[[#This Row],[Last Job Date]]+10 &lt;TODAY(), "AVAILABLE", "NOT AVAILABLE")</f>
        <v>AVAILABLE</v>
      </c>
      <c r="M648" s="37" t="str">
        <f ca="1">IF(OR(Merged_Data[[#This Row],[Cert 2 Exp Date]]&lt;=TODAY()-$D$3, Merged_Data[[#This Row],[Cert 1 Ext Date]]&lt;=TODAY()-$D$3,Merged_Data[[#This Row],[Cert 3 Exp Date]]&lt;=TODAY()-$D$3), "COMPLIANT", "NOT COMPLIANT")</f>
        <v>NOT COMPLIANT</v>
      </c>
      <c r="N648" s="45" t="str" cm="1">
        <f t="array" aca="1" ref="N648" ca="1">_xlfn.IFS(Merged_Data[[#This Row],[Cert 1 Ext Date]]&gt;TODAY()+10, "Current", AND(Merged_Data[[#This Row],[Cert 1 Ext Date]]&gt;TODAY(), Merged_Data[[#This Row],[Cert 1 Ext Date]]&lt;TODAY()+15),"Notify",Merged_Data[[#This Row],[Cert 1 Ext Date]]&lt;=TODAY(), "Expired",Merged_Data[[#This Row],[Cert 1 Ext Date]]= " ","No Data")</f>
        <v>Current</v>
      </c>
      <c r="O648" s="45" t="str" cm="1">
        <f t="array" aca="1" ref="O648" ca="1">_xlfn.IFS(Merged_Data[[#This Row],[Cert 2 Exp Date]]&gt;TODAY()+10, "Current", AND(Merged_Data[[#This Row],[Cert 2 Exp Date]]&gt;TODAY(), Merged_Data[[#This Row],[Cert 2 Exp Date]]&lt;TODAY()+15),"Notify",Merged_Data[[#This Row],[Cert 2 Exp Date]]&lt;=TODAY(), "Expired",Merged_Data[[#This Row],[Cert 2 Exp Date]]= " ","No Data")</f>
        <v>Current</v>
      </c>
      <c r="P648" s="45" t="str" cm="1">
        <f t="array" aca="1" ref="P648" ca="1">_xlfn.IFS(Merged_Data[[#This Row],[Cert 3 Exp Date]]&gt;TODAY()+10, "Current", AND(Merged_Data[[#This Row],[Cert 3 Exp Date]]&gt;TODAY(), Merged_Data[[#This Row],[Cert 3 Exp Date]]&lt;TODAY()+15),"Notify",Merged_Data[[#This Row],[Cert 3 Exp Date]]&lt;=TODAY(), "Expired",Merged_Data[[#This Row],[Cert 3 Exp Date]]= " ","No Data")</f>
        <v>Current</v>
      </c>
    </row>
    <row r="649" spans="1:16" x14ac:dyDescent="0.25">
      <c r="A649" s="13" t="s">
        <v>1913</v>
      </c>
      <c r="B649" s="13" t="s">
        <v>1914</v>
      </c>
      <c r="C649" s="13" t="s">
        <v>3082</v>
      </c>
      <c r="D649" s="13" t="s">
        <v>2430</v>
      </c>
      <c r="E649" s="13" t="s">
        <v>2441</v>
      </c>
      <c r="F649" s="13" t="s">
        <v>2427</v>
      </c>
      <c r="G649" s="13" t="s">
        <v>2432</v>
      </c>
      <c r="H649" s="18">
        <v>44716</v>
      </c>
      <c r="I649" s="20">
        <v>44766</v>
      </c>
      <c r="J649" s="21">
        <v>44976</v>
      </c>
      <c r="K649" s="22">
        <v>45436</v>
      </c>
      <c r="L649" s="14" t="str">
        <f ca="1">IF(Merged_Data[[#This Row],[Last Job Date]]+10 &lt;TODAY(), "AVAILABLE", "NOT AVAILABLE")</f>
        <v>NOT AVAILABLE</v>
      </c>
      <c r="M649" s="37" t="str">
        <f ca="1">IF(OR(Merged_Data[[#This Row],[Cert 2 Exp Date]]&lt;=TODAY()-$D$3, Merged_Data[[#This Row],[Cert 1 Ext Date]]&lt;=TODAY()-$D$3,Merged_Data[[#This Row],[Cert 3 Exp Date]]&lt;=TODAY()-$D$3), "COMPLIANT", "NOT COMPLIANT")</f>
        <v>NOT COMPLIANT</v>
      </c>
      <c r="N649" s="45" t="str" cm="1">
        <f t="array" aca="1" ref="N649" ca="1">_xlfn.IFS(Merged_Data[[#This Row],[Cert 1 Ext Date]]&gt;TODAY()+10, "Current", AND(Merged_Data[[#This Row],[Cert 1 Ext Date]]&gt;TODAY(), Merged_Data[[#This Row],[Cert 1 Ext Date]]&lt;TODAY()+15),"Notify",Merged_Data[[#This Row],[Cert 1 Ext Date]]&lt;=TODAY(), "Expired",Merged_Data[[#This Row],[Cert 1 Ext Date]]= " ","No Data")</f>
        <v>Current</v>
      </c>
      <c r="O649" s="45" t="str" cm="1">
        <f t="array" aca="1" ref="O649" ca="1">_xlfn.IFS(Merged_Data[[#This Row],[Cert 2 Exp Date]]&gt;TODAY()+10, "Current", AND(Merged_Data[[#This Row],[Cert 2 Exp Date]]&gt;TODAY(), Merged_Data[[#This Row],[Cert 2 Exp Date]]&lt;TODAY()+15),"Notify",Merged_Data[[#This Row],[Cert 2 Exp Date]]&lt;=TODAY(), "Expired",Merged_Data[[#This Row],[Cert 2 Exp Date]]= " ","No Data")</f>
        <v>Current</v>
      </c>
      <c r="P649" s="45" t="str" cm="1">
        <f t="array" aca="1" ref="P649" ca="1">_xlfn.IFS(Merged_Data[[#This Row],[Cert 3 Exp Date]]&gt;TODAY()+10, "Current", AND(Merged_Data[[#This Row],[Cert 3 Exp Date]]&gt;TODAY(), Merged_Data[[#This Row],[Cert 3 Exp Date]]&lt;TODAY()+15),"Notify",Merged_Data[[#This Row],[Cert 3 Exp Date]]&lt;=TODAY(), "Expired",Merged_Data[[#This Row],[Cert 3 Exp Date]]= " ","No Data")</f>
        <v>Current</v>
      </c>
    </row>
    <row r="650" spans="1:16" x14ac:dyDescent="0.25">
      <c r="A650" s="13" t="s">
        <v>347</v>
      </c>
      <c r="B650" s="13" t="s">
        <v>348</v>
      </c>
      <c r="C650" s="13" t="s">
        <v>3083</v>
      </c>
      <c r="D650" s="13" t="s">
        <v>2430</v>
      </c>
      <c r="E650" s="13" t="s">
        <v>2439</v>
      </c>
      <c r="F650" s="13" t="s">
        <v>2442</v>
      </c>
      <c r="G650" s="13" t="s">
        <v>2432</v>
      </c>
      <c r="H650" s="18">
        <v>44708</v>
      </c>
      <c r="I650" s="20">
        <v>44956</v>
      </c>
      <c r="J650" s="21">
        <v>45036</v>
      </c>
      <c r="K650" s="22">
        <v>44738</v>
      </c>
      <c r="L650" s="14" t="str">
        <f ca="1">IF(Merged_Data[[#This Row],[Last Job Date]]+10 &lt;TODAY(), "AVAILABLE", "NOT AVAILABLE")</f>
        <v>AVAILABLE</v>
      </c>
      <c r="M650" s="37" t="str">
        <f ca="1">IF(OR(Merged_Data[[#This Row],[Cert 2 Exp Date]]&lt;=TODAY()-$D$3, Merged_Data[[#This Row],[Cert 1 Ext Date]]&lt;=TODAY()-$D$3,Merged_Data[[#This Row],[Cert 3 Exp Date]]&lt;=TODAY()-$D$3), "COMPLIANT", "NOT COMPLIANT")</f>
        <v>NOT COMPLIANT</v>
      </c>
      <c r="N650" s="45" t="str" cm="1">
        <f t="array" aca="1" ref="N650" ca="1">_xlfn.IFS(Merged_Data[[#This Row],[Cert 1 Ext Date]]&gt;TODAY()+10, "Current", AND(Merged_Data[[#This Row],[Cert 1 Ext Date]]&gt;TODAY(), Merged_Data[[#This Row],[Cert 1 Ext Date]]&lt;TODAY()+15),"Notify",Merged_Data[[#This Row],[Cert 1 Ext Date]]&lt;=TODAY(), "Expired",Merged_Data[[#This Row],[Cert 1 Ext Date]]= " ","No Data")</f>
        <v>Current</v>
      </c>
      <c r="O650" s="45" t="str" cm="1">
        <f t="array" aca="1" ref="O650" ca="1">_xlfn.IFS(Merged_Data[[#This Row],[Cert 2 Exp Date]]&gt;TODAY()+10, "Current", AND(Merged_Data[[#This Row],[Cert 2 Exp Date]]&gt;TODAY(), Merged_Data[[#This Row],[Cert 2 Exp Date]]&lt;TODAY()+15),"Notify",Merged_Data[[#This Row],[Cert 2 Exp Date]]&lt;=TODAY(), "Expired",Merged_Data[[#This Row],[Cert 2 Exp Date]]= " ","No Data")</f>
        <v>Current</v>
      </c>
      <c r="P650" s="45" t="str" cm="1">
        <f t="array" aca="1" ref="P650" ca="1">_xlfn.IFS(Merged_Data[[#This Row],[Cert 3 Exp Date]]&gt;TODAY()+10, "Current", AND(Merged_Data[[#This Row],[Cert 3 Exp Date]]&gt;TODAY(), Merged_Data[[#This Row],[Cert 3 Exp Date]]&lt;TODAY()+15),"Notify",Merged_Data[[#This Row],[Cert 3 Exp Date]]&lt;=TODAY(), "Expired",Merged_Data[[#This Row],[Cert 3 Exp Date]]= " ","No Data")</f>
        <v>Current</v>
      </c>
    </row>
    <row r="651" spans="1:16" x14ac:dyDescent="0.25">
      <c r="A651" s="13" t="s">
        <v>347</v>
      </c>
      <c r="B651" s="13" t="s">
        <v>1898</v>
      </c>
      <c r="C651" s="13" t="s">
        <v>3084</v>
      </c>
      <c r="D651" s="13" t="s">
        <v>2430</v>
      </c>
      <c r="E651" s="13" t="s">
        <v>2441</v>
      </c>
      <c r="F651" s="13" t="s">
        <v>2447</v>
      </c>
      <c r="G651" s="13" t="s">
        <v>2432</v>
      </c>
      <c r="H651" s="18">
        <v>44709</v>
      </c>
      <c r="I651" s="20">
        <v>45007</v>
      </c>
      <c r="J651" s="21">
        <v>45089</v>
      </c>
      <c r="K651" s="22">
        <v>44920</v>
      </c>
      <c r="L651" s="14" t="str">
        <f ca="1">IF(Merged_Data[[#This Row],[Last Job Date]]+10 &lt;TODAY(), "AVAILABLE", "NOT AVAILABLE")</f>
        <v>AVAILABLE</v>
      </c>
      <c r="M651" s="37" t="str">
        <f ca="1">IF(OR(Merged_Data[[#This Row],[Cert 2 Exp Date]]&lt;=TODAY()-$D$3, Merged_Data[[#This Row],[Cert 1 Ext Date]]&lt;=TODAY()-$D$3,Merged_Data[[#This Row],[Cert 3 Exp Date]]&lt;=TODAY()-$D$3), "COMPLIANT", "NOT COMPLIANT")</f>
        <v>NOT COMPLIANT</v>
      </c>
      <c r="N651" s="45" t="str" cm="1">
        <f t="array" aca="1" ref="N651" ca="1">_xlfn.IFS(Merged_Data[[#This Row],[Cert 1 Ext Date]]&gt;TODAY()+10, "Current", AND(Merged_Data[[#This Row],[Cert 1 Ext Date]]&gt;TODAY(), Merged_Data[[#This Row],[Cert 1 Ext Date]]&lt;TODAY()+15),"Notify",Merged_Data[[#This Row],[Cert 1 Ext Date]]&lt;=TODAY(), "Expired",Merged_Data[[#This Row],[Cert 1 Ext Date]]= " ","No Data")</f>
        <v>Current</v>
      </c>
      <c r="O651" s="45" t="str" cm="1">
        <f t="array" aca="1" ref="O651" ca="1">_xlfn.IFS(Merged_Data[[#This Row],[Cert 2 Exp Date]]&gt;TODAY()+10, "Current", AND(Merged_Data[[#This Row],[Cert 2 Exp Date]]&gt;TODAY(), Merged_Data[[#This Row],[Cert 2 Exp Date]]&lt;TODAY()+15),"Notify",Merged_Data[[#This Row],[Cert 2 Exp Date]]&lt;=TODAY(), "Expired",Merged_Data[[#This Row],[Cert 2 Exp Date]]= " ","No Data")</f>
        <v>Current</v>
      </c>
      <c r="P651" s="45" t="str" cm="1">
        <f t="array" aca="1" ref="P651" ca="1">_xlfn.IFS(Merged_Data[[#This Row],[Cert 3 Exp Date]]&gt;TODAY()+10, "Current", AND(Merged_Data[[#This Row],[Cert 3 Exp Date]]&gt;TODAY(), Merged_Data[[#This Row],[Cert 3 Exp Date]]&lt;TODAY()+15),"Notify",Merged_Data[[#This Row],[Cert 3 Exp Date]]&lt;=TODAY(), "Expired",Merged_Data[[#This Row],[Cert 3 Exp Date]]= " ","No Data")</f>
        <v>Current</v>
      </c>
    </row>
    <row r="652" spans="1:16" x14ac:dyDescent="0.25">
      <c r="A652" s="13" t="s">
        <v>582</v>
      </c>
      <c r="B652" s="13" t="s">
        <v>1088</v>
      </c>
      <c r="C652" s="13" t="s">
        <v>3085</v>
      </c>
      <c r="D652" s="13" t="s">
        <v>2430</v>
      </c>
      <c r="E652" s="13" t="s">
        <v>2437</v>
      </c>
      <c r="F652" s="13" t="s">
        <v>2447</v>
      </c>
      <c r="G652" s="13" t="s">
        <v>2432</v>
      </c>
      <c r="H652" s="18">
        <v>44713</v>
      </c>
      <c r="I652" s="20">
        <v>44886</v>
      </c>
      <c r="J652" s="21">
        <v>44803</v>
      </c>
      <c r="K652" s="22">
        <v>45246</v>
      </c>
      <c r="L652" s="14" t="str">
        <f ca="1">IF(Merged_Data[[#This Row],[Last Job Date]]+10 &lt;TODAY(), "AVAILABLE", "NOT AVAILABLE")</f>
        <v>NOT AVAILABLE</v>
      </c>
      <c r="M652" s="37" t="str">
        <f ca="1">IF(OR(Merged_Data[[#This Row],[Cert 2 Exp Date]]&lt;=TODAY()-$D$3, Merged_Data[[#This Row],[Cert 1 Ext Date]]&lt;=TODAY()-$D$3,Merged_Data[[#This Row],[Cert 3 Exp Date]]&lt;=TODAY()-$D$3), "COMPLIANT", "NOT COMPLIANT")</f>
        <v>NOT COMPLIANT</v>
      </c>
      <c r="N652" s="45" t="str" cm="1">
        <f t="array" aca="1" ref="N652" ca="1">_xlfn.IFS(Merged_Data[[#This Row],[Cert 1 Ext Date]]&gt;TODAY()+10, "Current", AND(Merged_Data[[#This Row],[Cert 1 Ext Date]]&gt;TODAY(), Merged_Data[[#This Row],[Cert 1 Ext Date]]&lt;TODAY()+15),"Notify",Merged_Data[[#This Row],[Cert 1 Ext Date]]&lt;=TODAY(), "Expired",Merged_Data[[#This Row],[Cert 1 Ext Date]]= " ","No Data")</f>
        <v>Current</v>
      </c>
      <c r="O652" s="45" t="str" cm="1">
        <f t="array" aca="1" ref="O652" ca="1">_xlfn.IFS(Merged_Data[[#This Row],[Cert 2 Exp Date]]&gt;TODAY()+10, "Current", AND(Merged_Data[[#This Row],[Cert 2 Exp Date]]&gt;TODAY(), Merged_Data[[#This Row],[Cert 2 Exp Date]]&lt;TODAY()+15),"Notify",Merged_Data[[#This Row],[Cert 2 Exp Date]]&lt;=TODAY(), "Expired",Merged_Data[[#This Row],[Cert 2 Exp Date]]= " ","No Data")</f>
        <v>Current</v>
      </c>
      <c r="P652" s="45" t="str" cm="1">
        <f t="array" aca="1" ref="P652" ca="1">_xlfn.IFS(Merged_Data[[#This Row],[Cert 3 Exp Date]]&gt;TODAY()+10, "Current", AND(Merged_Data[[#This Row],[Cert 3 Exp Date]]&gt;TODAY(), Merged_Data[[#This Row],[Cert 3 Exp Date]]&lt;TODAY()+15),"Notify",Merged_Data[[#This Row],[Cert 3 Exp Date]]&lt;=TODAY(), "Expired",Merged_Data[[#This Row],[Cert 3 Exp Date]]= " ","No Data")</f>
        <v>Current</v>
      </c>
    </row>
    <row r="653" spans="1:16" x14ac:dyDescent="0.25">
      <c r="A653" s="13" t="s">
        <v>582</v>
      </c>
      <c r="B653" s="13" t="s">
        <v>583</v>
      </c>
      <c r="C653" s="13" t="s">
        <v>3086</v>
      </c>
      <c r="D653" s="13" t="s">
        <v>2430</v>
      </c>
      <c r="E653" s="13" t="s">
        <v>2426</v>
      </c>
      <c r="F653" s="13" t="s">
        <v>2431</v>
      </c>
      <c r="G653" s="13" t="s">
        <v>2428</v>
      </c>
      <c r="H653" s="18">
        <v>44713</v>
      </c>
      <c r="I653" s="20">
        <v>44671</v>
      </c>
      <c r="J653" s="21">
        <v>44877</v>
      </c>
      <c r="K653" s="22">
        <v>45053</v>
      </c>
      <c r="L653" s="14" t="str">
        <f ca="1">IF(Merged_Data[[#This Row],[Last Job Date]]+10 &lt;TODAY(), "AVAILABLE", "NOT AVAILABLE")</f>
        <v>NOT AVAILABLE</v>
      </c>
      <c r="M653" s="37" t="str">
        <f ca="1">IF(OR(Merged_Data[[#This Row],[Cert 2 Exp Date]]&lt;=TODAY()-$D$3, Merged_Data[[#This Row],[Cert 1 Ext Date]]&lt;=TODAY()-$D$3,Merged_Data[[#This Row],[Cert 3 Exp Date]]&lt;=TODAY()-$D$3), "COMPLIANT", "NOT COMPLIANT")</f>
        <v>COMPLIANT</v>
      </c>
      <c r="N653" s="45" t="str" cm="1">
        <f t="array" aca="1" ref="N653" ca="1">_xlfn.IFS(Merged_Data[[#This Row],[Cert 1 Ext Date]]&gt;TODAY()+10, "Current", AND(Merged_Data[[#This Row],[Cert 1 Ext Date]]&gt;TODAY(), Merged_Data[[#This Row],[Cert 1 Ext Date]]&lt;TODAY()+15),"Notify",Merged_Data[[#This Row],[Cert 1 Ext Date]]&lt;=TODAY(), "Expired",Merged_Data[[#This Row],[Cert 1 Ext Date]]= " ","No Data")</f>
        <v>Expired</v>
      </c>
      <c r="O653" s="45" t="str" cm="1">
        <f t="array" aca="1" ref="O653" ca="1">_xlfn.IFS(Merged_Data[[#This Row],[Cert 2 Exp Date]]&gt;TODAY()+10, "Current", AND(Merged_Data[[#This Row],[Cert 2 Exp Date]]&gt;TODAY(), Merged_Data[[#This Row],[Cert 2 Exp Date]]&lt;TODAY()+15),"Notify",Merged_Data[[#This Row],[Cert 2 Exp Date]]&lt;=TODAY(), "Expired",Merged_Data[[#This Row],[Cert 2 Exp Date]]= " ","No Data")</f>
        <v>Current</v>
      </c>
      <c r="P653" s="45" t="str" cm="1">
        <f t="array" aca="1" ref="P653" ca="1">_xlfn.IFS(Merged_Data[[#This Row],[Cert 3 Exp Date]]&gt;TODAY()+10, "Current", AND(Merged_Data[[#This Row],[Cert 3 Exp Date]]&gt;TODAY(), Merged_Data[[#This Row],[Cert 3 Exp Date]]&lt;TODAY()+15),"Notify",Merged_Data[[#This Row],[Cert 3 Exp Date]]&lt;=TODAY(), "Expired",Merged_Data[[#This Row],[Cert 3 Exp Date]]= " ","No Data")</f>
        <v>Current</v>
      </c>
    </row>
    <row r="654" spans="1:16" x14ac:dyDescent="0.25">
      <c r="A654" s="13" t="s">
        <v>625</v>
      </c>
      <c r="B654" s="13" t="s">
        <v>626</v>
      </c>
      <c r="C654" s="13" t="s">
        <v>3087</v>
      </c>
      <c r="D654" s="13" t="s">
        <v>2430</v>
      </c>
      <c r="E654" s="13" t="s">
        <v>2437</v>
      </c>
      <c r="F654" s="13" t="s">
        <v>2427</v>
      </c>
      <c r="G654" s="13" t="s">
        <v>2432</v>
      </c>
      <c r="H654" s="18">
        <v>44714</v>
      </c>
      <c r="I654" s="20"/>
      <c r="J654" s="21">
        <v>44908</v>
      </c>
      <c r="K654" s="22">
        <v>45117</v>
      </c>
      <c r="L654" s="14" t="str">
        <f ca="1">IF(Merged_Data[[#This Row],[Last Job Date]]+10 &lt;TODAY(), "AVAILABLE", "NOT AVAILABLE")</f>
        <v>NOT AVAILABLE</v>
      </c>
      <c r="M654" s="37" t="str">
        <f ca="1">IF(OR(Merged_Data[[#This Row],[Cert 2 Exp Date]]&lt;=TODAY()-$D$3, Merged_Data[[#This Row],[Cert 1 Ext Date]]&lt;=TODAY()-$D$3,Merged_Data[[#This Row],[Cert 3 Exp Date]]&lt;=TODAY()-$D$3), "COMPLIANT", "NOT COMPLIANT")</f>
        <v>COMPLIANT</v>
      </c>
      <c r="N654" s="45" t="str" cm="1">
        <f t="array" aca="1" ref="N654" ca="1">_xlfn.IFS(Merged_Data[[#This Row],[Cert 1 Ext Date]]&gt;TODAY()+10, "Current", AND(Merged_Data[[#This Row],[Cert 1 Ext Date]]&gt;TODAY(), Merged_Data[[#This Row],[Cert 1 Ext Date]]&lt;TODAY()+15),"Notify",Merged_Data[[#This Row],[Cert 1 Ext Date]]&lt;=TODAY(), "Expired",Merged_Data[[#This Row],[Cert 1 Ext Date]]= " ","No Data")</f>
        <v>Expired</v>
      </c>
      <c r="O654" s="45" t="str" cm="1">
        <f t="array" aca="1" ref="O654" ca="1">_xlfn.IFS(Merged_Data[[#This Row],[Cert 2 Exp Date]]&gt;TODAY()+10, "Current", AND(Merged_Data[[#This Row],[Cert 2 Exp Date]]&gt;TODAY(), Merged_Data[[#This Row],[Cert 2 Exp Date]]&lt;TODAY()+15),"Notify",Merged_Data[[#This Row],[Cert 2 Exp Date]]&lt;=TODAY(), "Expired",Merged_Data[[#This Row],[Cert 2 Exp Date]]= " ","No Data")</f>
        <v>Current</v>
      </c>
      <c r="P654" s="45" t="str" cm="1">
        <f t="array" aca="1" ref="P654" ca="1">_xlfn.IFS(Merged_Data[[#This Row],[Cert 3 Exp Date]]&gt;TODAY()+10, "Current", AND(Merged_Data[[#This Row],[Cert 3 Exp Date]]&gt;TODAY(), Merged_Data[[#This Row],[Cert 3 Exp Date]]&lt;TODAY()+15),"Notify",Merged_Data[[#This Row],[Cert 3 Exp Date]]&lt;=TODAY(), "Expired",Merged_Data[[#This Row],[Cert 3 Exp Date]]= " ","No Data")</f>
        <v>Current</v>
      </c>
    </row>
    <row r="655" spans="1:16" x14ac:dyDescent="0.25">
      <c r="A655" s="13" t="s">
        <v>1099</v>
      </c>
      <c r="B655" s="13" t="s">
        <v>1100</v>
      </c>
      <c r="C655" s="13" t="s">
        <v>3088</v>
      </c>
      <c r="D655" s="13" t="s">
        <v>2425</v>
      </c>
      <c r="E655" s="13" t="s">
        <v>2450</v>
      </c>
      <c r="F655" s="13" t="s">
        <v>2447</v>
      </c>
      <c r="G655" s="13" t="s">
        <v>2432</v>
      </c>
      <c r="H655" s="18">
        <v>44712</v>
      </c>
      <c r="I655" s="20"/>
      <c r="J655" s="21">
        <v>44707</v>
      </c>
      <c r="K655" s="22">
        <v>45207</v>
      </c>
      <c r="L655" s="14" t="str">
        <f ca="1">IF(Merged_Data[[#This Row],[Last Job Date]]+10 &lt;TODAY(), "AVAILABLE", "NOT AVAILABLE")</f>
        <v>AVAILABLE</v>
      </c>
      <c r="M655" s="37" t="str">
        <f ca="1">IF(OR(Merged_Data[[#This Row],[Cert 2 Exp Date]]&lt;=TODAY()-$D$3, Merged_Data[[#This Row],[Cert 1 Ext Date]]&lt;=TODAY()-$D$3,Merged_Data[[#This Row],[Cert 3 Exp Date]]&lt;=TODAY()-$D$3), "COMPLIANT", "NOT COMPLIANT")</f>
        <v>COMPLIANT</v>
      </c>
      <c r="N655" s="45" t="str" cm="1">
        <f t="array" aca="1" ref="N655" ca="1">_xlfn.IFS(Merged_Data[[#This Row],[Cert 1 Ext Date]]&gt;TODAY()+10, "Current", AND(Merged_Data[[#This Row],[Cert 1 Ext Date]]&gt;TODAY(), Merged_Data[[#This Row],[Cert 1 Ext Date]]&lt;TODAY()+15),"Notify",Merged_Data[[#This Row],[Cert 1 Ext Date]]&lt;=TODAY(), "Expired",Merged_Data[[#This Row],[Cert 1 Ext Date]]= " ","No Data")</f>
        <v>Expired</v>
      </c>
      <c r="O655" s="45" t="str" cm="1">
        <f t="array" aca="1" ref="O655" ca="1">_xlfn.IFS(Merged_Data[[#This Row],[Cert 2 Exp Date]]&gt;TODAY()+10, "Current", AND(Merged_Data[[#This Row],[Cert 2 Exp Date]]&gt;TODAY(), Merged_Data[[#This Row],[Cert 2 Exp Date]]&lt;TODAY()+15),"Notify",Merged_Data[[#This Row],[Cert 2 Exp Date]]&lt;=TODAY(), "Expired",Merged_Data[[#This Row],[Cert 2 Exp Date]]= " ","No Data")</f>
        <v>Expired</v>
      </c>
      <c r="P655" s="45" t="str" cm="1">
        <f t="array" aca="1" ref="P655" ca="1">_xlfn.IFS(Merged_Data[[#This Row],[Cert 3 Exp Date]]&gt;TODAY()+10, "Current", AND(Merged_Data[[#This Row],[Cert 3 Exp Date]]&gt;TODAY(), Merged_Data[[#This Row],[Cert 3 Exp Date]]&lt;TODAY()+15),"Notify",Merged_Data[[#This Row],[Cert 3 Exp Date]]&lt;=TODAY(), "Expired",Merged_Data[[#This Row],[Cert 3 Exp Date]]= " ","No Data")</f>
        <v>Current</v>
      </c>
    </row>
    <row r="656" spans="1:16" x14ac:dyDescent="0.25">
      <c r="A656" s="13" t="s">
        <v>2259</v>
      </c>
      <c r="B656" s="13" t="s">
        <v>2260</v>
      </c>
      <c r="C656" s="13" t="s">
        <v>3089</v>
      </c>
      <c r="D656" s="13" t="s">
        <v>2425</v>
      </c>
      <c r="E656" s="13" t="s">
        <v>2445</v>
      </c>
      <c r="F656" s="13" t="s">
        <v>2447</v>
      </c>
      <c r="G656" s="13" t="s">
        <v>2432</v>
      </c>
      <c r="H656" s="18">
        <v>44710</v>
      </c>
      <c r="I656" s="20">
        <v>44875</v>
      </c>
      <c r="J656" s="21">
        <v>44911</v>
      </c>
      <c r="K656" s="22">
        <v>45419</v>
      </c>
      <c r="L656" s="14" t="str">
        <f ca="1">IF(Merged_Data[[#This Row],[Last Job Date]]+10 &lt;TODAY(), "AVAILABLE", "NOT AVAILABLE")</f>
        <v>AVAILABLE</v>
      </c>
      <c r="M656" s="37" t="str">
        <f ca="1">IF(OR(Merged_Data[[#This Row],[Cert 2 Exp Date]]&lt;=TODAY()-$D$3, Merged_Data[[#This Row],[Cert 1 Ext Date]]&lt;=TODAY()-$D$3,Merged_Data[[#This Row],[Cert 3 Exp Date]]&lt;=TODAY()-$D$3), "COMPLIANT", "NOT COMPLIANT")</f>
        <v>NOT COMPLIANT</v>
      </c>
      <c r="N656" s="45" t="str" cm="1">
        <f t="array" aca="1" ref="N656" ca="1">_xlfn.IFS(Merged_Data[[#This Row],[Cert 1 Ext Date]]&gt;TODAY()+10, "Current", AND(Merged_Data[[#This Row],[Cert 1 Ext Date]]&gt;TODAY(), Merged_Data[[#This Row],[Cert 1 Ext Date]]&lt;TODAY()+15),"Notify",Merged_Data[[#This Row],[Cert 1 Ext Date]]&lt;=TODAY(), "Expired",Merged_Data[[#This Row],[Cert 1 Ext Date]]= " ","No Data")</f>
        <v>Current</v>
      </c>
      <c r="O656" s="45" t="str" cm="1">
        <f t="array" aca="1" ref="O656" ca="1">_xlfn.IFS(Merged_Data[[#This Row],[Cert 2 Exp Date]]&gt;TODAY()+10, "Current", AND(Merged_Data[[#This Row],[Cert 2 Exp Date]]&gt;TODAY(), Merged_Data[[#This Row],[Cert 2 Exp Date]]&lt;TODAY()+15),"Notify",Merged_Data[[#This Row],[Cert 2 Exp Date]]&lt;=TODAY(), "Expired",Merged_Data[[#This Row],[Cert 2 Exp Date]]= " ","No Data")</f>
        <v>Current</v>
      </c>
      <c r="P656" s="45" t="str" cm="1">
        <f t="array" aca="1" ref="P656" ca="1">_xlfn.IFS(Merged_Data[[#This Row],[Cert 3 Exp Date]]&gt;TODAY()+10, "Current", AND(Merged_Data[[#This Row],[Cert 3 Exp Date]]&gt;TODAY(), Merged_Data[[#This Row],[Cert 3 Exp Date]]&lt;TODAY()+15),"Notify",Merged_Data[[#This Row],[Cert 3 Exp Date]]&lt;=TODAY(), "Expired",Merged_Data[[#This Row],[Cert 3 Exp Date]]= " ","No Data")</f>
        <v>Current</v>
      </c>
    </row>
    <row r="657" spans="1:16" x14ac:dyDescent="0.25">
      <c r="A657" s="13" t="s">
        <v>1499</v>
      </c>
      <c r="B657" s="13" t="s">
        <v>1500</v>
      </c>
      <c r="C657" s="13" t="s">
        <v>3090</v>
      </c>
      <c r="D657" s="13" t="s">
        <v>2430</v>
      </c>
      <c r="E657" s="13" t="s">
        <v>2445</v>
      </c>
      <c r="F657" s="13" t="s">
        <v>2427</v>
      </c>
      <c r="G657" s="13" t="s">
        <v>2432</v>
      </c>
      <c r="H657" s="18">
        <v>44705</v>
      </c>
      <c r="I657" s="20">
        <v>45028</v>
      </c>
      <c r="J657" s="21">
        <v>44935</v>
      </c>
      <c r="K657" s="22">
        <v>45028</v>
      </c>
      <c r="L657" s="14" t="str">
        <f ca="1">IF(Merged_Data[[#This Row],[Last Job Date]]+10 &lt;TODAY(), "AVAILABLE", "NOT AVAILABLE")</f>
        <v>AVAILABLE</v>
      </c>
      <c r="M657" s="37" t="str">
        <f ca="1">IF(OR(Merged_Data[[#This Row],[Cert 2 Exp Date]]&lt;=TODAY()-$D$3, Merged_Data[[#This Row],[Cert 1 Ext Date]]&lt;=TODAY()-$D$3,Merged_Data[[#This Row],[Cert 3 Exp Date]]&lt;=TODAY()-$D$3), "COMPLIANT", "NOT COMPLIANT")</f>
        <v>NOT COMPLIANT</v>
      </c>
      <c r="N657" s="45" t="str" cm="1">
        <f t="array" aca="1" ref="N657" ca="1">_xlfn.IFS(Merged_Data[[#This Row],[Cert 1 Ext Date]]&gt;TODAY()+10, "Current", AND(Merged_Data[[#This Row],[Cert 1 Ext Date]]&gt;TODAY(), Merged_Data[[#This Row],[Cert 1 Ext Date]]&lt;TODAY()+15),"Notify",Merged_Data[[#This Row],[Cert 1 Ext Date]]&lt;=TODAY(), "Expired",Merged_Data[[#This Row],[Cert 1 Ext Date]]= " ","No Data")</f>
        <v>Current</v>
      </c>
      <c r="O657" s="45" t="str" cm="1">
        <f t="array" aca="1" ref="O657" ca="1">_xlfn.IFS(Merged_Data[[#This Row],[Cert 2 Exp Date]]&gt;TODAY()+10, "Current", AND(Merged_Data[[#This Row],[Cert 2 Exp Date]]&gt;TODAY(), Merged_Data[[#This Row],[Cert 2 Exp Date]]&lt;TODAY()+15),"Notify",Merged_Data[[#This Row],[Cert 2 Exp Date]]&lt;=TODAY(), "Expired",Merged_Data[[#This Row],[Cert 2 Exp Date]]= " ","No Data")</f>
        <v>Current</v>
      </c>
      <c r="P657" s="45" t="str" cm="1">
        <f t="array" aca="1" ref="P657" ca="1">_xlfn.IFS(Merged_Data[[#This Row],[Cert 3 Exp Date]]&gt;TODAY()+10, "Current", AND(Merged_Data[[#This Row],[Cert 3 Exp Date]]&gt;TODAY(), Merged_Data[[#This Row],[Cert 3 Exp Date]]&lt;TODAY()+15),"Notify",Merged_Data[[#This Row],[Cert 3 Exp Date]]&lt;=TODAY(), "Expired",Merged_Data[[#This Row],[Cert 3 Exp Date]]= " ","No Data")</f>
        <v>Current</v>
      </c>
    </row>
    <row r="658" spans="1:16" x14ac:dyDescent="0.25">
      <c r="A658" s="13" t="s">
        <v>667</v>
      </c>
      <c r="B658" s="13" t="s">
        <v>668</v>
      </c>
      <c r="C658" s="13" t="s">
        <v>3091</v>
      </c>
      <c r="D658" s="13" t="s">
        <v>2430</v>
      </c>
      <c r="E658" s="13" t="s">
        <v>2450</v>
      </c>
      <c r="F658" s="13" t="s">
        <v>2435</v>
      </c>
      <c r="G658" s="13" t="s">
        <v>2428</v>
      </c>
      <c r="H658" s="18">
        <v>44705</v>
      </c>
      <c r="I658" s="20">
        <v>44667</v>
      </c>
      <c r="J658" s="21">
        <v>44850</v>
      </c>
      <c r="K658" s="22">
        <v>44995</v>
      </c>
      <c r="L658" s="14" t="str">
        <f ca="1">IF(Merged_Data[[#This Row],[Last Job Date]]+10 &lt;TODAY(), "AVAILABLE", "NOT AVAILABLE")</f>
        <v>AVAILABLE</v>
      </c>
      <c r="M658" s="37" t="str">
        <f ca="1">IF(OR(Merged_Data[[#This Row],[Cert 2 Exp Date]]&lt;=TODAY()-$D$3, Merged_Data[[#This Row],[Cert 1 Ext Date]]&lt;=TODAY()-$D$3,Merged_Data[[#This Row],[Cert 3 Exp Date]]&lt;=TODAY()-$D$3), "COMPLIANT", "NOT COMPLIANT")</f>
        <v>COMPLIANT</v>
      </c>
      <c r="N658" s="45" t="str" cm="1">
        <f t="array" aca="1" ref="N658" ca="1">_xlfn.IFS(Merged_Data[[#This Row],[Cert 1 Ext Date]]&gt;TODAY()+10, "Current", AND(Merged_Data[[#This Row],[Cert 1 Ext Date]]&gt;TODAY(), Merged_Data[[#This Row],[Cert 1 Ext Date]]&lt;TODAY()+15),"Notify",Merged_Data[[#This Row],[Cert 1 Ext Date]]&lt;=TODAY(), "Expired",Merged_Data[[#This Row],[Cert 1 Ext Date]]= " ","No Data")</f>
        <v>Expired</v>
      </c>
      <c r="O658" s="45" t="str" cm="1">
        <f t="array" aca="1" ref="O658" ca="1">_xlfn.IFS(Merged_Data[[#This Row],[Cert 2 Exp Date]]&gt;TODAY()+10, "Current", AND(Merged_Data[[#This Row],[Cert 2 Exp Date]]&gt;TODAY(), Merged_Data[[#This Row],[Cert 2 Exp Date]]&lt;TODAY()+15),"Notify",Merged_Data[[#This Row],[Cert 2 Exp Date]]&lt;=TODAY(), "Expired",Merged_Data[[#This Row],[Cert 2 Exp Date]]= " ","No Data")</f>
        <v>Current</v>
      </c>
      <c r="P658" s="45" t="str" cm="1">
        <f t="array" aca="1" ref="P658" ca="1">_xlfn.IFS(Merged_Data[[#This Row],[Cert 3 Exp Date]]&gt;TODAY()+10, "Current", AND(Merged_Data[[#This Row],[Cert 3 Exp Date]]&gt;TODAY(), Merged_Data[[#This Row],[Cert 3 Exp Date]]&lt;TODAY()+15),"Notify",Merged_Data[[#This Row],[Cert 3 Exp Date]]&lt;=TODAY(), "Expired",Merged_Data[[#This Row],[Cert 3 Exp Date]]= " ","No Data")</f>
        <v>Current</v>
      </c>
    </row>
    <row r="659" spans="1:16" x14ac:dyDescent="0.25">
      <c r="A659" s="13" t="s">
        <v>667</v>
      </c>
      <c r="B659" s="13" t="s">
        <v>1855</v>
      </c>
      <c r="C659" s="13" t="s">
        <v>3092</v>
      </c>
      <c r="D659" s="13" t="s">
        <v>2430</v>
      </c>
      <c r="E659" s="13" t="s">
        <v>2437</v>
      </c>
      <c r="F659" s="13" t="s">
        <v>2431</v>
      </c>
      <c r="G659" s="13" t="s">
        <v>2428</v>
      </c>
      <c r="H659" s="18">
        <v>44711</v>
      </c>
      <c r="I659" s="20">
        <v>44672</v>
      </c>
      <c r="J659" s="21">
        <v>44974</v>
      </c>
      <c r="K659" s="22">
        <v>45423</v>
      </c>
      <c r="L659" s="14" t="str">
        <f ca="1">IF(Merged_Data[[#This Row],[Last Job Date]]+10 &lt;TODAY(), "AVAILABLE", "NOT AVAILABLE")</f>
        <v>AVAILABLE</v>
      </c>
      <c r="M659" s="37" t="str">
        <f ca="1">IF(OR(Merged_Data[[#This Row],[Cert 2 Exp Date]]&lt;=TODAY()-$D$3, Merged_Data[[#This Row],[Cert 1 Ext Date]]&lt;=TODAY()-$D$3,Merged_Data[[#This Row],[Cert 3 Exp Date]]&lt;=TODAY()-$D$3), "COMPLIANT", "NOT COMPLIANT")</f>
        <v>COMPLIANT</v>
      </c>
      <c r="N659" s="45" t="str" cm="1">
        <f t="array" aca="1" ref="N659" ca="1">_xlfn.IFS(Merged_Data[[#This Row],[Cert 1 Ext Date]]&gt;TODAY()+10, "Current", AND(Merged_Data[[#This Row],[Cert 1 Ext Date]]&gt;TODAY(), Merged_Data[[#This Row],[Cert 1 Ext Date]]&lt;TODAY()+15),"Notify",Merged_Data[[#This Row],[Cert 1 Ext Date]]&lt;=TODAY(), "Expired",Merged_Data[[#This Row],[Cert 1 Ext Date]]= " ","No Data")</f>
        <v>Expired</v>
      </c>
      <c r="O659" s="45" t="str" cm="1">
        <f t="array" aca="1" ref="O659" ca="1">_xlfn.IFS(Merged_Data[[#This Row],[Cert 2 Exp Date]]&gt;TODAY()+10, "Current", AND(Merged_Data[[#This Row],[Cert 2 Exp Date]]&gt;TODAY(), Merged_Data[[#This Row],[Cert 2 Exp Date]]&lt;TODAY()+15),"Notify",Merged_Data[[#This Row],[Cert 2 Exp Date]]&lt;=TODAY(), "Expired",Merged_Data[[#This Row],[Cert 2 Exp Date]]= " ","No Data")</f>
        <v>Current</v>
      </c>
      <c r="P659" s="45" t="str" cm="1">
        <f t="array" aca="1" ref="P659" ca="1">_xlfn.IFS(Merged_Data[[#This Row],[Cert 3 Exp Date]]&gt;TODAY()+10, "Current", AND(Merged_Data[[#This Row],[Cert 3 Exp Date]]&gt;TODAY(), Merged_Data[[#This Row],[Cert 3 Exp Date]]&lt;TODAY()+15),"Notify",Merged_Data[[#This Row],[Cert 3 Exp Date]]&lt;=TODAY(), "Expired",Merged_Data[[#This Row],[Cert 3 Exp Date]]= " ","No Data")</f>
        <v>Current</v>
      </c>
    </row>
    <row r="660" spans="1:16" x14ac:dyDescent="0.25">
      <c r="A660" s="13" t="s">
        <v>1456</v>
      </c>
      <c r="B660" s="13" t="s">
        <v>1457</v>
      </c>
      <c r="C660" s="13" t="s">
        <v>3093</v>
      </c>
      <c r="D660" s="13" t="s">
        <v>2425</v>
      </c>
      <c r="E660" s="13" t="s">
        <v>2450</v>
      </c>
      <c r="F660" s="13" t="s">
        <v>2447</v>
      </c>
      <c r="G660" s="13" t="s">
        <v>2428</v>
      </c>
      <c r="H660" s="18">
        <v>44704</v>
      </c>
      <c r="I660" s="20">
        <v>45125</v>
      </c>
      <c r="J660" s="21">
        <v>45092</v>
      </c>
      <c r="K660" s="22">
        <v>45431</v>
      </c>
      <c r="L660" s="14" t="str">
        <f ca="1">IF(Merged_Data[[#This Row],[Last Job Date]]+10 &lt;TODAY(), "AVAILABLE", "NOT AVAILABLE")</f>
        <v>AVAILABLE</v>
      </c>
      <c r="M660" s="37" t="str">
        <f ca="1">IF(OR(Merged_Data[[#This Row],[Cert 2 Exp Date]]&lt;=TODAY()-$D$3, Merged_Data[[#This Row],[Cert 1 Ext Date]]&lt;=TODAY()-$D$3,Merged_Data[[#This Row],[Cert 3 Exp Date]]&lt;=TODAY()-$D$3), "COMPLIANT", "NOT COMPLIANT")</f>
        <v>NOT COMPLIANT</v>
      </c>
      <c r="N660" s="45" t="str" cm="1">
        <f t="array" aca="1" ref="N660" ca="1">_xlfn.IFS(Merged_Data[[#This Row],[Cert 1 Ext Date]]&gt;TODAY()+10, "Current", AND(Merged_Data[[#This Row],[Cert 1 Ext Date]]&gt;TODAY(), Merged_Data[[#This Row],[Cert 1 Ext Date]]&lt;TODAY()+15),"Notify",Merged_Data[[#This Row],[Cert 1 Ext Date]]&lt;=TODAY(), "Expired",Merged_Data[[#This Row],[Cert 1 Ext Date]]= " ","No Data")</f>
        <v>Current</v>
      </c>
      <c r="O660" s="45" t="str" cm="1">
        <f t="array" aca="1" ref="O660" ca="1">_xlfn.IFS(Merged_Data[[#This Row],[Cert 2 Exp Date]]&gt;TODAY()+10, "Current", AND(Merged_Data[[#This Row],[Cert 2 Exp Date]]&gt;TODAY(), Merged_Data[[#This Row],[Cert 2 Exp Date]]&lt;TODAY()+15),"Notify",Merged_Data[[#This Row],[Cert 2 Exp Date]]&lt;=TODAY(), "Expired",Merged_Data[[#This Row],[Cert 2 Exp Date]]= " ","No Data")</f>
        <v>Current</v>
      </c>
      <c r="P660" s="45" t="str" cm="1">
        <f t="array" aca="1" ref="P660" ca="1">_xlfn.IFS(Merged_Data[[#This Row],[Cert 3 Exp Date]]&gt;TODAY()+10, "Current", AND(Merged_Data[[#This Row],[Cert 3 Exp Date]]&gt;TODAY(), Merged_Data[[#This Row],[Cert 3 Exp Date]]&lt;TODAY()+15),"Notify",Merged_Data[[#This Row],[Cert 3 Exp Date]]&lt;=TODAY(), "Expired",Merged_Data[[#This Row],[Cert 3 Exp Date]]= " ","No Data")</f>
        <v>Current</v>
      </c>
    </row>
    <row r="661" spans="1:16" x14ac:dyDescent="0.25">
      <c r="A661" s="13" t="s">
        <v>714</v>
      </c>
      <c r="B661" s="13" t="s">
        <v>1268</v>
      </c>
      <c r="C661" s="13" t="s">
        <v>3094</v>
      </c>
      <c r="D661" s="13" t="s">
        <v>2425</v>
      </c>
      <c r="E661" s="13" t="s">
        <v>2441</v>
      </c>
      <c r="F661" s="13" t="s">
        <v>2435</v>
      </c>
      <c r="G661" s="13" t="s">
        <v>2428</v>
      </c>
      <c r="H661" s="18">
        <v>44712</v>
      </c>
      <c r="I661" s="20">
        <v>44683</v>
      </c>
      <c r="J661" s="21"/>
      <c r="K661" s="22"/>
      <c r="L661" s="14" t="str">
        <f ca="1">IF(Merged_Data[[#This Row],[Last Job Date]]+10 &lt;TODAY(), "AVAILABLE", "NOT AVAILABLE")</f>
        <v>AVAILABLE</v>
      </c>
      <c r="M661" s="37" t="str">
        <f ca="1">IF(OR(Merged_Data[[#This Row],[Cert 2 Exp Date]]&lt;=TODAY()-$D$3, Merged_Data[[#This Row],[Cert 1 Ext Date]]&lt;=TODAY()-$D$3,Merged_Data[[#This Row],[Cert 3 Exp Date]]&lt;=TODAY()-$D$3), "COMPLIANT", "NOT COMPLIANT")</f>
        <v>COMPLIANT</v>
      </c>
      <c r="N661" s="45" t="str" cm="1">
        <f t="array" aca="1" ref="N661" ca="1">_xlfn.IFS(Merged_Data[[#This Row],[Cert 1 Ext Date]]&gt;TODAY()+10, "Current", AND(Merged_Data[[#This Row],[Cert 1 Ext Date]]&gt;TODAY(), Merged_Data[[#This Row],[Cert 1 Ext Date]]&lt;TODAY()+15),"Notify",Merged_Data[[#This Row],[Cert 1 Ext Date]]&lt;=TODAY(), "Expired",Merged_Data[[#This Row],[Cert 1 Ext Date]]= " ","No Data")</f>
        <v>Expired</v>
      </c>
      <c r="O661" s="45" t="str" cm="1">
        <f t="array" aca="1" ref="O661" ca="1">_xlfn.IFS(Merged_Data[[#This Row],[Cert 2 Exp Date]]&gt;TODAY()+10, "Current", AND(Merged_Data[[#This Row],[Cert 2 Exp Date]]&gt;TODAY(), Merged_Data[[#This Row],[Cert 2 Exp Date]]&lt;TODAY()+15),"Notify",Merged_Data[[#This Row],[Cert 2 Exp Date]]&lt;=TODAY(), "Expired",Merged_Data[[#This Row],[Cert 2 Exp Date]]= " ","No Data")</f>
        <v>Expired</v>
      </c>
      <c r="P661" s="45" t="str" cm="1">
        <f t="array" aca="1" ref="P661" ca="1">_xlfn.IFS(Merged_Data[[#This Row],[Cert 3 Exp Date]]&gt;TODAY()+10, "Current", AND(Merged_Data[[#This Row],[Cert 3 Exp Date]]&gt;TODAY(), Merged_Data[[#This Row],[Cert 3 Exp Date]]&lt;TODAY()+15),"Notify",Merged_Data[[#This Row],[Cert 3 Exp Date]]&lt;=TODAY(), "Expired",Merged_Data[[#This Row],[Cert 3 Exp Date]]= " ","No Data")</f>
        <v>Expired</v>
      </c>
    </row>
    <row r="662" spans="1:16" x14ac:dyDescent="0.25">
      <c r="A662" s="13" t="s">
        <v>714</v>
      </c>
      <c r="B662" s="13" t="s">
        <v>715</v>
      </c>
      <c r="C662" s="13" t="s">
        <v>3095</v>
      </c>
      <c r="D662" s="13" t="s">
        <v>2425</v>
      </c>
      <c r="E662" s="13" t="s">
        <v>2437</v>
      </c>
      <c r="F662" s="13" t="s">
        <v>2435</v>
      </c>
      <c r="G662" s="13" t="s">
        <v>2432</v>
      </c>
      <c r="H662" s="18">
        <v>44713</v>
      </c>
      <c r="I662" s="20">
        <v>45047</v>
      </c>
      <c r="J662" s="21"/>
      <c r="K662" s="22"/>
      <c r="L662" s="14" t="str">
        <f ca="1">IF(Merged_Data[[#This Row],[Last Job Date]]+10 &lt;TODAY(), "AVAILABLE", "NOT AVAILABLE")</f>
        <v>NOT AVAILABLE</v>
      </c>
      <c r="M662" s="37" t="str">
        <f ca="1">IF(OR(Merged_Data[[#This Row],[Cert 2 Exp Date]]&lt;=TODAY()-$D$3, Merged_Data[[#This Row],[Cert 1 Ext Date]]&lt;=TODAY()-$D$3,Merged_Data[[#This Row],[Cert 3 Exp Date]]&lt;=TODAY()-$D$3), "COMPLIANT", "NOT COMPLIANT")</f>
        <v>COMPLIANT</v>
      </c>
      <c r="N662" s="45" t="str" cm="1">
        <f t="array" aca="1" ref="N662" ca="1">_xlfn.IFS(Merged_Data[[#This Row],[Cert 1 Ext Date]]&gt;TODAY()+10, "Current", AND(Merged_Data[[#This Row],[Cert 1 Ext Date]]&gt;TODAY(), Merged_Data[[#This Row],[Cert 1 Ext Date]]&lt;TODAY()+15),"Notify",Merged_Data[[#This Row],[Cert 1 Ext Date]]&lt;=TODAY(), "Expired",Merged_Data[[#This Row],[Cert 1 Ext Date]]= " ","No Data")</f>
        <v>Current</v>
      </c>
      <c r="O662" s="45" t="str" cm="1">
        <f t="array" aca="1" ref="O662" ca="1">_xlfn.IFS(Merged_Data[[#This Row],[Cert 2 Exp Date]]&gt;TODAY()+10, "Current", AND(Merged_Data[[#This Row],[Cert 2 Exp Date]]&gt;TODAY(), Merged_Data[[#This Row],[Cert 2 Exp Date]]&lt;TODAY()+15),"Notify",Merged_Data[[#This Row],[Cert 2 Exp Date]]&lt;=TODAY(), "Expired",Merged_Data[[#This Row],[Cert 2 Exp Date]]= " ","No Data")</f>
        <v>Expired</v>
      </c>
      <c r="P662" s="45" t="str" cm="1">
        <f t="array" aca="1" ref="P662" ca="1">_xlfn.IFS(Merged_Data[[#This Row],[Cert 3 Exp Date]]&gt;TODAY()+10, "Current", AND(Merged_Data[[#This Row],[Cert 3 Exp Date]]&gt;TODAY(), Merged_Data[[#This Row],[Cert 3 Exp Date]]&lt;TODAY()+15),"Notify",Merged_Data[[#This Row],[Cert 3 Exp Date]]&lt;=TODAY(), "Expired",Merged_Data[[#This Row],[Cert 3 Exp Date]]= " ","No Data")</f>
        <v>Expired</v>
      </c>
    </row>
    <row r="663" spans="1:16" x14ac:dyDescent="0.25">
      <c r="A663" s="13" t="s">
        <v>627</v>
      </c>
      <c r="B663" s="13" t="s">
        <v>628</v>
      </c>
      <c r="C663" s="13" t="s">
        <v>3096</v>
      </c>
      <c r="D663" s="13" t="s">
        <v>2430</v>
      </c>
      <c r="E663" s="13" t="s">
        <v>2439</v>
      </c>
      <c r="F663" s="13" t="s">
        <v>2442</v>
      </c>
      <c r="G663" s="13" t="s">
        <v>2428</v>
      </c>
      <c r="H663" s="18">
        <v>44715</v>
      </c>
      <c r="I663" s="20">
        <v>44943</v>
      </c>
      <c r="J663" s="21">
        <v>45205</v>
      </c>
      <c r="K663" s="22">
        <v>44686</v>
      </c>
      <c r="L663" s="14" t="str">
        <f ca="1">IF(Merged_Data[[#This Row],[Last Job Date]]+10 &lt;TODAY(), "AVAILABLE", "NOT AVAILABLE")</f>
        <v>NOT AVAILABLE</v>
      </c>
      <c r="M663" s="37" t="str">
        <f ca="1">IF(OR(Merged_Data[[#This Row],[Cert 2 Exp Date]]&lt;=TODAY()-$D$3, Merged_Data[[#This Row],[Cert 1 Ext Date]]&lt;=TODAY()-$D$3,Merged_Data[[#This Row],[Cert 3 Exp Date]]&lt;=TODAY()-$D$3), "COMPLIANT", "NOT COMPLIANT")</f>
        <v>COMPLIANT</v>
      </c>
      <c r="N663" s="45" t="str" cm="1">
        <f t="array" aca="1" ref="N663" ca="1">_xlfn.IFS(Merged_Data[[#This Row],[Cert 1 Ext Date]]&gt;TODAY()+10, "Current", AND(Merged_Data[[#This Row],[Cert 1 Ext Date]]&gt;TODAY(), Merged_Data[[#This Row],[Cert 1 Ext Date]]&lt;TODAY()+15),"Notify",Merged_Data[[#This Row],[Cert 1 Ext Date]]&lt;=TODAY(), "Expired",Merged_Data[[#This Row],[Cert 1 Ext Date]]= " ","No Data")</f>
        <v>Current</v>
      </c>
      <c r="O663" s="45" t="str" cm="1">
        <f t="array" aca="1" ref="O663" ca="1">_xlfn.IFS(Merged_Data[[#This Row],[Cert 2 Exp Date]]&gt;TODAY()+10, "Current", AND(Merged_Data[[#This Row],[Cert 2 Exp Date]]&gt;TODAY(), Merged_Data[[#This Row],[Cert 2 Exp Date]]&lt;TODAY()+15),"Notify",Merged_Data[[#This Row],[Cert 2 Exp Date]]&lt;=TODAY(), "Expired",Merged_Data[[#This Row],[Cert 2 Exp Date]]= " ","No Data")</f>
        <v>Current</v>
      </c>
      <c r="P663" s="45" t="str" cm="1">
        <f t="array" aca="1" ref="P663" ca="1">_xlfn.IFS(Merged_Data[[#This Row],[Cert 3 Exp Date]]&gt;TODAY()+10, "Current", AND(Merged_Data[[#This Row],[Cert 3 Exp Date]]&gt;TODAY(), Merged_Data[[#This Row],[Cert 3 Exp Date]]&lt;TODAY()+15),"Notify",Merged_Data[[#This Row],[Cert 3 Exp Date]]&lt;=TODAY(), "Expired",Merged_Data[[#This Row],[Cert 3 Exp Date]]= " ","No Data")</f>
        <v>Expired</v>
      </c>
    </row>
    <row r="664" spans="1:16" x14ac:dyDescent="0.25">
      <c r="A664" s="13" t="s">
        <v>627</v>
      </c>
      <c r="B664" s="13" t="s">
        <v>1946</v>
      </c>
      <c r="C664" s="13" t="s">
        <v>3097</v>
      </c>
      <c r="D664" s="13" t="s">
        <v>2430</v>
      </c>
      <c r="E664" s="13" t="s">
        <v>2439</v>
      </c>
      <c r="F664" s="13" t="s">
        <v>2431</v>
      </c>
      <c r="G664" s="13" t="s">
        <v>2428</v>
      </c>
      <c r="H664" s="18">
        <v>44713</v>
      </c>
      <c r="I664" s="20">
        <v>45158</v>
      </c>
      <c r="J664" s="21"/>
      <c r="K664" s="22"/>
      <c r="L664" s="14" t="str">
        <f ca="1">IF(Merged_Data[[#This Row],[Last Job Date]]+10 &lt;TODAY(), "AVAILABLE", "NOT AVAILABLE")</f>
        <v>NOT AVAILABLE</v>
      </c>
      <c r="M664" s="37" t="str">
        <f ca="1">IF(OR(Merged_Data[[#This Row],[Cert 2 Exp Date]]&lt;=TODAY()-$D$3, Merged_Data[[#This Row],[Cert 1 Ext Date]]&lt;=TODAY()-$D$3,Merged_Data[[#This Row],[Cert 3 Exp Date]]&lt;=TODAY()-$D$3), "COMPLIANT", "NOT COMPLIANT")</f>
        <v>COMPLIANT</v>
      </c>
      <c r="N664" s="45" t="str" cm="1">
        <f t="array" aca="1" ref="N664" ca="1">_xlfn.IFS(Merged_Data[[#This Row],[Cert 1 Ext Date]]&gt;TODAY()+10, "Current", AND(Merged_Data[[#This Row],[Cert 1 Ext Date]]&gt;TODAY(), Merged_Data[[#This Row],[Cert 1 Ext Date]]&lt;TODAY()+15),"Notify",Merged_Data[[#This Row],[Cert 1 Ext Date]]&lt;=TODAY(), "Expired",Merged_Data[[#This Row],[Cert 1 Ext Date]]= " ","No Data")</f>
        <v>Current</v>
      </c>
      <c r="O664" s="45" t="str" cm="1">
        <f t="array" aca="1" ref="O664" ca="1">_xlfn.IFS(Merged_Data[[#This Row],[Cert 2 Exp Date]]&gt;TODAY()+10, "Current", AND(Merged_Data[[#This Row],[Cert 2 Exp Date]]&gt;TODAY(), Merged_Data[[#This Row],[Cert 2 Exp Date]]&lt;TODAY()+15),"Notify",Merged_Data[[#This Row],[Cert 2 Exp Date]]&lt;=TODAY(), "Expired",Merged_Data[[#This Row],[Cert 2 Exp Date]]= " ","No Data")</f>
        <v>Expired</v>
      </c>
      <c r="P664" s="45" t="str" cm="1">
        <f t="array" aca="1" ref="P664" ca="1">_xlfn.IFS(Merged_Data[[#This Row],[Cert 3 Exp Date]]&gt;TODAY()+10, "Current", AND(Merged_Data[[#This Row],[Cert 3 Exp Date]]&gt;TODAY(), Merged_Data[[#This Row],[Cert 3 Exp Date]]&lt;TODAY()+15),"Notify",Merged_Data[[#This Row],[Cert 3 Exp Date]]&lt;=TODAY(), "Expired",Merged_Data[[#This Row],[Cert 3 Exp Date]]= " ","No Data")</f>
        <v>Expired</v>
      </c>
    </row>
    <row r="665" spans="1:16" x14ac:dyDescent="0.25">
      <c r="A665" s="13" t="s">
        <v>425</v>
      </c>
      <c r="B665" s="13" t="s">
        <v>1938</v>
      </c>
      <c r="C665" s="13" t="s">
        <v>3098</v>
      </c>
      <c r="D665" s="13" t="s">
        <v>2430</v>
      </c>
      <c r="E665" s="13" t="s">
        <v>2441</v>
      </c>
      <c r="F665" s="13" t="s">
        <v>2427</v>
      </c>
      <c r="G665" s="13" t="s">
        <v>2432</v>
      </c>
      <c r="H665" s="18">
        <v>44713</v>
      </c>
      <c r="I665" s="20">
        <v>44748</v>
      </c>
      <c r="J665" s="21">
        <v>45096</v>
      </c>
      <c r="K665" s="22">
        <v>44687</v>
      </c>
      <c r="L665" s="14" t="str">
        <f ca="1">IF(Merged_Data[[#This Row],[Last Job Date]]+10 &lt;TODAY(), "AVAILABLE", "NOT AVAILABLE")</f>
        <v>NOT AVAILABLE</v>
      </c>
      <c r="M665" s="37" t="str">
        <f ca="1">IF(OR(Merged_Data[[#This Row],[Cert 2 Exp Date]]&lt;=TODAY()-$D$3, Merged_Data[[#This Row],[Cert 1 Ext Date]]&lt;=TODAY()-$D$3,Merged_Data[[#This Row],[Cert 3 Exp Date]]&lt;=TODAY()-$D$3), "COMPLIANT", "NOT COMPLIANT")</f>
        <v>COMPLIANT</v>
      </c>
      <c r="N665" s="45" t="str" cm="1">
        <f t="array" aca="1" ref="N665" ca="1">_xlfn.IFS(Merged_Data[[#This Row],[Cert 1 Ext Date]]&gt;TODAY()+10, "Current", AND(Merged_Data[[#This Row],[Cert 1 Ext Date]]&gt;TODAY(), Merged_Data[[#This Row],[Cert 1 Ext Date]]&lt;TODAY()+15),"Notify",Merged_Data[[#This Row],[Cert 1 Ext Date]]&lt;=TODAY(), "Expired",Merged_Data[[#This Row],[Cert 1 Ext Date]]= " ","No Data")</f>
        <v>Current</v>
      </c>
      <c r="O665" s="45" t="str" cm="1">
        <f t="array" aca="1" ref="O665" ca="1">_xlfn.IFS(Merged_Data[[#This Row],[Cert 2 Exp Date]]&gt;TODAY()+10, "Current", AND(Merged_Data[[#This Row],[Cert 2 Exp Date]]&gt;TODAY(), Merged_Data[[#This Row],[Cert 2 Exp Date]]&lt;TODAY()+15),"Notify",Merged_Data[[#This Row],[Cert 2 Exp Date]]&lt;=TODAY(), "Expired",Merged_Data[[#This Row],[Cert 2 Exp Date]]= " ","No Data")</f>
        <v>Current</v>
      </c>
      <c r="P665" s="45" t="str" cm="1">
        <f t="array" aca="1" ref="P665" ca="1">_xlfn.IFS(Merged_Data[[#This Row],[Cert 3 Exp Date]]&gt;TODAY()+10, "Current", AND(Merged_Data[[#This Row],[Cert 3 Exp Date]]&gt;TODAY(), Merged_Data[[#This Row],[Cert 3 Exp Date]]&lt;TODAY()+15),"Notify",Merged_Data[[#This Row],[Cert 3 Exp Date]]&lt;=TODAY(), "Expired",Merged_Data[[#This Row],[Cert 3 Exp Date]]= " ","No Data")</f>
        <v>Expired</v>
      </c>
    </row>
    <row r="666" spans="1:16" x14ac:dyDescent="0.25">
      <c r="A666" s="13" t="s">
        <v>425</v>
      </c>
      <c r="B666" s="13" t="s">
        <v>426</v>
      </c>
      <c r="C666" s="13" t="s">
        <v>3099</v>
      </c>
      <c r="D666" s="13" t="s">
        <v>2430</v>
      </c>
      <c r="E666" s="13" t="s">
        <v>2445</v>
      </c>
      <c r="F666" s="13" t="s">
        <v>2447</v>
      </c>
      <c r="G666" s="13" t="s">
        <v>2428</v>
      </c>
      <c r="H666" s="18">
        <v>44705</v>
      </c>
      <c r="I666" s="20">
        <v>44693</v>
      </c>
      <c r="J666" s="21">
        <v>45172</v>
      </c>
      <c r="K666" s="22">
        <v>45301</v>
      </c>
      <c r="L666" s="14" t="str">
        <f ca="1">IF(Merged_Data[[#This Row],[Last Job Date]]+10 &lt;TODAY(), "AVAILABLE", "NOT AVAILABLE")</f>
        <v>AVAILABLE</v>
      </c>
      <c r="M666" s="37" t="str">
        <f ca="1">IF(OR(Merged_Data[[#This Row],[Cert 2 Exp Date]]&lt;=TODAY()-$D$3, Merged_Data[[#This Row],[Cert 1 Ext Date]]&lt;=TODAY()-$D$3,Merged_Data[[#This Row],[Cert 3 Exp Date]]&lt;=TODAY()-$D$3), "COMPLIANT", "NOT COMPLIANT")</f>
        <v>COMPLIANT</v>
      </c>
      <c r="N666" s="45" t="str" cm="1">
        <f t="array" aca="1" ref="N666" ca="1">_xlfn.IFS(Merged_Data[[#This Row],[Cert 1 Ext Date]]&gt;TODAY()+10, "Current", AND(Merged_Data[[#This Row],[Cert 1 Ext Date]]&gt;TODAY(), Merged_Data[[#This Row],[Cert 1 Ext Date]]&lt;TODAY()+15),"Notify",Merged_Data[[#This Row],[Cert 1 Ext Date]]&lt;=TODAY(), "Expired",Merged_Data[[#This Row],[Cert 1 Ext Date]]= " ","No Data")</f>
        <v>Expired</v>
      </c>
      <c r="O666" s="45" t="str" cm="1">
        <f t="array" aca="1" ref="O666" ca="1">_xlfn.IFS(Merged_Data[[#This Row],[Cert 2 Exp Date]]&gt;TODAY()+10, "Current", AND(Merged_Data[[#This Row],[Cert 2 Exp Date]]&gt;TODAY(), Merged_Data[[#This Row],[Cert 2 Exp Date]]&lt;TODAY()+15),"Notify",Merged_Data[[#This Row],[Cert 2 Exp Date]]&lt;=TODAY(), "Expired",Merged_Data[[#This Row],[Cert 2 Exp Date]]= " ","No Data")</f>
        <v>Current</v>
      </c>
      <c r="P666" s="45" t="str" cm="1">
        <f t="array" aca="1" ref="P666" ca="1">_xlfn.IFS(Merged_Data[[#This Row],[Cert 3 Exp Date]]&gt;TODAY()+10, "Current", AND(Merged_Data[[#This Row],[Cert 3 Exp Date]]&gt;TODAY(), Merged_Data[[#This Row],[Cert 3 Exp Date]]&lt;TODAY()+15),"Notify",Merged_Data[[#This Row],[Cert 3 Exp Date]]&lt;=TODAY(), "Expired",Merged_Data[[#This Row],[Cert 3 Exp Date]]= " ","No Data")</f>
        <v>Current</v>
      </c>
    </row>
    <row r="667" spans="1:16" x14ac:dyDescent="0.25">
      <c r="A667" s="13" t="s">
        <v>425</v>
      </c>
      <c r="B667" s="13" t="s">
        <v>624</v>
      </c>
      <c r="C667" s="13" t="s">
        <v>3100</v>
      </c>
      <c r="D667" s="13" t="s">
        <v>2430</v>
      </c>
      <c r="E667" s="13" t="s">
        <v>2439</v>
      </c>
      <c r="F667" s="13" t="s">
        <v>2427</v>
      </c>
      <c r="G667" s="13" t="s">
        <v>2432</v>
      </c>
      <c r="H667" s="18">
        <v>44711</v>
      </c>
      <c r="I667" s="20">
        <v>44748</v>
      </c>
      <c r="J667" s="21">
        <v>45096</v>
      </c>
      <c r="K667" s="22">
        <v>44687</v>
      </c>
      <c r="L667" s="14" t="str">
        <f ca="1">IF(Merged_Data[[#This Row],[Last Job Date]]+10 &lt;TODAY(), "AVAILABLE", "NOT AVAILABLE")</f>
        <v>AVAILABLE</v>
      </c>
      <c r="M667" s="37" t="str">
        <f ca="1">IF(OR(Merged_Data[[#This Row],[Cert 2 Exp Date]]&lt;=TODAY()-$D$3, Merged_Data[[#This Row],[Cert 1 Ext Date]]&lt;=TODAY()-$D$3,Merged_Data[[#This Row],[Cert 3 Exp Date]]&lt;=TODAY()-$D$3), "COMPLIANT", "NOT COMPLIANT")</f>
        <v>COMPLIANT</v>
      </c>
      <c r="N667" s="45" t="str" cm="1">
        <f t="array" aca="1" ref="N667" ca="1">_xlfn.IFS(Merged_Data[[#This Row],[Cert 1 Ext Date]]&gt;TODAY()+10, "Current", AND(Merged_Data[[#This Row],[Cert 1 Ext Date]]&gt;TODAY(), Merged_Data[[#This Row],[Cert 1 Ext Date]]&lt;TODAY()+15),"Notify",Merged_Data[[#This Row],[Cert 1 Ext Date]]&lt;=TODAY(), "Expired",Merged_Data[[#This Row],[Cert 1 Ext Date]]= " ","No Data")</f>
        <v>Current</v>
      </c>
      <c r="O667" s="45" t="str" cm="1">
        <f t="array" aca="1" ref="O667" ca="1">_xlfn.IFS(Merged_Data[[#This Row],[Cert 2 Exp Date]]&gt;TODAY()+10, "Current", AND(Merged_Data[[#This Row],[Cert 2 Exp Date]]&gt;TODAY(), Merged_Data[[#This Row],[Cert 2 Exp Date]]&lt;TODAY()+15),"Notify",Merged_Data[[#This Row],[Cert 2 Exp Date]]&lt;=TODAY(), "Expired",Merged_Data[[#This Row],[Cert 2 Exp Date]]= " ","No Data")</f>
        <v>Current</v>
      </c>
      <c r="P667" s="45" t="str" cm="1">
        <f t="array" aca="1" ref="P667" ca="1">_xlfn.IFS(Merged_Data[[#This Row],[Cert 3 Exp Date]]&gt;TODAY()+10, "Current", AND(Merged_Data[[#This Row],[Cert 3 Exp Date]]&gt;TODAY(), Merged_Data[[#This Row],[Cert 3 Exp Date]]&lt;TODAY()+15),"Notify",Merged_Data[[#This Row],[Cert 3 Exp Date]]&lt;=TODAY(), "Expired",Merged_Data[[#This Row],[Cert 3 Exp Date]]= " ","No Data")</f>
        <v>Expired</v>
      </c>
    </row>
    <row r="668" spans="1:16" x14ac:dyDescent="0.25">
      <c r="A668" s="13" t="s">
        <v>1611</v>
      </c>
      <c r="B668" s="13" t="s">
        <v>1612</v>
      </c>
      <c r="C668" s="13" t="s">
        <v>3101</v>
      </c>
      <c r="D668" s="13" t="s">
        <v>2430</v>
      </c>
      <c r="E668" s="13" t="s">
        <v>2439</v>
      </c>
      <c r="F668" s="13" t="s">
        <v>2427</v>
      </c>
      <c r="G668" s="13" t="s">
        <v>2428</v>
      </c>
      <c r="H668" s="18">
        <v>44706</v>
      </c>
      <c r="I668" s="20">
        <v>45148</v>
      </c>
      <c r="J668" s="21">
        <v>45036</v>
      </c>
      <c r="K668" s="22">
        <v>45292</v>
      </c>
      <c r="L668" s="14" t="str">
        <f ca="1">IF(Merged_Data[[#This Row],[Last Job Date]]+10 &lt;TODAY(), "AVAILABLE", "NOT AVAILABLE")</f>
        <v>AVAILABLE</v>
      </c>
      <c r="M668" s="37" t="str">
        <f ca="1">IF(OR(Merged_Data[[#This Row],[Cert 2 Exp Date]]&lt;=TODAY()-$D$3, Merged_Data[[#This Row],[Cert 1 Ext Date]]&lt;=TODAY()-$D$3,Merged_Data[[#This Row],[Cert 3 Exp Date]]&lt;=TODAY()-$D$3), "COMPLIANT", "NOT COMPLIANT")</f>
        <v>NOT COMPLIANT</v>
      </c>
      <c r="N668" s="45" t="str" cm="1">
        <f t="array" aca="1" ref="N668" ca="1">_xlfn.IFS(Merged_Data[[#This Row],[Cert 1 Ext Date]]&gt;TODAY()+10, "Current", AND(Merged_Data[[#This Row],[Cert 1 Ext Date]]&gt;TODAY(), Merged_Data[[#This Row],[Cert 1 Ext Date]]&lt;TODAY()+15),"Notify",Merged_Data[[#This Row],[Cert 1 Ext Date]]&lt;=TODAY(), "Expired",Merged_Data[[#This Row],[Cert 1 Ext Date]]= " ","No Data")</f>
        <v>Current</v>
      </c>
      <c r="O668" s="45" t="str" cm="1">
        <f t="array" aca="1" ref="O668" ca="1">_xlfn.IFS(Merged_Data[[#This Row],[Cert 2 Exp Date]]&gt;TODAY()+10, "Current", AND(Merged_Data[[#This Row],[Cert 2 Exp Date]]&gt;TODAY(), Merged_Data[[#This Row],[Cert 2 Exp Date]]&lt;TODAY()+15),"Notify",Merged_Data[[#This Row],[Cert 2 Exp Date]]&lt;=TODAY(), "Expired",Merged_Data[[#This Row],[Cert 2 Exp Date]]= " ","No Data")</f>
        <v>Current</v>
      </c>
      <c r="P668" s="45" t="str" cm="1">
        <f t="array" aca="1" ref="P668" ca="1">_xlfn.IFS(Merged_Data[[#This Row],[Cert 3 Exp Date]]&gt;TODAY()+10, "Current", AND(Merged_Data[[#This Row],[Cert 3 Exp Date]]&gt;TODAY(), Merged_Data[[#This Row],[Cert 3 Exp Date]]&lt;TODAY()+15),"Notify",Merged_Data[[#This Row],[Cert 3 Exp Date]]&lt;=TODAY(), "Expired",Merged_Data[[#This Row],[Cert 3 Exp Date]]= " ","No Data")</f>
        <v>Current</v>
      </c>
    </row>
    <row r="669" spans="1:16" x14ac:dyDescent="0.25">
      <c r="A669" s="13" t="s">
        <v>866</v>
      </c>
      <c r="B669" s="13" t="s">
        <v>1742</v>
      </c>
      <c r="C669" s="13" t="s">
        <v>3102</v>
      </c>
      <c r="D669" s="13" t="s">
        <v>2425</v>
      </c>
      <c r="E669" s="13" t="s">
        <v>2426</v>
      </c>
      <c r="F669" s="13" t="s">
        <v>2435</v>
      </c>
      <c r="G669" s="13" t="s">
        <v>2428</v>
      </c>
      <c r="H669" s="18">
        <v>44713</v>
      </c>
      <c r="I669" s="20"/>
      <c r="J669" s="21">
        <v>44825</v>
      </c>
      <c r="K669" s="22">
        <v>45491</v>
      </c>
      <c r="L669" s="14" t="str">
        <f ca="1">IF(Merged_Data[[#This Row],[Last Job Date]]+10 &lt;TODAY(), "AVAILABLE", "NOT AVAILABLE")</f>
        <v>NOT AVAILABLE</v>
      </c>
      <c r="M669" s="37" t="str">
        <f ca="1">IF(OR(Merged_Data[[#This Row],[Cert 2 Exp Date]]&lt;=TODAY()-$D$3, Merged_Data[[#This Row],[Cert 1 Ext Date]]&lt;=TODAY()-$D$3,Merged_Data[[#This Row],[Cert 3 Exp Date]]&lt;=TODAY()-$D$3), "COMPLIANT", "NOT COMPLIANT")</f>
        <v>COMPLIANT</v>
      </c>
      <c r="N669" s="45" t="str" cm="1">
        <f t="array" aca="1" ref="N669" ca="1">_xlfn.IFS(Merged_Data[[#This Row],[Cert 1 Ext Date]]&gt;TODAY()+10, "Current", AND(Merged_Data[[#This Row],[Cert 1 Ext Date]]&gt;TODAY(), Merged_Data[[#This Row],[Cert 1 Ext Date]]&lt;TODAY()+15),"Notify",Merged_Data[[#This Row],[Cert 1 Ext Date]]&lt;=TODAY(), "Expired",Merged_Data[[#This Row],[Cert 1 Ext Date]]= " ","No Data")</f>
        <v>Expired</v>
      </c>
      <c r="O669" s="45" t="str" cm="1">
        <f t="array" aca="1" ref="O669" ca="1">_xlfn.IFS(Merged_Data[[#This Row],[Cert 2 Exp Date]]&gt;TODAY()+10, "Current", AND(Merged_Data[[#This Row],[Cert 2 Exp Date]]&gt;TODAY(), Merged_Data[[#This Row],[Cert 2 Exp Date]]&lt;TODAY()+15),"Notify",Merged_Data[[#This Row],[Cert 2 Exp Date]]&lt;=TODAY(), "Expired",Merged_Data[[#This Row],[Cert 2 Exp Date]]= " ","No Data")</f>
        <v>Current</v>
      </c>
      <c r="P669" s="45" t="str" cm="1">
        <f t="array" aca="1" ref="P669" ca="1">_xlfn.IFS(Merged_Data[[#This Row],[Cert 3 Exp Date]]&gt;TODAY()+10, "Current", AND(Merged_Data[[#This Row],[Cert 3 Exp Date]]&gt;TODAY(), Merged_Data[[#This Row],[Cert 3 Exp Date]]&lt;TODAY()+15),"Notify",Merged_Data[[#This Row],[Cert 3 Exp Date]]&lt;=TODAY(), "Expired",Merged_Data[[#This Row],[Cert 3 Exp Date]]= " ","No Data")</f>
        <v>Current</v>
      </c>
    </row>
    <row r="670" spans="1:16" x14ac:dyDescent="0.25">
      <c r="A670" s="13" t="s">
        <v>1151</v>
      </c>
      <c r="B670" s="13" t="s">
        <v>1152</v>
      </c>
      <c r="C670" s="13" t="s">
        <v>3103</v>
      </c>
      <c r="D670" s="13" t="s">
        <v>2425</v>
      </c>
      <c r="E670" s="13" t="s">
        <v>2437</v>
      </c>
      <c r="F670" s="13" t="s">
        <v>2447</v>
      </c>
      <c r="G670" s="13" t="s">
        <v>2428</v>
      </c>
      <c r="H670" s="18">
        <v>44712</v>
      </c>
      <c r="I670" s="20">
        <v>45174</v>
      </c>
      <c r="J670" s="21">
        <v>45139</v>
      </c>
      <c r="K670" s="22">
        <v>45417</v>
      </c>
      <c r="L670" s="14" t="str">
        <f ca="1">IF(Merged_Data[[#This Row],[Last Job Date]]+10 &lt;TODAY(), "AVAILABLE", "NOT AVAILABLE")</f>
        <v>AVAILABLE</v>
      </c>
      <c r="M670" s="37" t="str">
        <f ca="1">IF(OR(Merged_Data[[#This Row],[Cert 2 Exp Date]]&lt;=TODAY()-$D$3, Merged_Data[[#This Row],[Cert 1 Ext Date]]&lt;=TODAY()-$D$3,Merged_Data[[#This Row],[Cert 3 Exp Date]]&lt;=TODAY()-$D$3), "COMPLIANT", "NOT COMPLIANT")</f>
        <v>NOT COMPLIANT</v>
      </c>
      <c r="N670" s="45" t="str" cm="1">
        <f t="array" aca="1" ref="N670" ca="1">_xlfn.IFS(Merged_Data[[#This Row],[Cert 1 Ext Date]]&gt;TODAY()+10, "Current", AND(Merged_Data[[#This Row],[Cert 1 Ext Date]]&gt;TODAY(), Merged_Data[[#This Row],[Cert 1 Ext Date]]&lt;TODAY()+15),"Notify",Merged_Data[[#This Row],[Cert 1 Ext Date]]&lt;=TODAY(), "Expired",Merged_Data[[#This Row],[Cert 1 Ext Date]]= " ","No Data")</f>
        <v>Current</v>
      </c>
      <c r="O670" s="45" t="str" cm="1">
        <f t="array" aca="1" ref="O670" ca="1">_xlfn.IFS(Merged_Data[[#This Row],[Cert 2 Exp Date]]&gt;TODAY()+10, "Current", AND(Merged_Data[[#This Row],[Cert 2 Exp Date]]&gt;TODAY(), Merged_Data[[#This Row],[Cert 2 Exp Date]]&lt;TODAY()+15),"Notify",Merged_Data[[#This Row],[Cert 2 Exp Date]]&lt;=TODAY(), "Expired",Merged_Data[[#This Row],[Cert 2 Exp Date]]= " ","No Data")</f>
        <v>Current</v>
      </c>
      <c r="P670" s="45" t="str" cm="1">
        <f t="array" aca="1" ref="P670" ca="1">_xlfn.IFS(Merged_Data[[#This Row],[Cert 3 Exp Date]]&gt;TODAY()+10, "Current", AND(Merged_Data[[#This Row],[Cert 3 Exp Date]]&gt;TODAY(), Merged_Data[[#This Row],[Cert 3 Exp Date]]&lt;TODAY()+15),"Notify",Merged_Data[[#This Row],[Cert 3 Exp Date]]&lt;=TODAY(), "Expired",Merged_Data[[#This Row],[Cert 3 Exp Date]]= " ","No Data")</f>
        <v>Current</v>
      </c>
    </row>
    <row r="671" spans="1:16" x14ac:dyDescent="0.25">
      <c r="A671" s="13" t="s">
        <v>751</v>
      </c>
      <c r="B671" s="13" t="s">
        <v>752</v>
      </c>
      <c r="C671" s="13" t="s">
        <v>3104</v>
      </c>
      <c r="D671" s="13" t="s">
        <v>2430</v>
      </c>
      <c r="E671" s="13" t="s">
        <v>2437</v>
      </c>
      <c r="F671" s="13" t="s">
        <v>2435</v>
      </c>
      <c r="G671" s="13" t="s">
        <v>2428</v>
      </c>
      <c r="H671" s="18">
        <v>44704</v>
      </c>
      <c r="I671" s="20">
        <v>45149</v>
      </c>
      <c r="J671" s="21">
        <v>44747</v>
      </c>
      <c r="K671" s="22">
        <v>45247</v>
      </c>
      <c r="L671" s="14" t="str">
        <f ca="1">IF(Merged_Data[[#This Row],[Last Job Date]]+10 &lt;TODAY(), "AVAILABLE", "NOT AVAILABLE")</f>
        <v>AVAILABLE</v>
      </c>
      <c r="M671" s="37" t="str">
        <f ca="1">IF(OR(Merged_Data[[#This Row],[Cert 2 Exp Date]]&lt;=TODAY()-$D$3, Merged_Data[[#This Row],[Cert 1 Ext Date]]&lt;=TODAY()-$D$3,Merged_Data[[#This Row],[Cert 3 Exp Date]]&lt;=TODAY()-$D$3), "COMPLIANT", "NOT COMPLIANT")</f>
        <v>NOT COMPLIANT</v>
      </c>
      <c r="N671" s="45" t="str" cm="1">
        <f t="array" aca="1" ref="N671" ca="1">_xlfn.IFS(Merged_Data[[#This Row],[Cert 1 Ext Date]]&gt;TODAY()+10, "Current", AND(Merged_Data[[#This Row],[Cert 1 Ext Date]]&gt;TODAY(), Merged_Data[[#This Row],[Cert 1 Ext Date]]&lt;TODAY()+15),"Notify",Merged_Data[[#This Row],[Cert 1 Ext Date]]&lt;=TODAY(), "Expired",Merged_Data[[#This Row],[Cert 1 Ext Date]]= " ","No Data")</f>
        <v>Current</v>
      </c>
      <c r="O671" s="45" t="str" cm="1">
        <f t="array" aca="1" ref="O671" ca="1">_xlfn.IFS(Merged_Data[[#This Row],[Cert 2 Exp Date]]&gt;TODAY()+10, "Current", AND(Merged_Data[[#This Row],[Cert 2 Exp Date]]&gt;TODAY(), Merged_Data[[#This Row],[Cert 2 Exp Date]]&lt;TODAY()+15),"Notify",Merged_Data[[#This Row],[Cert 2 Exp Date]]&lt;=TODAY(), "Expired",Merged_Data[[#This Row],[Cert 2 Exp Date]]= " ","No Data")</f>
        <v>Current</v>
      </c>
      <c r="P671" s="45" t="str" cm="1">
        <f t="array" aca="1" ref="P671" ca="1">_xlfn.IFS(Merged_Data[[#This Row],[Cert 3 Exp Date]]&gt;TODAY()+10, "Current", AND(Merged_Data[[#This Row],[Cert 3 Exp Date]]&gt;TODAY(), Merged_Data[[#This Row],[Cert 3 Exp Date]]&lt;TODAY()+15),"Notify",Merged_Data[[#This Row],[Cert 3 Exp Date]]&lt;=TODAY(), "Expired",Merged_Data[[#This Row],[Cert 3 Exp Date]]= " ","No Data")</f>
        <v>Current</v>
      </c>
    </row>
    <row r="672" spans="1:16" x14ac:dyDescent="0.25">
      <c r="A672" s="13" t="s">
        <v>951</v>
      </c>
      <c r="B672" s="13" t="s">
        <v>952</v>
      </c>
      <c r="C672" s="13" t="s">
        <v>3105</v>
      </c>
      <c r="D672" s="13" t="s">
        <v>2430</v>
      </c>
      <c r="E672" s="13" t="s">
        <v>2439</v>
      </c>
      <c r="F672" s="13" t="s">
        <v>2427</v>
      </c>
      <c r="G672" s="13" t="s">
        <v>2432</v>
      </c>
      <c r="H672" s="18">
        <v>44712</v>
      </c>
      <c r="I672" s="20">
        <v>44825</v>
      </c>
      <c r="J672" s="21">
        <v>44960</v>
      </c>
      <c r="K672" s="22">
        <v>45339</v>
      </c>
      <c r="L672" s="14" t="str">
        <f ca="1">IF(Merged_Data[[#This Row],[Last Job Date]]+10 &lt;TODAY(), "AVAILABLE", "NOT AVAILABLE")</f>
        <v>AVAILABLE</v>
      </c>
      <c r="M672" s="37" t="str">
        <f ca="1">IF(OR(Merged_Data[[#This Row],[Cert 2 Exp Date]]&lt;=TODAY()-$D$3, Merged_Data[[#This Row],[Cert 1 Ext Date]]&lt;=TODAY()-$D$3,Merged_Data[[#This Row],[Cert 3 Exp Date]]&lt;=TODAY()-$D$3), "COMPLIANT", "NOT COMPLIANT")</f>
        <v>NOT COMPLIANT</v>
      </c>
      <c r="N672" s="45" t="str" cm="1">
        <f t="array" aca="1" ref="N672" ca="1">_xlfn.IFS(Merged_Data[[#This Row],[Cert 1 Ext Date]]&gt;TODAY()+10, "Current", AND(Merged_Data[[#This Row],[Cert 1 Ext Date]]&gt;TODAY(), Merged_Data[[#This Row],[Cert 1 Ext Date]]&lt;TODAY()+15),"Notify",Merged_Data[[#This Row],[Cert 1 Ext Date]]&lt;=TODAY(), "Expired",Merged_Data[[#This Row],[Cert 1 Ext Date]]= " ","No Data")</f>
        <v>Current</v>
      </c>
      <c r="O672" s="45" t="str" cm="1">
        <f t="array" aca="1" ref="O672" ca="1">_xlfn.IFS(Merged_Data[[#This Row],[Cert 2 Exp Date]]&gt;TODAY()+10, "Current", AND(Merged_Data[[#This Row],[Cert 2 Exp Date]]&gt;TODAY(), Merged_Data[[#This Row],[Cert 2 Exp Date]]&lt;TODAY()+15),"Notify",Merged_Data[[#This Row],[Cert 2 Exp Date]]&lt;=TODAY(), "Expired",Merged_Data[[#This Row],[Cert 2 Exp Date]]= " ","No Data")</f>
        <v>Current</v>
      </c>
      <c r="P672" s="45" t="str" cm="1">
        <f t="array" aca="1" ref="P672" ca="1">_xlfn.IFS(Merged_Data[[#This Row],[Cert 3 Exp Date]]&gt;TODAY()+10, "Current", AND(Merged_Data[[#This Row],[Cert 3 Exp Date]]&gt;TODAY(), Merged_Data[[#This Row],[Cert 3 Exp Date]]&lt;TODAY()+15),"Notify",Merged_Data[[#This Row],[Cert 3 Exp Date]]&lt;=TODAY(), "Expired",Merged_Data[[#This Row],[Cert 3 Exp Date]]= " ","No Data")</f>
        <v>Current</v>
      </c>
    </row>
    <row r="673" spans="1:16" x14ac:dyDescent="0.25">
      <c r="A673" s="13" t="s">
        <v>452</v>
      </c>
      <c r="B673" s="13" t="s">
        <v>453</v>
      </c>
      <c r="C673" s="13" t="s">
        <v>3106</v>
      </c>
      <c r="D673" s="13" t="s">
        <v>2425</v>
      </c>
      <c r="E673" s="13" t="s">
        <v>2445</v>
      </c>
      <c r="F673" s="13" t="s">
        <v>2435</v>
      </c>
      <c r="G673" s="13" t="s">
        <v>2428</v>
      </c>
      <c r="H673" s="18">
        <v>44711</v>
      </c>
      <c r="I673" s="20">
        <v>44981</v>
      </c>
      <c r="J673" s="21"/>
      <c r="K673" s="22"/>
      <c r="L673" s="14" t="str">
        <f ca="1">IF(Merged_Data[[#This Row],[Last Job Date]]+10 &lt;TODAY(), "AVAILABLE", "NOT AVAILABLE")</f>
        <v>AVAILABLE</v>
      </c>
      <c r="M673" s="37" t="str">
        <f ca="1">IF(OR(Merged_Data[[#This Row],[Cert 2 Exp Date]]&lt;=TODAY()-$D$3, Merged_Data[[#This Row],[Cert 1 Ext Date]]&lt;=TODAY()-$D$3,Merged_Data[[#This Row],[Cert 3 Exp Date]]&lt;=TODAY()-$D$3), "COMPLIANT", "NOT COMPLIANT")</f>
        <v>COMPLIANT</v>
      </c>
      <c r="N673" s="45" t="str" cm="1">
        <f t="array" aca="1" ref="N673" ca="1">_xlfn.IFS(Merged_Data[[#This Row],[Cert 1 Ext Date]]&gt;TODAY()+10, "Current", AND(Merged_Data[[#This Row],[Cert 1 Ext Date]]&gt;TODAY(), Merged_Data[[#This Row],[Cert 1 Ext Date]]&lt;TODAY()+15),"Notify",Merged_Data[[#This Row],[Cert 1 Ext Date]]&lt;=TODAY(), "Expired",Merged_Data[[#This Row],[Cert 1 Ext Date]]= " ","No Data")</f>
        <v>Current</v>
      </c>
      <c r="O673" s="45" t="str" cm="1">
        <f t="array" aca="1" ref="O673" ca="1">_xlfn.IFS(Merged_Data[[#This Row],[Cert 2 Exp Date]]&gt;TODAY()+10, "Current", AND(Merged_Data[[#This Row],[Cert 2 Exp Date]]&gt;TODAY(), Merged_Data[[#This Row],[Cert 2 Exp Date]]&lt;TODAY()+15),"Notify",Merged_Data[[#This Row],[Cert 2 Exp Date]]&lt;=TODAY(), "Expired",Merged_Data[[#This Row],[Cert 2 Exp Date]]= " ","No Data")</f>
        <v>Expired</v>
      </c>
      <c r="P673" s="45" t="str" cm="1">
        <f t="array" aca="1" ref="P673" ca="1">_xlfn.IFS(Merged_Data[[#This Row],[Cert 3 Exp Date]]&gt;TODAY()+10, "Current", AND(Merged_Data[[#This Row],[Cert 3 Exp Date]]&gt;TODAY(), Merged_Data[[#This Row],[Cert 3 Exp Date]]&lt;TODAY()+15),"Notify",Merged_Data[[#This Row],[Cert 3 Exp Date]]&lt;=TODAY(), "Expired",Merged_Data[[#This Row],[Cert 3 Exp Date]]= " ","No Data")</f>
        <v>Expired</v>
      </c>
    </row>
    <row r="674" spans="1:16" x14ac:dyDescent="0.25">
      <c r="A674" s="13" t="s">
        <v>1347</v>
      </c>
      <c r="B674" s="13" t="s">
        <v>1348</v>
      </c>
      <c r="C674" s="13" t="s">
        <v>3107</v>
      </c>
      <c r="D674" s="13" t="s">
        <v>2430</v>
      </c>
      <c r="E674" s="13" t="s">
        <v>2426</v>
      </c>
      <c r="F674" s="13" t="s">
        <v>2427</v>
      </c>
      <c r="G674" s="13" t="s">
        <v>2432</v>
      </c>
      <c r="H674" s="18">
        <v>44704</v>
      </c>
      <c r="I674" s="20">
        <v>45070</v>
      </c>
      <c r="J674" s="21">
        <v>44846</v>
      </c>
      <c r="K674" s="22">
        <v>45407</v>
      </c>
      <c r="L674" s="14" t="str">
        <f ca="1">IF(Merged_Data[[#This Row],[Last Job Date]]+10 &lt;TODAY(), "AVAILABLE", "NOT AVAILABLE")</f>
        <v>AVAILABLE</v>
      </c>
      <c r="M674" s="37" t="str">
        <f ca="1">IF(OR(Merged_Data[[#This Row],[Cert 2 Exp Date]]&lt;=TODAY()-$D$3, Merged_Data[[#This Row],[Cert 1 Ext Date]]&lt;=TODAY()-$D$3,Merged_Data[[#This Row],[Cert 3 Exp Date]]&lt;=TODAY()-$D$3), "COMPLIANT", "NOT COMPLIANT")</f>
        <v>NOT COMPLIANT</v>
      </c>
      <c r="N674" s="45" t="str" cm="1">
        <f t="array" aca="1" ref="N674" ca="1">_xlfn.IFS(Merged_Data[[#This Row],[Cert 1 Ext Date]]&gt;TODAY()+10, "Current", AND(Merged_Data[[#This Row],[Cert 1 Ext Date]]&gt;TODAY(), Merged_Data[[#This Row],[Cert 1 Ext Date]]&lt;TODAY()+15),"Notify",Merged_Data[[#This Row],[Cert 1 Ext Date]]&lt;=TODAY(), "Expired",Merged_Data[[#This Row],[Cert 1 Ext Date]]= " ","No Data")</f>
        <v>Current</v>
      </c>
      <c r="O674" s="45" t="str" cm="1">
        <f t="array" aca="1" ref="O674" ca="1">_xlfn.IFS(Merged_Data[[#This Row],[Cert 2 Exp Date]]&gt;TODAY()+10, "Current", AND(Merged_Data[[#This Row],[Cert 2 Exp Date]]&gt;TODAY(), Merged_Data[[#This Row],[Cert 2 Exp Date]]&lt;TODAY()+15),"Notify",Merged_Data[[#This Row],[Cert 2 Exp Date]]&lt;=TODAY(), "Expired",Merged_Data[[#This Row],[Cert 2 Exp Date]]= " ","No Data")</f>
        <v>Current</v>
      </c>
      <c r="P674" s="45" t="str" cm="1">
        <f t="array" aca="1" ref="P674" ca="1">_xlfn.IFS(Merged_Data[[#This Row],[Cert 3 Exp Date]]&gt;TODAY()+10, "Current", AND(Merged_Data[[#This Row],[Cert 3 Exp Date]]&gt;TODAY(), Merged_Data[[#This Row],[Cert 3 Exp Date]]&lt;TODAY()+15),"Notify",Merged_Data[[#This Row],[Cert 3 Exp Date]]&lt;=TODAY(), "Expired",Merged_Data[[#This Row],[Cert 3 Exp Date]]= " ","No Data")</f>
        <v>Current</v>
      </c>
    </row>
    <row r="675" spans="1:16" x14ac:dyDescent="0.25">
      <c r="A675" s="13" t="s">
        <v>115</v>
      </c>
      <c r="B675" s="13" t="s">
        <v>116</v>
      </c>
      <c r="C675" s="13" t="s">
        <v>3108</v>
      </c>
      <c r="D675" s="13" t="s">
        <v>2430</v>
      </c>
      <c r="E675" s="13" t="s">
        <v>2426</v>
      </c>
      <c r="F675" s="13" t="s">
        <v>2442</v>
      </c>
      <c r="G675" s="13" t="s">
        <v>2432</v>
      </c>
      <c r="H675" s="18">
        <v>44710</v>
      </c>
      <c r="I675" s="20">
        <v>44836</v>
      </c>
      <c r="J675" s="21"/>
      <c r="K675" s="22"/>
      <c r="L675" s="14" t="str">
        <f ca="1">IF(Merged_Data[[#This Row],[Last Job Date]]+10 &lt;TODAY(), "AVAILABLE", "NOT AVAILABLE")</f>
        <v>AVAILABLE</v>
      </c>
      <c r="M675" s="37" t="str">
        <f ca="1">IF(OR(Merged_Data[[#This Row],[Cert 2 Exp Date]]&lt;=TODAY()-$D$3, Merged_Data[[#This Row],[Cert 1 Ext Date]]&lt;=TODAY()-$D$3,Merged_Data[[#This Row],[Cert 3 Exp Date]]&lt;=TODAY()-$D$3), "COMPLIANT", "NOT COMPLIANT")</f>
        <v>COMPLIANT</v>
      </c>
      <c r="N675" s="45" t="str" cm="1">
        <f t="array" aca="1" ref="N675" ca="1">_xlfn.IFS(Merged_Data[[#This Row],[Cert 1 Ext Date]]&gt;TODAY()+10, "Current", AND(Merged_Data[[#This Row],[Cert 1 Ext Date]]&gt;TODAY(), Merged_Data[[#This Row],[Cert 1 Ext Date]]&lt;TODAY()+15),"Notify",Merged_Data[[#This Row],[Cert 1 Ext Date]]&lt;=TODAY(), "Expired",Merged_Data[[#This Row],[Cert 1 Ext Date]]= " ","No Data")</f>
        <v>Current</v>
      </c>
      <c r="O675" s="45" t="str" cm="1">
        <f t="array" aca="1" ref="O675" ca="1">_xlfn.IFS(Merged_Data[[#This Row],[Cert 2 Exp Date]]&gt;TODAY()+10, "Current", AND(Merged_Data[[#This Row],[Cert 2 Exp Date]]&gt;TODAY(), Merged_Data[[#This Row],[Cert 2 Exp Date]]&lt;TODAY()+15),"Notify",Merged_Data[[#This Row],[Cert 2 Exp Date]]&lt;=TODAY(), "Expired",Merged_Data[[#This Row],[Cert 2 Exp Date]]= " ","No Data")</f>
        <v>Expired</v>
      </c>
      <c r="P675" s="45" t="str" cm="1">
        <f t="array" aca="1" ref="P675" ca="1">_xlfn.IFS(Merged_Data[[#This Row],[Cert 3 Exp Date]]&gt;TODAY()+10, "Current", AND(Merged_Data[[#This Row],[Cert 3 Exp Date]]&gt;TODAY(), Merged_Data[[#This Row],[Cert 3 Exp Date]]&lt;TODAY()+15),"Notify",Merged_Data[[#This Row],[Cert 3 Exp Date]]&lt;=TODAY(), "Expired",Merged_Data[[#This Row],[Cert 3 Exp Date]]= " ","No Data")</f>
        <v>Expired</v>
      </c>
    </row>
    <row r="676" spans="1:16" x14ac:dyDescent="0.25">
      <c r="A676" s="13" t="s">
        <v>1018</v>
      </c>
      <c r="B676" s="13" t="s">
        <v>1019</v>
      </c>
      <c r="C676" s="13" t="s">
        <v>3109</v>
      </c>
      <c r="D676" s="13" t="s">
        <v>2425</v>
      </c>
      <c r="E676" s="13" t="s">
        <v>2441</v>
      </c>
      <c r="F676" s="13" t="s">
        <v>2427</v>
      </c>
      <c r="G676" s="13" t="s">
        <v>2428</v>
      </c>
      <c r="H676" s="18">
        <v>44705</v>
      </c>
      <c r="I676" s="20"/>
      <c r="J676" s="21">
        <v>44722</v>
      </c>
      <c r="K676" s="22">
        <v>44752</v>
      </c>
      <c r="L676" s="14" t="str">
        <f ca="1">IF(Merged_Data[[#This Row],[Last Job Date]]+10 &lt;TODAY(), "AVAILABLE", "NOT AVAILABLE")</f>
        <v>AVAILABLE</v>
      </c>
      <c r="M676" s="37" t="str">
        <f ca="1">IF(OR(Merged_Data[[#This Row],[Cert 2 Exp Date]]&lt;=TODAY()-$D$3, Merged_Data[[#This Row],[Cert 1 Ext Date]]&lt;=TODAY()-$D$3,Merged_Data[[#This Row],[Cert 3 Exp Date]]&lt;=TODAY()-$D$3), "COMPLIANT", "NOT COMPLIANT")</f>
        <v>COMPLIANT</v>
      </c>
      <c r="N676" s="45" t="str" cm="1">
        <f t="array" aca="1" ref="N676" ca="1">_xlfn.IFS(Merged_Data[[#This Row],[Cert 1 Ext Date]]&gt;TODAY()+10, "Current", AND(Merged_Data[[#This Row],[Cert 1 Ext Date]]&gt;TODAY(), Merged_Data[[#This Row],[Cert 1 Ext Date]]&lt;TODAY()+15),"Notify",Merged_Data[[#This Row],[Cert 1 Ext Date]]&lt;=TODAY(), "Expired",Merged_Data[[#This Row],[Cert 1 Ext Date]]= " ","No Data")</f>
        <v>Expired</v>
      </c>
      <c r="O676" s="45" t="str" cm="1">
        <f t="array" aca="1" ref="O676" ca="1">_xlfn.IFS(Merged_Data[[#This Row],[Cert 2 Exp Date]]&gt;TODAY()+10, "Current", AND(Merged_Data[[#This Row],[Cert 2 Exp Date]]&gt;TODAY(), Merged_Data[[#This Row],[Cert 2 Exp Date]]&lt;TODAY()+15),"Notify",Merged_Data[[#This Row],[Cert 2 Exp Date]]&lt;=TODAY(), "Expired",Merged_Data[[#This Row],[Cert 2 Exp Date]]= " ","No Data")</f>
        <v>Expired</v>
      </c>
      <c r="P676" s="45" t="str" cm="1">
        <f t="array" aca="1" ref="P676" ca="1">_xlfn.IFS(Merged_Data[[#This Row],[Cert 3 Exp Date]]&gt;TODAY()+10, "Current", AND(Merged_Data[[#This Row],[Cert 3 Exp Date]]&gt;TODAY(), Merged_Data[[#This Row],[Cert 3 Exp Date]]&lt;TODAY()+15),"Notify",Merged_Data[[#This Row],[Cert 3 Exp Date]]&lt;=TODAY(), "Expired",Merged_Data[[#This Row],[Cert 3 Exp Date]]= " ","No Data")</f>
        <v>Current</v>
      </c>
    </row>
    <row r="677" spans="1:16" x14ac:dyDescent="0.25">
      <c r="A677" s="13" t="s">
        <v>1476</v>
      </c>
      <c r="B677" s="13" t="s">
        <v>1477</v>
      </c>
      <c r="C677" s="13" t="s">
        <v>3110</v>
      </c>
      <c r="D677" s="13" t="s">
        <v>2430</v>
      </c>
      <c r="E677" s="13" t="s">
        <v>2426</v>
      </c>
      <c r="F677" s="13" t="s">
        <v>2427</v>
      </c>
      <c r="G677" s="13" t="s">
        <v>2432</v>
      </c>
      <c r="H677" s="18">
        <v>44714</v>
      </c>
      <c r="I677" s="20">
        <v>44775</v>
      </c>
      <c r="J677" s="21">
        <v>44943</v>
      </c>
      <c r="K677" s="22">
        <v>45387</v>
      </c>
      <c r="L677" s="14" t="str">
        <f ca="1">IF(Merged_Data[[#This Row],[Last Job Date]]+10 &lt;TODAY(), "AVAILABLE", "NOT AVAILABLE")</f>
        <v>NOT AVAILABLE</v>
      </c>
      <c r="M677" s="37" t="str">
        <f ca="1">IF(OR(Merged_Data[[#This Row],[Cert 2 Exp Date]]&lt;=TODAY()-$D$3, Merged_Data[[#This Row],[Cert 1 Ext Date]]&lt;=TODAY()-$D$3,Merged_Data[[#This Row],[Cert 3 Exp Date]]&lt;=TODAY()-$D$3), "COMPLIANT", "NOT COMPLIANT")</f>
        <v>NOT COMPLIANT</v>
      </c>
      <c r="N677" s="45" t="str" cm="1">
        <f t="array" aca="1" ref="N677" ca="1">_xlfn.IFS(Merged_Data[[#This Row],[Cert 1 Ext Date]]&gt;TODAY()+10, "Current", AND(Merged_Data[[#This Row],[Cert 1 Ext Date]]&gt;TODAY(), Merged_Data[[#This Row],[Cert 1 Ext Date]]&lt;TODAY()+15),"Notify",Merged_Data[[#This Row],[Cert 1 Ext Date]]&lt;=TODAY(), "Expired",Merged_Data[[#This Row],[Cert 1 Ext Date]]= " ","No Data")</f>
        <v>Current</v>
      </c>
      <c r="O677" s="45" t="str" cm="1">
        <f t="array" aca="1" ref="O677" ca="1">_xlfn.IFS(Merged_Data[[#This Row],[Cert 2 Exp Date]]&gt;TODAY()+10, "Current", AND(Merged_Data[[#This Row],[Cert 2 Exp Date]]&gt;TODAY(), Merged_Data[[#This Row],[Cert 2 Exp Date]]&lt;TODAY()+15),"Notify",Merged_Data[[#This Row],[Cert 2 Exp Date]]&lt;=TODAY(), "Expired",Merged_Data[[#This Row],[Cert 2 Exp Date]]= " ","No Data")</f>
        <v>Current</v>
      </c>
      <c r="P677" s="45" t="str" cm="1">
        <f t="array" aca="1" ref="P677" ca="1">_xlfn.IFS(Merged_Data[[#This Row],[Cert 3 Exp Date]]&gt;TODAY()+10, "Current", AND(Merged_Data[[#This Row],[Cert 3 Exp Date]]&gt;TODAY(), Merged_Data[[#This Row],[Cert 3 Exp Date]]&lt;TODAY()+15),"Notify",Merged_Data[[#This Row],[Cert 3 Exp Date]]&lt;=TODAY(), "Expired",Merged_Data[[#This Row],[Cert 3 Exp Date]]= " ","No Data")</f>
        <v>Current</v>
      </c>
    </row>
    <row r="678" spans="1:16" x14ac:dyDescent="0.25">
      <c r="A678" s="13" t="s">
        <v>1092</v>
      </c>
      <c r="B678" s="13" t="s">
        <v>1093</v>
      </c>
      <c r="C678" s="13" t="s">
        <v>3111</v>
      </c>
      <c r="D678" s="13" t="s">
        <v>2425</v>
      </c>
      <c r="E678" s="13" t="s">
        <v>2437</v>
      </c>
      <c r="F678" s="13" t="s">
        <v>2442</v>
      </c>
      <c r="G678" s="13" t="s">
        <v>2432</v>
      </c>
      <c r="H678" s="18">
        <v>44709</v>
      </c>
      <c r="I678" s="20">
        <v>45001</v>
      </c>
      <c r="J678" s="21">
        <v>44779</v>
      </c>
      <c r="K678" s="22">
        <v>44730</v>
      </c>
      <c r="L678" s="14" t="str">
        <f ca="1">IF(Merged_Data[[#This Row],[Last Job Date]]+10 &lt;TODAY(), "AVAILABLE", "NOT AVAILABLE")</f>
        <v>AVAILABLE</v>
      </c>
      <c r="M678" s="37" t="str">
        <f ca="1">IF(OR(Merged_Data[[#This Row],[Cert 2 Exp Date]]&lt;=TODAY()-$D$3, Merged_Data[[#This Row],[Cert 1 Ext Date]]&lt;=TODAY()-$D$3,Merged_Data[[#This Row],[Cert 3 Exp Date]]&lt;=TODAY()-$D$3), "COMPLIANT", "NOT COMPLIANT")</f>
        <v>NOT COMPLIANT</v>
      </c>
      <c r="N678" s="45" t="str" cm="1">
        <f t="array" aca="1" ref="N678" ca="1">_xlfn.IFS(Merged_Data[[#This Row],[Cert 1 Ext Date]]&gt;TODAY()+10, "Current", AND(Merged_Data[[#This Row],[Cert 1 Ext Date]]&gt;TODAY(), Merged_Data[[#This Row],[Cert 1 Ext Date]]&lt;TODAY()+15),"Notify",Merged_Data[[#This Row],[Cert 1 Ext Date]]&lt;=TODAY(), "Expired",Merged_Data[[#This Row],[Cert 1 Ext Date]]= " ","No Data")</f>
        <v>Current</v>
      </c>
      <c r="O678" s="45" t="str" cm="1">
        <f t="array" aca="1" ref="O678" ca="1">_xlfn.IFS(Merged_Data[[#This Row],[Cert 2 Exp Date]]&gt;TODAY()+10, "Current", AND(Merged_Data[[#This Row],[Cert 2 Exp Date]]&gt;TODAY(), Merged_Data[[#This Row],[Cert 2 Exp Date]]&lt;TODAY()+15),"Notify",Merged_Data[[#This Row],[Cert 2 Exp Date]]&lt;=TODAY(), "Expired",Merged_Data[[#This Row],[Cert 2 Exp Date]]= " ","No Data")</f>
        <v>Current</v>
      </c>
      <c r="P678" s="45" t="str" cm="1">
        <f t="array" aca="1" ref="P678" ca="1">_xlfn.IFS(Merged_Data[[#This Row],[Cert 3 Exp Date]]&gt;TODAY()+10, "Current", AND(Merged_Data[[#This Row],[Cert 3 Exp Date]]&gt;TODAY(), Merged_Data[[#This Row],[Cert 3 Exp Date]]&lt;TODAY()+15),"Notify",Merged_Data[[#This Row],[Cert 3 Exp Date]]&lt;=TODAY(), "Expired",Merged_Data[[#This Row],[Cert 3 Exp Date]]= " ","No Data")</f>
        <v>Notify</v>
      </c>
    </row>
    <row r="679" spans="1:16" x14ac:dyDescent="0.25">
      <c r="A679" s="13" t="s">
        <v>776</v>
      </c>
      <c r="B679" s="13" t="s">
        <v>777</v>
      </c>
      <c r="C679" s="13" t="s">
        <v>3112</v>
      </c>
      <c r="D679" s="13" t="s">
        <v>2425</v>
      </c>
      <c r="E679" s="13" t="s">
        <v>2439</v>
      </c>
      <c r="F679" s="13" t="s">
        <v>2435</v>
      </c>
      <c r="G679" s="13" t="s">
        <v>2428</v>
      </c>
      <c r="H679" s="18">
        <v>44710</v>
      </c>
      <c r="I679" s="20">
        <v>44670</v>
      </c>
      <c r="J679" s="21">
        <v>45065</v>
      </c>
      <c r="K679" s="22">
        <v>44722</v>
      </c>
      <c r="L679" s="14" t="str">
        <f ca="1">IF(Merged_Data[[#This Row],[Last Job Date]]+10 &lt;TODAY(), "AVAILABLE", "NOT AVAILABLE")</f>
        <v>AVAILABLE</v>
      </c>
      <c r="M679" s="37" t="str">
        <f ca="1">IF(OR(Merged_Data[[#This Row],[Cert 2 Exp Date]]&lt;=TODAY()-$D$3, Merged_Data[[#This Row],[Cert 1 Ext Date]]&lt;=TODAY()-$D$3,Merged_Data[[#This Row],[Cert 3 Exp Date]]&lt;=TODAY()-$D$3), "COMPLIANT", "NOT COMPLIANT")</f>
        <v>COMPLIANT</v>
      </c>
      <c r="N679" s="45" t="str" cm="1">
        <f t="array" aca="1" ref="N679" ca="1">_xlfn.IFS(Merged_Data[[#This Row],[Cert 1 Ext Date]]&gt;TODAY()+10, "Current", AND(Merged_Data[[#This Row],[Cert 1 Ext Date]]&gt;TODAY(), Merged_Data[[#This Row],[Cert 1 Ext Date]]&lt;TODAY()+15),"Notify",Merged_Data[[#This Row],[Cert 1 Ext Date]]&lt;=TODAY(), "Expired",Merged_Data[[#This Row],[Cert 1 Ext Date]]= " ","No Data")</f>
        <v>Expired</v>
      </c>
      <c r="O679" s="45" t="str" cm="1">
        <f t="array" aca="1" ref="O679" ca="1">_xlfn.IFS(Merged_Data[[#This Row],[Cert 2 Exp Date]]&gt;TODAY()+10, "Current", AND(Merged_Data[[#This Row],[Cert 2 Exp Date]]&gt;TODAY(), Merged_Data[[#This Row],[Cert 2 Exp Date]]&lt;TODAY()+15),"Notify",Merged_Data[[#This Row],[Cert 2 Exp Date]]&lt;=TODAY(), "Expired",Merged_Data[[#This Row],[Cert 2 Exp Date]]= " ","No Data")</f>
        <v>Current</v>
      </c>
      <c r="P679" s="45" t="str" cm="1">
        <f t="array" aca="1" ref="P679" ca="1">_xlfn.IFS(Merged_Data[[#This Row],[Cert 3 Exp Date]]&gt;TODAY()+10, "Current", AND(Merged_Data[[#This Row],[Cert 3 Exp Date]]&gt;TODAY(), Merged_Data[[#This Row],[Cert 3 Exp Date]]&lt;TODAY()+15),"Notify",Merged_Data[[#This Row],[Cert 3 Exp Date]]&lt;=TODAY(), "Expired",Merged_Data[[#This Row],[Cert 3 Exp Date]]= " ","No Data")</f>
        <v>Expired</v>
      </c>
    </row>
    <row r="680" spans="1:16" x14ac:dyDescent="0.25">
      <c r="A680" s="13" t="s">
        <v>1788</v>
      </c>
      <c r="B680" s="13" t="s">
        <v>661</v>
      </c>
      <c r="C680" s="13" t="s">
        <v>3113</v>
      </c>
      <c r="D680" s="13" t="s">
        <v>2430</v>
      </c>
      <c r="E680" s="13" t="s">
        <v>2445</v>
      </c>
      <c r="F680" s="13" t="s">
        <v>2447</v>
      </c>
      <c r="G680" s="13" t="s">
        <v>2428</v>
      </c>
      <c r="H680" s="18">
        <v>44711</v>
      </c>
      <c r="I680" s="20"/>
      <c r="J680" s="21">
        <v>44885</v>
      </c>
      <c r="K680" s="22">
        <v>45426</v>
      </c>
      <c r="L680" s="14" t="str">
        <f ca="1">IF(Merged_Data[[#This Row],[Last Job Date]]+10 &lt;TODAY(), "AVAILABLE", "NOT AVAILABLE")</f>
        <v>AVAILABLE</v>
      </c>
      <c r="M680" s="37" t="str">
        <f ca="1">IF(OR(Merged_Data[[#This Row],[Cert 2 Exp Date]]&lt;=TODAY()-$D$3, Merged_Data[[#This Row],[Cert 1 Ext Date]]&lt;=TODAY()-$D$3,Merged_Data[[#This Row],[Cert 3 Exp Date]]&lt;=TODAY()-$D$3), "COMPLIANT", "NOT COMPLIANT")</f>
        <v>COMPLIANT</v>
      </c>
      <c r="N680" s="45" t="str" cm="1">
        <f t="array" aca="1" ref="N680" ca="1">_xlfn.IFS(Merged_Data[[#This Row],[Cert 1 Ext Date]]&gt;TODAY()+10, "Current", AND(Merged_Data[[#This Row],[Cert 1 Ext Date]]&gt;TODAY(), Merged_Data[[#This Row],[Cert 1 Ext Date]]&lt;TODAY()+15),"Notify",Merged_Data[[#This Row],[Cert 1 Ext Date]]&lt;=TODAY(), "Expired",Merged_Data[[#This Row],[Cert 1 Ext Date]]= " ","No Data")</f>
        <v>Expired</v>
      </c>
      <c r="O680" s="45" t="str" cm="1">
        <f t="array" aca="1" ref="O680" ca="1">_xlfn.IFS(Merged_Data[[#This Row],[Cert 2 Exp Date]]&gt;TODAY()+10, "Current", AND(Merged_Data[[#This Row],[Cert 2 Exp Date]]&gt;TODAY(), Merged_Data[[#This Row],[Cert 2 Exp Date]]&lt;TODAY()+15),"Notify",Merged_Data[[#This Row],[Cert 2 Exp Date]]&lt;=TODAY(), "Expired",Merged_Data[[#This Row],[Cert 2 Exp Date]]= " ","No Data")</f>
        <v>Current</v>
      </c>
      <c r="P680" s="45" t="str" cm="1">
        <f t="array" aca="1" ref="P680" ca="1">_xlfn.IFS(Merged_Data[[#This Row],[Cert 3 Exp Date]]&gt;TODAY()+10, "Current", AND(Merged_Data[[#This Row],[Cert 3 Exp Date]]&gt;TODAY(), Merged_Data[[#This Row],[Cert 3 Exp Date]]&lt;TODAY()+15),"Notify",Merged_Data[[#This Row],[Cert 3 Exp Date]]&lt;=TODAY(), "Expired",Merged_Data[[#This Row],[Cert 3 Exp Date]]= " ","No Data")</f>
        <v>Current</v>
      </c>
    </row>
    <row r="681" spans="1:16" x14ac:dyDescent="0.25">
      <c r="A681" s="13" t="s">
        <v>2402</v>
      </c>
      <c r="B681" s="13" t="s">
        <v>2403</v>
      </c>
      <c r="C681" s="13" t="s">
        <v>3114</v>
      </c>
      <c r="D681" s="13" t="s">
        <v>2425</v>
      </c>
      <c r="E681" s="13" t="s">
        <v>2439</v>
      </c>
      <c r="F681" s="13" t="s">
        <v>2447</v>
      </c>
      <c r="G681" s="13" t="s">
        <v>2432</v>
      </c>
      <c r="H681" s="18">
        <v>44709</v>
      </c>
      <c r="I681" s="20">
        <v>45089</v>
      </c>
      <c r="J681" s="21">
        <v>44740</v>
      </c>
      <c r="K681" s="22">
        <v>44851</v>
      </c>
      <c r="L681" s="14" t="str">
        <f ca="1">IF(Merged_Data[[#This Row],[Last Job Date]]+10 &lt;TODAY(), "AVAILABLE", "NOT AVAILABLE")</f>
        <v>AVAILABLE</v>
      </c>
      <c r="M681" s="37" t="str">
        <f ca="1">IF(OR(Merged_Data[[#This Row],[Cert 2 Exp Date]]&lt;=TODAY()-$D$3, Merged_Data[[#This Row],[Cert 1 Ext Date]]&lt;=TODAY()-$D$3,Merged_Data[[#This Row],[Cert 3 Exp Date]]&lt;=TODAY()-$D$3), "COMPLIANT", "NOT COMPLIANT")</f>
        <v>NOT COMPLIANT</v>
      </c>
      <c r="N681" s="45" t="str" cm="1">
        <f t="array" aca="1" ref="N681" ca="1">_xlfn.IFS(Merged_Data[[#This Row],[Cert 1 Ext Date]]&gt;TODAY()+10, "Current", AND(Merged_Data[[#This Row],[Cert 1 Ext Date]]&gt;TODAY(), Merged_Data[[#This Row],[Cert 1 Ext Date]]&lt;TODAY()+15),"Notify",Merged_Data[[#This Row],[Cert 1 Ext Date]]&lt;=TODAY(), "Expired",Merged_Data[[#This Row],[Cert 1 Ext Date]]= " ","No Data")</f>
        <v>Current</v>
      </c>
      <c r="O681" s="45" t="str" cm="1">
        <f t="array" aca="1" ref="O681" ca="1">_xlfn.IFS(Merged_Data[[#This Row],[Cert 2 Exp Date]]&gt;TODAY()+10, "Current", AND(Merged_Data[[#This Row],[Cert 2 Exp Date]]&gt;TODAY(), Merged_Data[[#This Row],[Cert 2 Exp Date]]&lt;TODAY()+15),"Notify",Merged_Data[[#This Row],[Cert 2 Exp Date]]&lt;=TODAY(), "Expired",Merged_Data[[#This Row],[Cert 2 Exp Date]]= " ","No Data")</f>
        <v>Current</v>
      </c>
      <c r="P681" s="45" t="str" cm="1">
        <f t="array" aca="1" ref="P681" ca="1">_xlfn.IFS(Merged_Data[[#This Row],[Cert 3 Exp Date]]&gt;TODAY()+10, "Current", AND(Merged_Data[[#This Row],[Cert 3 Exp Date]]&gt;TODAY(), Merged_Data[[#This Row],[Cert 3 Exp Date]]&lt;TODAY()+15),"Notify",Merged_Data[[#This Row],[Cert 3 Exp Date]]&lt;=TODAY(), "Expired",Merged_Data[[#This Row],[Cert 3 Exp Date]]= " ","No Data")</f>
        <v>Current</v>
      </c>
    </row>
    <row r="682" spans="1:16" x14ac:dyDescent="0.25">
      <c r="A682" s="13" t="s">
        <v>221</v>
      </c>
      <c r="B682" s="13" t="s">
        <v>222</v>
      </c>
      <c r="C682" s="13" t="s">
        <v>3115</v>
      </c>
      <c r="D682" s="13" t="s">
        <v>2425</v>
      </c>
      <c r="E682" s="13" t="s">
        <v>2439</v>
      </c>
      <c r="F682" s="13" t="s">
        <v>2447</v>
      </c>
      <c r="G682" s="13" t="s">
        <v>2432</v>
      </c>
      <c r="H682" s="18">
        <v>44709</v>
      </c>
      <c r="I682" s="20">
        <v>44940</v>
      </c>
      <c r="J682" s="21">
        <v>45098</v>
      </c>
      <c r="K682" s="22">
        <v>44552</v>
      </c>
      <c r="L682" s="14" t="str">
        <f ca="1">IF(Merged_Data[[#This Row],[Last Job Date]]+10 &lt;TODAY(), "AVAILABLE", "NOT AVAILABLE")</f>
        <v>AVAILABLE</v>
      </c>
      <c r="M682" s="37" t="str">
        <f ca="1">IF(OR(Merged_Data[[#This Row],[Cert 2 Exp Date]]&lt;=TODAY()-$D$3, Merged_Data[[#This Row],[Cert 1 Ext Date]]&lt;=TODAY()-$D$3,Merged_Data[[#This Row],[Cert 3 Exp Date]]&lt;=TODAY()-$D$3), "COMPLIANT", "NOT COMPLIANT")</f>
        <v>COMPLIANT</v>
      </c>
      <c r="N682" s="45" t="str" cm="1">
        <f t="array" aca="1" ref="N682" ca="1">_xlfn.IFS(Merged_Data[[#This Row],[Cert 1 Ext Date]]&gt;TODAY()+10, "Current", AND(Merged_Data[[#This Row],[Cert 1 Ext Date]]&gt;TODAY(), Merged_Data[[#This Row],[Cert 1 Ext Date]]&lt;TODAY()+15),"Notify",Merged_Data[[#This Row],[Cert 1 Ext Date]]&lt;=TODAY(), "Expired",Merged_Data[[#This Row],[Cert 1 Ext Date]]= " ","No Data")</f>
        <v>Current</v>
      </c>
      <c r="O682" s="45" t="str" cm="1">
        <f t="array" aca="1" ref="O682" ca="1">_xlfn.IFS(Merged_Data[[#This Row],[Cert 2 Exp Date]]&gt;TODAY()+10, "Current", AND(Merged_Data[[#This Row],[Cert 2 Exp Date]]&gt;TODAY(), Merged_Data[[#This Row],[Cert 2 Exp Date]]&lt;TODAY()+15),"Notify",Merged_Data[[#This Row],[Cert 2 Exp Date]]&lt;=TODAY(), "Expired",Merged_Data[[#This Row],[Cert 2 Exp Date]]= " ","No Data")</f>
        <v>Current</v>
      </c>
      <c r="P682" s="45" t="str" cm="1">
        <f t="array" aca="1" ref="P682" ca="1">_xlfn.IFS(Merged_Data[[#This Row],[Cert 3 Exp Date]]&gt;TODAY()+10, "Current", AND(Merged_Data[[#This Row],[Cert 3 Exp Date]]&gt;TODAY(), Merged_Data[[#This Row],[Cert 3 Exp Date]]&lt;TODAY()+15),"Notify",Merged_Data[[#This Row],[Cert 3 Exp Date]]&lt;=TODAY(), "Expired",Merged_Data[[#This Row],[Cert 3 Exp Date]]= " ","No Data")</f>
        <v>Expired</v>
      </c>
    </row>
    <row r="683" spans="1:16" x14ac:dyDescent="0.25">
      <c r="A683" s="13" t="s">
        <v>2089</v>
      </c>
      <c r="B683" s="13" t="s">
        <v>704</v>
      </c>
      <c r="C683" s="13" t="s">
        <v>3116</v>
      </c>
      <c r="D683" s="13" t="s">
        <v>2430</v>
      </c>
      <c r="E683" s="13" t="s">
        <v>2439</v>
      </c>
      <c r="F683" s="13" t="s">
        <v>2447</v>
      </c>
      <c r="G683" s="13" t="s">
        <v>2432</v>
      </c>
      <c r="H683" s="18">
        <v>44710</v>
      </c>
      <c r="I683" s="20">
        <v>45033</v>
      </c>
      <c r="J683" s="21">
        <v>44988</v>
      </c>
      <c r="K683" s="22">
        <v>44672</v>
      </c>
      <c r="L683" s="14" t="str">
        <f ca="1">IF(Merged_Data[[#This Row],[Last Job Date]]+10 &lt;TODAY(), "AVAILABLE", "NOT AVAILABLE")</f>
        <v>AVAILABLE</v>
      </c>
      <c r="M683" s="37" t="str">
        <f ca="1">IF(OR(Merged_Data[[#This Row],[Cert 2 Exp Date]]&lt;=TODAY()-$D$3, Merged_Data[[#This Row],[Cert 1 Ext Date]]&lt;=TODAY()-$D$3,Merged_Data[[#This Row],[Cert 3 Exp Date]]&lt;=TODAY()-$D$3), "COMPLIANT", "NOT COMPLIANT")</f>
        <v>COMPLIANT</v>
      </c>
      <c r="N683" s="45" t="str" cm="1">
        <f t="array" aca="1" ref="N683" ca="1">_xlfn.IFS(Merged_Data[[#This Row],[Cert 1 Ext Date]]&gt;TODAY()+10, "Current", AND(Merged_Data[[#This Row],[Cert 1 Ext Date]]&gt;TODAY(), Merged_Data[[#This Row],[Cert 1 Ext Date]]&lt;TODAY()+15),"Notify",Merged_Data[[#This Row],[Cert 1 Ext Date]]&lt;=TODAY(), "Expired",Merged_Data[[#This Row],[Cert 1 Ext Date]]= " ","No Data")</f>
        <v>Current</v>
      </c>
      <c r="O683" s="45" t="str" cm="1">
        <f t="array" aca="1" ref="O683" ca="1">_xlfn.IFS(Merged_Data[[#This Row],[Cert 2 Exp Date]]&gt;TODAY()+10, "Current", AND(Merged_Data[[#This Row],[Cert 2 Exp Date]]&gt;TODAY(), Merged_Data[[#This Row],[Cert 2 Exp Date]]&lt;TODAY()+15),"Notify",Merged_Data[[#This Row],[Cert 2 Exp Date]]&lt;=TODAY(), "Expired",Merged_Data[[#This Row],[Cert 2 Exp Date]]= " ","No Data")</f>
        <v>Current</v>
      </c>
      <c r="P683" s="45" t="str" cm="1">
        <f t="array" aca="1" ref="P683" ca="1">_xlfn.IFS(Merged_Data[[#This Row],[Cert 3 Exp Date]]&gt;TODAY()+10, "Current", AND(Merged_Data[[#This Row],[Cert 3 Exp Date]]&gt;TODAY(), Merged_Data[[#This Row],[Cert 3 Exp Date]]&lt;TODAY()+15),"Notify",Merged_Data[[#This Row],[Cert 3 Exp Date]]&lt;=TODAY(), "Expired",Merged_Data[[#This Row],[Cert 3 Exp Date]]= " ","No Data")</f>
        <v>Expired</v>
      </c>
    </row>
    <row r="684" spans="1:16" x14ac:dyDescent="0.25">
      <c r="A684" s="13" t="s">
        <v>2194</v>
      </c>
      <c r="B684" s="13" t="s">
        <v>2195</v>
      </c>
      <c r="C684" s="13" t="s">
        <v>3117</v>
      </c>
      <c r="D684" s="13" t="s">
        <v>2430</v>
      </c>
      <c r="E684" s="13" t="s">
        <v>2441</v>
      </c>
      <c r="F684" s="13" t="s">
        <v>2447</v>
      </c>
      <c r="G684" s="13" t="s">
        <v>2432</v>
      </c>
      <c r="H684" s="18">
        <v>44716</v>
      </c>
      <c r="I684" s="20">
        <v>44940</v>
      </c>
      <c r="J684" s="21">
        <v>44789</v>
      </c>
      <c r="K684" s="22">
        <v>44620</v>
      </c>
      <c r="L684" s="14" t="str">
        <f ca="1">IF(Merged_Data[[#This Row],[Last Job Date]]+10 &lt;TODAY(), "AVAILABLE", "NOT AVAILABLE")</f>
        <v>NOT AVAILABLE</v>
      </c>
      <c r="M684" s="37" t="str">
        <f ca="1">IF(OR(Merged_Data[[#This Row],[Cert 2 Exp Date]]&lt;=TODAY()-$D$3, Merged_Data[[#This Row],[Cert 1 Ext Date]]&lt;=TODAY()-$D$3,Merged_Data[[#This Row],[Cert 3 Exp Date]]&lt;=TODAY()-$D$3), "COMPLIANT", "NOT COMPLIANT")</f>
        <v>COMPLIANT</v>
      </c>
      <c r="N684" s="45" t="str" cm="1">
        <f t="array" aca="1" ref="N684" ca="1">_xlfn.IFS(Merged_Data[[#This Row],[Cert 1 Ext Date]]&gt;TODAY()+10, "Current", AND(Merged_Data[[#This Row],[Cert 1 Ext Date]]&gt;TODAY(), Merged_Data[[#This Row],[Cert 1 Ext Date]]&lt;TODAY()+15),"Notify",Merged_Data[[#This Row],[Cert 1 Ext Date]]&lt;=TODAY(), "Expired",Merged_Data[[#This Row],[Cert 1 Ext Date]]= " ","No Data")</f>
        <v>Current</v>
      </c>
      <c r="O684" s="45" t="str" cm="1">
        <f t="array" aca="1" ref="O684" ca="1">_xlfn.IFS(Merged_Data[[#This Row],[Cert 2 Exp Date]]&gt;TODAY()+10, "Current", AND(Merged_Data[[#This Row],[Cert 2 Exp Date]]&gt;TODAY(), Merged_Data[[#This Row],[Cert 2 Exp Date]]&lt;TODAY()+15),"Notify",Merged_Data[[#This Row],[Cert 2 Exp Date]]&lt;=TODAY(), "Expired",Merged_Data[[#This Row],[Cert 2 Exp Date]]= " ","No Data")</f>
        <v>Current</v>
      </c>
      <c r="P684" s="45" t="str" cm="1">
        <f t="array" aca="1" ref="P684" ca="1">_xlfn.IFS(Merged_Data[[#This Row],[Cert 3 Exp Date]]&gt;TODAY()+10, "Current", AND(Merged_Data[[#This Row],[Cert 3 Exp Date]]&gt;TODAY(), Merged_Data[[#This Row],[Cert 3 Exp Date]]&lt;TODAY()+15),"Notify",Merged_Data[[#This Row],[Cert 3 Exp Date]]&lt;=TODAY(), "Expired",Merged_Data[[#This Row],[Cert 3 Exp Date]]= " ","No Data")</f>
        <v>Expired</v>
      </c>
    </row>
    <row r="685" spans="1:16" x14ac:dyDescent="0.25">
      <c r="A685" s="13" t="s">
        <v>1740</v>
      </c>
      <c r="B685" s="13" t="s">
        <v>1741</v>
      </c>
      <c r="C685" s="13" t="s">
        <v>3118</v>
      </c>
      <c r="D685" s="13" t="s">
        <v>2425</v>
      </c>
      <c r="E685" s="13" t="s">
        <v>2441</v>
      </c>
      <c r="F685" s="13" t="s">
        <v>2447</v>
      </c>
      <c r="G685" s="13" t="s">
        <v>2432</v>
      </c>
      <c r="H685" s="18">
        <v>44704</v>
      </c>
      <c r="I685" s="20">
        <v>44869</v>
      </c>
      <c r="J685" s="21">
        <v>45111</v>
      </c>
      <c r="K685" s="22">
        <v>45390</v>
      </c>
      <c r="L685" s="14" t="str">
        <f ca="1">IF(Merged_Data[[#This Row],[Last Job Date]]+10 &lt;TODAY(), "AVAILABLE", "NOT AVAILABLE")</f>
        <v>AVAILABLE</v>
      </c>
      <c r="M685" s="37" t="str">
        <f ca="1">IF(OR(Merged_Data[[#This Row],[Cert 2 Exp Date]]&lt;=TODAY()-$D$3, Merged_Data[[#This Row],[Cert 1 Ext Date]]&lt;=TODAY()-$D$3,Merged_Data[[#This Row],[Cert 3 Exp Date]]&lt;=TODAY()-$D$3), "COMPLIANT", "NOT COMPLIANT")</f>
        <v>NOT COMPLIANT</v>
      </c>
      <c r="N685" s="45" t="str" cm="1">
        <f t="array" aca="1" ref="N685" ca="1">_xlfn.IFS(Merged_Data[[#This Row],[Cert 1 Ext Date]]&gt;TODAY()+10, "Current", AND(Merged_Data[[#This Row],[Cert 1 Ext Date]]&gt;TODAY(), Merged_Data[[#This Row],[Cert 1 Ext Date]]&lt;TODAY()+15),"Notify",Merged_Data[[#This Row],[Cert 1 Ext Date]]&lt;=TODAY(), "Expired",Merged_Data[[#This Row],[Cert 1 Ext Date]]= " ","No Data")</f>
        <v>Current</v>
      </c>
      <c r="O685" s="45" t="str" cm="1">
        <f t="array" aca="1" ref="O685" ca="1">_xlfn.IFS(Merged_Data[[#This Row],[Cert 2 Exp Date]]&gt;TODAY()+10, "Current", AND(Merged_Data[[#This Row],[Cert 2 Exp Date]]&gt;TODAY(), Merged_Data[[#This Row],[Cert 2 Exp Date]]&lt;TODAY()+15),"Notify",Merged_Data[[#This Row],[Cert 2 Exp Date]]&lt;=TODAY(), "Expired",Merged_Data[[#This Row],[Cert 2 Exp Date]]= " ","No Data")</f>
        <v>Current</v>
      </c>
      <c r="P685" s="45" t="str" cm="1">
        <f t="array" aca="1" ref="P685" ca="1">_xlfn.IFS(Merged_Data[[#This Row],[Cert 3 Exp Date]]&gt;TODAY()+10, "Current", AND(Merged_Data[[#This Row],[Cert 3 Exp Date]]&gt;TODAY(), Merged_Data[[#This Row],[Cert 3 Exp Date]]&lt;TODAY()+15),"Notify",Merged_Data[[#This Row],[Cert 3 Exp Date]]&lt;=TODAY(), "Expired",Merged_Data[[#This Row],[Cert 3 Exp Date]]= " ","No Data")</f>
        <v>Current</v>
      </c>
    </row>
    <row r="686" spans="1:16" x14ac:dyDescent="0.25">
      <c r="A686" s="13" t="s">
        <v>1731</v>
      </c>
      <c r="B686" s="13" t="s">
        <v>1732</v>
      </c>
      <c r="C686" s="13" t="s">
        <v>3119</v>
      </c>
      <c r="D686" s="13" t="s">
        <v>2425</v>
      </c>
      <c r="E686" s="13" t="s">
        <v>2445</v>
      </c>
      <c r="F686" s="13" t="s">
        <v>2447</v>
      </c>
      <c r="G686" s="13" t="s">
        <v>2428</v>
      </c>
      <c r="H686" s="18">
        <v>44714</v>
      </c>
      <c r="I686" s="20">
        <v>45034</v>
      </c>
      <c r="J686" s="21">
        <v>45022</v>
      </c>
      <c r="K686" s="22">
        <v>45332</v>
      </c>
      <c r="L686" s="14" t="str">
        <f ca="1">IF(Merged_Data[[#This Row],[Last Job Date]]+10 &lt;TODAY(), "AVAILABLE", "NOT AVAILABLE")</f>
        <v>NOT AVAILABLE</v>
      </c>
      <c r="M686" s="37" t="str">
        <f ca="1">IF(OR(Merged_Data[[#This Row],[Cert 2 Exp Date]]&lt;=TODAY()-$D$3, Merged_Data[[#This Row],[Cert 1 Ext Date]]&lt;=TODAY()-$D$3,Merged_Data[[#This Row],[Cert 3 Exp Date]]&lt;=TODAY()-$D$3), "COMPLIANT", "NOT COMPLIANT")</f>
        <v>NOT COMPLIANT</v>
      </c>
      <c r="N686" s="45" t="str" cm="1">
        <f t="array" aca="1" ref="N686" ca="1">_xlfn.IFS(Merged_Data[[#This Row],[Cert 1 Ext Date]]&gt;TODAY()+10, "Current", AND(Merged_Data[[#This Row],[Cert 1 Ext Date]]&gt;TODAY(), Merged_Data[[#This Row],[Cert 1 Ext Date]]&lt;TODAY()+15),"Notify",Merged_Data[[#This Row],[Cert 1 Ext Date]]&lt;=TODAY(), "Expired",Merged_Data[[#This Row],[Cert 1 Ext Date]]= " ","No Data")</f>
        <v>Current</v>
      </c>
      <c r="O686" s="45" t="str" cm="1">
        <f t="array" aca="1" ref="O686" ca="1">_xlfn.IFS(Merged_Data[[#This Row],[Cert 2 Exp Date]]&gt;TODAY()+10, "Current", AND(Merged_Data[[#This Row],[Cert 2 Exp Date]]&gt;TODAY(), Merged_Data[[#This Row],[Cert 2 Exp Date]]&lt;TODAY()+15),"Notify",Merged_Data[[#This Row],[Cert 2 Exp Date]]&lt;=TODAY(), "Expired",Merged_Data[[#This Row],[Cert 2 Exp Date]]= " ","No Data")</f>
        <v>Current</v>
      </c>
      <c r="P686" s="45" t="str" cm="1">
        <f t="array" aca="1" ref="P686" ca="1">_xlfn.IFS(Merged_Data[[#This Row],[Cert 3 Exp Date]]&gt;TODAY()+10, "Current", AND(Merged_Data[[#This Row],[Cert 3 Exp Date]]&gt;TODAY(), Merged_Data[[#This Row],[Cert 3 Exp Date]]&lt;TODAY()+15),"Notify",Merged_Data[[#This Row],[Cert 3 Exp Date]]&lt;=TODAY(), "Expired",Merged_Data[[#This Row],[Cert 3 Exp Date]]= " ","No Data")</f>
        <v>Current</v>
      </c>
    </row>
    <row r="687" spans="1:16" x14ac:dyDescent="0.25">
      <c r="A687" s="13" t="s">
        <v>791</v>
      </c>
      <c r="B687" s="13" t="s">
        <v>792</v>
      </c>
      <c r="C687" s="13" t="s">
        <v>3120</v>
      </c>
      <c r="D687" s="13" t="s">
        <v>2425</v>
      </c>
      <c r="E687" s="13" t="s">
        <v>2445</v>
      </c>
      <c r="F687" s="13" t="s">
        <v>2427</v>
      </c>
      <c r="G687" s="13" t="s">
        <v>2428</v>
      </c>
      <c r="H687" s="18">
        <v>44704</v>
      </c>
      <c r="I687" s="20">
        <v>45087</v>
      </c>
      <c r="J687" s="21">
        <v>44875</v>
      </c>
      <c r="K687" s="22">
        <v>44929</v>
      </c>
      <c r="L687" s="14" t="str">
        <f ca="1">IF(Merged_Data[[#This Row],[Last Job Date]]+10 &lt;TODAY(), "AVAILABLE", "NOT AVAILABLE")</f>
        <v>AVAILABLE</v>
      </c>
      <c r="M687" s="37" t="str">
        <f ca="1">IF(OR(Merged_Data[[#This Row],[Cert 2 Exp Date]]&lt;=TODAY()-$D$3, Merged_Data[[#This Row],[Cert 1 Ext Date]]&lt;=TODAY()-$D$3,Merged_Data[[#This Row],[Cert 3 Exp Date]]&lt;=TODAY()-$D$3), "COMPLIANT", "NOT COMPLIANT")</f>
        <v>NOT COMPLIANT</v>
      </c>
      <c r="N687" s="45" t="str" cm="1">
        <f t="array" aca="1" ref="N687" ca="1">_xlfn.IFS(Merged_Data[[#This Row],[Cert 1 Ext Date]]&gt;TODAY()+10, "Current", AND(Merged_Data[[#This Row],[Cert 1 Ext Date]]&gt;TODAY(), Merged_Data[[#This Row],[Cert 1 Ext Date]]&lt;TODAY()+15),"Notify",Merged_Data[[#This Row],[Cert 1 Ext Date]]&lt;=TODAY(), "Expired",Merged_Data[[#This Row],[Cert 1 Ext Date]]= " ","No Data")</f>
        <v>Current</v>
      </c>
      <c r="O687" s="45" t="str" cm="1">
        <f t="array" aca="1" ref="O687" ca="1">_xlfn.IFS(Merged_Data[[#This Row],[Cert 2 Exp Date]]&gt;TODAY()+10, "Current", AND(Merged_Data[[#This Row],[Cert 2 Exp Date]]&gt;TODAY(), Merged_Data[[#This Row],[Cert 2 Exp Date]]&lt;TODAY()+15),"Notify",Merged_Data[[#This Row],[Cert 2 Exp Date]]&lt;=TODAY(), "Expired",Merged_Data[[#This Row],[Cert 2 Exp Date]]= " ","No Data")</f>
        <v>Current</v>
      </c>
      <c r="P687" s="45" t="str" cm="1">
        <f t="array" aca="1" ref="P687" ca="1">_xlfn.IFS(Merged_Data[[#This Row],[Cert 3 Exp Date]]&gt;TODAY()+10, "Current", AND(Merged_Data[[#This Row],[Cert 3 Exp Date]]&gt;TODAY(), Merged_Data[[#This Row],[Cert 3 Exp Date]]&lt;TODAY()+15),"Notify",Merged_Data[[#This Row],[Cert 3 Exp Date]]&lt;=TODAY(), "Expired",Merged_Data[[#This Row],[Cert 3 Exp Date]]= " ","No Data")</f>
        <v>Current</v>
      </c>
    </row>
    <row r="688" spans="1:16" x14ac:dyDescent="0.25">
      <c r="A688" s="13" t="s">
        <v>877</v>
      </c>
      <c r="B688" s="13" t="s">
        <v>878</v>
      </c>
      <c r="C688" s="13" t="s">
        <v>3121</v>
      </c>
      <c r="D688" s="13" t="s">
        <v>2430</v>
      </c>
      <c r="E688" s="13" t="s">
        <v>2445</v>
      </c>
      <c r="F688" s="13" t="s">
        <v>2427</v>
      </c>
      <c r="G688" s="13" t="s">
        <v>2432</v>
      </c>
      <c r="H688" s="18">
        <v>44709</v>
      </c>
      <c r="I688" s="20">
        <v>45178</v>
      </c>
      <c r="J688" s="21">
        <v>45032</v>
      </c>
      <c r="K688" s="22">
        <v>44663</v>
      </c>
      <c r="L688" s="14" t="str">
        <f ca="1">IF(Merged_Data[[#This Row],[Last Job Date]]+10 &lt;TODAY(), "AVAILABLE", "NOT AVAILABLE")</f>
        <v>AVAILABLE</v>
      </c>
      <c r="M688" s="37" t="str">
        <f ca="1">IF(OR(Merged_Data[[#This Row],[Cert 2 Exp Date]]&lt;=TODAY()-$D$3, Merged_Data[[#This Row],[Cert 1 Ext Date]]&lt;=TODAY()-$D$3,Merged_Data[[#This Row],[Cert 3 Exp Date]]&lt;=TODAY()-$D$3), "COMPLIANT", "NOT COMPLIANT")</f>
        <v>COMPLIANT</v>
      </c>
      <c r="N688" s="45" t="str" cm="1">
        <f t="array" aca="1" ref="N688" ca="1">_xlfn.IFS(Merged_Data[[#This Row],[Cert 1 Ext Date]]&gt;TODAY()+10, "Current", AND(Merged_Data[[#This Row],[Cert 1 Ext Date]]&gt;TODAY(), Merged_Data[[#This Row],[Cert 1 Ext Date]]&lt;TODAY()+15),"Notify",Merged_Data[[#This Row],[Cert 1 Ext Date]]&lt;=TODAY(), "Expired",Merged_Data[[#This Row],[Cert 1 Ext Date]]= " ","No Data")</f>
        <v>Current</v>
      </c>
      <c r="O688" s="45" t="str" cm="1">
        <f t="array" aca="1" ref="O688" ca="1">_xlfn.IFS(Merged_Data[[#This Row],[Cert 2 Exp Date]]&gt;TODAY()+10, "Current", AND(Merged_Data[[#This Row],[Cert 2 Exp Date]]&gt;TODAY(), Merged_Data[[#This Row],[Cert 2 Exp Date]]&lt;TODAY()+15),"Notify",Merged_Data[[#This Row],[Cert 2 Exp Date]]&lt;=TODAY(), "Expired",Merged_Data[[#This Row],[Cert 2 Exp Date]]= " ","No Data")</f>
        <v>Current</v>
      </c>
      <c r="P688" s="45" t="str" cm="1">
        <f t="array" aca="1" ref="P688" ca="1">_xlfn.IFS(Merged_Data[[#This Row],[Cert 3 Exp Date]]&gt;TODAY()+10, "Current", AND(Merged_Data[[#This Row],[Cert 3 Exp Date]]&gt;TODAY(), Merged_Data[[#This Row],[Cert 3 Exp Date]]&lt;TODAY()+15),"Notify",Merged_Data[[#This Row],[Cert 3 Exp Date]]&lt;=TODAY(), "Expired",Merged_Data[[#This Row],[Cert 3 Exp Date]]= " ","No Data")</f>
        <v>Expired</v>
      </c>
    </row>
    <row r="689" spans="1:16" x14ac:dyDescent="0.25">
      <c r="A689" s="13" t="s">
        <v>1015</v>
      </c>
      <c r="B689" s="13" t="s">
        <v>1016</v>
      </c>
      <c r="C689" s="13" t="s">
        <v>3122</v>
      </c>
      <c r="D689" s="13" t="s">
        <v>2425</v>
      </c>
      <c r="E689" s="13" t="s">
        <v>2441</v>
      </c>
      <c r="F689" s="13" t="s">
        <v>2427</v>
      </c>
      <c r="G689" s="13" t="s">
        <v>2428</v>
      </c>
      <c r="H689" s="18">
        <v>44710</v>
      </c>
      <c r="I689" s="20">
        <v>44722</v>
      </c>
      <c r="J689" s="21">
        <v>44639</v>
      </c>
      <c r="K689" s="22">
        <v>44656</v>
      </c>
      <c r="L689" s="14" t="str">
        <f ca="1">IF(Merged_Data[[#This Row],[Last Job Date]]+10 &lt;TODAY(), "AVAILABLE", "NOT AVAILABLE")</f>
        <v>AVAILABLE</v>
      </c>
      <c r="M689" s="37" t="str">
        <f ca="1">IF(OR(Merged_Data[[#This Row],[Cert 2 Exp Date]]&lt;=TODAY()-$D$3, Merged_Data[[#This Row],[Cert 1 Ext Date]]&lt;=TODAY()-$D$3,Merged_Data[[#This Row],[Cert 3 Exp Date]]&lt;=TODAY()-$D$3), "COMPLIANT", "NOT COMPLIANT")</f>
        <v>COMPLIANT</v>
      </c>
      <c r="N689" s="45" t="str" cm="1">
        <f t="array" aca="1" ref="N689" ca="1">_xlfn.IFS(Merged_Data[[#This Row],[Cert 1 Ext Date]]&gt;TODAY()+10, "Current", AND(Merged_Data[[#This Row],[Cert 1 Ext Date]]&gt;TODAY(), Merged_Data[[#This Row],[Cert 1 Ext Date]]&lt;TODAY()+15),"Notify",Merged_Data[[#This Row],[Cert 1 Ext Date]]&lt;=TODAY(), "Expired",Merged_Data[[#This Row],[Cert 1 Ext Date]]= " ","No Data")</f>
        <v>Expired</v>
      </c>
      <c r="O689" s="45" t="str" cm="1">
        <f t="array" aca="1" ref="O689" ca="1">_xlfn.IFS(Merged_Data[[#This Row],[Cert 2 Exp Date]]&gt;TODAY()+10, "Current", AND(Merged_Data[[#This Row],[Cert 2 Exp Date]]&gt;TODAY(), Merged_Data[[#This Row],[Cert 2 Exp Date]]&lt;TODAY()+15),"Notify",Merged_Data[[#This Row],[Cert 2 Exp Date]]&lt;=TODAY(), "Expired",Merged_Data[[#This Row],[Cert 2 Exp Date]]= " ","No Data")</f>
        <v>Expired</v>
      </c>
      <c r="P689" s="45" t="str" cm="1">
        <f t="array" aca="1" ref="P689" ca="1">_xlfn.IFS(Merged_Data[[#This Row],[Cert 3 Exp Date]]&gt;TODAY()+10, "Current", AND(Merged_Data[[#This Row],[Cert 3 Exp Date]]&gt;TODAY(), Merged_Data[[#This Row],[Cert 3 Exp Date]]&lt;TODAY()+15),"Notify",Merged_Data[[#This Row],[Cert 3 Exp Date]]&lt;=TODAY(), "Expired",Merged_Data[[#This Row],[Cert 3 Exp Date]]= " ","No Data")</f>
        <v>Expired</v>
      </c>
    </row>
    <row r="690" spans="1:16" x14ac:dyDescent="0.25">
      <c r="A690" s="13" t="s">
        <v>1228</v>
      </c>
      <c r="B690" s="13" t="s">
        <v>1229</v>
      </c>
      <c r="C690" s="13" t="s">
        <v>3123</v>
      </c>
      <c r="D690" s="13" t="s">
        <v>2430</v>
      </c>
      <c r="E690" s="13" t="s">
        <v>2439</v>
      </c>
      <c r="F690" s="13" t="s">
        <v>2435</v>
      </c>
      <c r="G690" s="13" t="s">
        <v>2432</v>
      </c>
      <c r="H690" s="18">
        <v>44705</v>
      </c>
      <c r="I690" s="20"/>
      <c r="J690" s="21">
        <v>45208</v>
      </c>
      <c r="K690" s="22">
        <v>45444</v>
      </c>
      <c r="L690" s="14" t="str">
        <f ca="1">IF(Merged_Data[[#This Row],[Last Job Date]]+10 &lt;TODAY(), "AVAILABLE", "NOT AVAILABLE")</f>
        <v>AVAILABLE</v>
      </c>
      <c r="M690" s="37" t="str">
        <f ca="1">IF(OR(Merged_Data[[#This Row],[Cert 2 Exp Date]]&lt;=TODAY()-$D$3, Merged_Data[[#This Row],[Cert 1 Ext Date]]&lt;=TODAY()-$D$3,Merged_Data[[#This Row],[Cert 3 Exp Date]]&lt;=TODAY()-$D$3), "COMPLIANT", "NOT COMPLIANT")</f>
        <v>COMPLIANT</v>
      </c>
      <c r="N690" s="45" t="str" cm="1">
        <f t="array" aca="1" ref="N690" ca="1">_xlfn.IFS(Merged_Data[[#This Row],[Cert 1 Ext Date]]&gt;TODAY()+10, "Current", AND(Merged_Data[[#This Row],[Cert 1 Ext Date]]&gt;TODAY(), Merged_Data[[#This Row],[Cert 1 Ext Date]]&lt;TODAY()+15),"Notify",Merged_Data[[#This Row],[Cert 1 Ext Date]]&lt;=TODAY(), "Expired",Merged_Data[[#This Row],[Cert 1 Ext Date]]= " ","No Data")</f>
        <v>Expired</v>
      </c>
      <c r="O690" s="45" t="str" cm="1">
        <f t="array" aca="1" ref="O690" ca="1">_xlfn.IFS(Merged_Data[[#This Row],[Cert 2 Exp Date]]&gt;TODAY()+10, "Current", AND(Merged_Data[[#This Row],[Cert 2 Exp Date]]&gt;TODAY(), Merged_Data[[#This Row],[Cert 2 Exp Date]]&lt;TODAY()+15),"Notify",Merged_Data[[#This Row],[Cert 2 Exp Date]]&lt;=TODAY(), "Expired",Merged_Data[[#This Row],[Cert 2 Exp Date]]= " ","No Data")</f>
        <v>Current</v>
      </c>
      <c r="P690" s="45" t="str" cm="1">
        <f t="array" aca="1" ref="P690" ca="1">_xlfn.IFS(Merged_Data[[#This Row],[Cert 3 Exp Date]]&gt;TODAY()+10, "Current", AND(Merged_Data[[#This Row],[Cert 3 Exp Date]]&gt;TODAY(), Merged_Data[[#This Row],[Cert 3 Exp Date]]&lt;TODAY()+15),"Notify",Merged_Data[[#This Row],[Cert 3 Exp Date]]&lt;=TODAY(), "Expired",Merged_Data[[#This Row],[Cert 3 Exp Date]]= " ","No Data")</f>
        <v>Current</v>
      </c>
    </row>
    <row r="691" spans="1:16" x14ac:dyDescent="0.25">
      <c r="A691" s="13" t="s">
        <v>840</v>
      </c>
      <c r="B691" s="13" t="s">
        <v>841</v>
      </c>
      <c r="C691" s="13" t="s">
        <v>3124</v>
      </c>
      <c r="D691" s="13" t="s">
        <v>2425</v>
      </c>
      <c r="E691" s="13" t="s">
        <v>2439</v>
      </c>
      <c r="F691" s="13" t="s">
        <v>2435</v>
      </c>
      <c r="G691" s="13" t="s">
        <v>2428</v>
      </c>
      <c r="H691" s="18">
        <v>44714</v>
      </c>
      <c r="I691" s="20">
        <v>45194</v>
      </c>
      <c r="J691" s="21"/>
      <c r="K691" s="22"/>
      <c r="L691" s="14" t="str">
        <f ca="1">IF(Merged_Data[[#This Row],[Last Job Date]]+10 &lt;TODAY(), "AVAILABLE", "NOT AVAILABLE")</f>
        <v>NOT AVAILABLE</v>
      </c>
      <c r="M691" s="37" t="str">
        <f ca="1">IF(OR(Merged_Data[[#This Row],[Cert 2 Exp Date]]&lt;=TODAY()-$D$3, Merged_Data[[#This Row],[Cert 1 Ext Date]]&lt;=TODAY()-$D$3,Merged_Data[[#This Row],[Cert 3 Exp Date]]&lt;=TODAY()-$D$3), "COMPLIANT", "NOT COMPLIANT")</f>
        <v>COMPLIANT</v>
      </c>
      <c r="N691" s="45" t="str" cm="1">
        <f t="array" aca="1" ref="N691" ca="1">_xlfn.IFS(Merged_Data[[#This Row],[Cert 1 Ext Date]]&gt;TODAY()+10, "Current", AND(Merged_Data[[#This Row],[Cert 1 Ext Date]]&gt;TODAY(), Merged_Data[[#This Row],[Cert 1 Ext Date]]&lt;TODAY()+15),"Notify",Merged_Data[[#This Row],[Cert 1 Ext Date]]&lt;=TODAY(), "Expired",Merged_Data[[#This Row],[Cert 1 Ext Date]]= " ","No Data")</f>
        <v>Current</v>
      </c>
      <c r="O691" s="45" t="str" cm="1">
        <f t="array" aca="1" ref="O691" ca="1">_xlfn.IFS(Merged_Data[[#This Row],[Cert 2 Exp Date]]&gt;TODAY()+10, "Current", AND(Merged_Data[[#This Row],[Cert 2 Exp Date]]&gt;TODAY(), Merged_Data[[#This Row],[Cert 2 Exp Date]]&lt;TODAY()+15),"Notify",Merged_Data[[#This Row],[Cert 2 Exp Date]]&lt;=TODAY(), "Expired",Merged_Data[[#This Row],[Cert 2 Exp Date]]= " ","No Data")</f>
        <v>Expired</v>
      </c>
      <c r="P691" s="45" t="str" cm="1">
        <f t="array" aca="1" ref="P691" ca="1">_xlfn.IFS(Merged_Data[[#This Row],[Cert 3 Exp Date]]&gt;TODAY()+10, "Current", AND(Merged_Data[[#This Row],[Cert 3 Exp Date]]&gt;TODAY(), Merged_Data[[#This Row],[Cert 3 Exp Date]]&lt;TODAY()+15),"Notify",Merged_Data[[#This Row],[Cert 3 Exp Date]]&lt;=TODAY(), "Expired",Merged_Data[[#This Row],[Cert 3 Exp Date]]= " ","No Data")</f>
        <v>Expired</v>
      </c>
    </row>
    <row r="692" spans="1:16" x14ac:dyDescent="0.25">
      <c r="A692" s="13" t="s">
        <v>1881</v>
      </c>
      <c r="B692" s="13" t="s">
        <v>1882</v>
      </c>
      <c r="C692" s="13" t="s">
        <v>3125</v>
      </c>
      <c r="D692" s="13" t="s">
        <v>2430</v>
      </c>
      <c r="E692" s="13" t="s">
        <v>2437</v>
      </c>
      <c r="F692" s="13" t="s">
        <v>2431</v>
      </c>
      <c r="G692" s="13" t="s">
        <v>2432</v>
      </c>
      <c r="H692" s="18">
        <v>44716</v>
      </c>
      <c r="I692" s="20">
        <v>44900</v>
      </c>
      <c r="J692" s="21"/>
      <c r="K692" s="22"/>
      <c r="L692" s="14" t="str">
        <f ca="1">IF(Merged_Data[[#This Row],[Last Job Date]]+10 &lt;TODAY(), "AVAILABLE", "NOT AVAILABLE")</f>
        <v>NOT AVAILABLE</v>
      </c>
      <c r="M692" s="37" t="str">
        <f ca="1">IF(OR(Merged_Data[[#This Row],[Cert 2 Exp Date]]&lt;=TODAY()-$D$3, Merged_Data[[#This Row],[Cert 1 Ext Date]]&lt;=TODAY()-$D$3,Merged_Data[[#This Row],[Cert 3 Exp Date]]&lt;=TODAY()-$D$3), "COMPLIANT", "NOT COMPLIANT")</f>
        <v>COMPLIANT</v>
      </c>
      <c r="N692" s="45" t="str" cm="1">
        <f t="array" aca="1" ref="N692" ca="1">_xlfn.IFS(Merged_Data[[#This Row],[Cert 1 Ext Date]]&gt;TODAY()+10, "Current", AND(Merged_Data[[#This Row],[Cert 1 Ext Date]]&gt;TODAY(), Merged_Data[[#This Row],[Cert 1 Ext Date]]&lt;TODAY()+15),"Notify",Merged_Data[[#This Row],[Cert 1 Ext Date]]&lt;=TODAY(), "Expired",Merged_Data[[#This Row],[Cert 1 Ext Date]]= " ","No Data")</f>
        <v>Current</v>
      </c>
      <c r="O692" s="45" t="str" cm="1">
        <f t="array" aca="1" ref="O692" ca="1">_xlfn.IFS(Merged_Data[[#This Row],[Cert 2 Exp Date]]&gt;TODAY()+10, "Current", AND(Merged_Data[[#This Row],[Cert 2 Exp Date]]&gt;TODAY(), Merged_Data[[#This Row],[Cert 2 Exp Date]]&lt;TODAY()+15),"Notify",Merged_Data[[#This Row],[Cert 2 Exp Date]]&lt;=TODAY(), "Expired",Merged_Data[[#This Row],[Cert 2 Exp Date]]= " ","No Data")</f>
        <v>Expired</v>
      </c>
      <c r="P692" s="45" t="str" cm="1">
        <f t="array" aca="1" ref="P692" ca="1">_xlfn.IFS(Merged_Data[[#This Row],[Cert 3 Exp Date]]&gt;TODAY()+10, "Current", AND(Merged_Data[[#This Row],[Cert 3 Exp Date]]&gt;TODAY(), Merged_Data[[#This Row],[Cert 3 Exp Date]]&lt;TODAY()+15),"Notify",Merged_Data[[#This Row],[Cert 3 Exp Date]]&lt;=TODAY(), "Expired",Merged_Data[[#This Row],[Cert 3 Exp Date]]= " ","No Data")</f>
        <v>Expired</v>
      </c>
    </row>
    <row r="693" spans="1:16" x14ac:dyDescent="0.25">
      <c r="A693" s="13" t="s">
        <v>384</v>
      </c>
      <c r="B693" s="13" t="s">
        <v>385</v>
      </c>
      <c r="C693" s="13" t="s">
        <v>3126</v>
      </c>
      <c r="D693" s="13" t="s">
        <v>2425</v>
      </c>
      <c r="E693" s="13" t="s">
        <v>2441</v>
      </c>
      <c r="F693" s="13" t="s">
        <v>2447</v>
      </c>
      <c r="G693" s="13" t="s">
        <v>2428</v>
      </c>
      <c r="H693" s="18">
        <v>44713</v>
      </c>
      <c r="I693" s="20">
        <v>44831</v>
      </c>
      <c r="J693" s="21">
        <v>45167</v>
      </c>
      <c r="K693" s="22">
        <v>44554</v>
      </c>
      <c r="L693" s="14" t="str">
        <f ca="1">IF(Merged_Data[[#This Row],[Last Job Date]]+10 &lt;TODAY(), "AVAILABLE", "NOT AVAILABLE")</f>
        <v>NOT AVAILABLE</v>
      </c>
      <c r="M693" s="37" t="str">
        <f ca="1">IF(OR(Merged_Data[[#This Row],[Cert 2 Exp Date]]&lt;=TODAY()-$D$3, Merged_Data[[#This Row],[Cert 1 Ext Date]]&lt;=TODAY()-$D$3,Merged_Data[[#This Row],[Cert 3 Exp Date]]&lt;=TODAY()-$D$3), "COMPLIANT", "NOT COMPLIANT")</f>
        <v>COMPLIANT</v>
      </c>
      <c r="N693" s="45" t="str" cm="1">
        <f t="array" aca="1" ref="N693" ca="1">_xlfn.IFS(Merged_Data[[#This Row],[Cert 1 Ext Date]]&gt;TODAY()+10, "Current", AND(Merged_Data[[#This Row],[Cert 1 Ext Date]]&gt;TODAY(), Merged_Data[[#This Row],[Cert 1 Ext Date]]&lt;TODAY()+15),"Notify",Merged_Data[[#This Row],[Cert 1 Ext Date]]&lt;=TODAY(), "Expired",Merged_Data[[#This Row],[Cert 1 Ext Date]]= " ","No Data")</f>
        <v>Current</v>
      </c>
      <c r="O693" s="45" t="str" cm="1">
        <f t="array" aca="1" ref="O693" ca="1">_xlfn.IFS(Merged_Data[[#This Row],[Cert 2 Exp Date]]&gt;TODAY()+10, "Current", AND(Merged_Data[[#This Row],[Cert 2 Exp Date]]&gt;TODAY(), Merged_Data[[#This Row],[Cert 2 Exp Date]]&lt;TODAY()+15),"Notify",Merged_Data[[#This Row],[Cert 2 Exp Date]]&lt;=TODAY(), "Expired",Merged_Data[[#This Row],[Cert 2 Exp Date]]= " ","No Data")</f>
        <v>Current</v>
      </c>
      <c r="P693" s="45" t="str" cm="1">
        <f t="array" aca="1" ref="P693" ca="1">_xlfn.IFS(Merged_Data[[#This Row],[Cert 3 Exp Date]]&gt;TODAY()+10, "Current", AND(Merged_Data[[#This Row],[Cert 3 Exp Date]]&gt;TODAY(), Merged_Data[[#This Row],[Cert 3 Exp Date]]&lt;TODAY()+15),"Notify",Merged_Data[[#This Row],[Cert 3 Exp Date]]&lt;=TODAY(), "Expired",Merged_Data[[#This Row],[Cert 3 Exp Date]]= " ","No Data")</f>
        <v>Expired</v>
      </c>
    </row>
    <row r="694" spans="1:16" x14ac:dyDescent="0.25">
      <c r="A694" s="13" t="s">
        <v>1851</v>
      </c>
      <c r="B694" s="13" t="s">
        <v>1852</v>
      </c>
      <c r="C694" s="13" t="s">
        <v>3127</v>
      </c>
      <c r="D694" s="13" t="s">
        <v>2430</v>
      </c>
      <c r="E694" s="13" t="s">
        <v>2426</v>
      </c>
      <c r="F694" s="13" t="s">
        <v>2431</v>
      </c>
      <c r="G694" s="13" t="s">
        <v>2432</v>
      </c>
      <c r="H694" s="18">
        <v>44716</v>
      </c>
      <c r="I694" s="20">
        <v>44697</v>
      </c>
      <c r="J694" s="21">
        <v>44831</v>
      </c>
      <c r="K694" s="22">
        <v>45144</v>
      </c>
      <c r="L694" s="14" t="str">
        <f ca="1">IF(Merged_Data[[#This Row],[Last Job Date]]+10 &lt;TODAY(), "AVAILABLE", "NOT AVAILABLE")</f>
        <v>NOT AVAILABLE</v>
      </c>
      <c r="M694" s="37" t="str">
        <f ca="1">IF(OR(Merged_Data[[#This Row],[Cert 2 Exp Date]]&lt;=TODAY()-$D$3, Merged_Data[[#This Row],[Cert 1 Ext Date]]&lt;=TODAY()-$D$3,Merged_Data[[#This Row],[Cert 3 Exp Date]]&lt;=TODAY()-$D$3), "COMPLIANT", "NOT COMPLIANT")</f>
        <v>COMPLIANT</v>
      </c>
      <c r="N694" s="45" t="str" cm="1">
        <f t="array" aca="1" ref="N694" ca="1">_xlfn.IFS(Merged_Data[[#This Row],[Cert 1 Ext Date]]&gt;TODAY()+10, "Current", AND(Merged_Data[[#This Row],[Cert 1 Ext Date]]&gt;TODAY(), Merged_Data[[#This Row],[Cert 1 Ext Date]]&lt;TODAY()+15),"Notify",Merged_Data[[#This Row],[Cert 1 Ext Date]]&lt;=TODAY(), "Expired",Merged_Data[[#This Row],[Cert 1 Ext Date]]= " ","No Data")</f>
        <v>Expired</v>
      </c>
      <c r="O694" s="45" t="str" cm="1">
        <f t="array" aca="1" ref="O694" ca="1">_xlfn.IFS(Merged_Data[[#This Row],[Cert 2 Exp Date]]&gt;TODAY()+10, "Current", AND(Merged_Data[[#This Row],[Cert 2 Exp Date]]&gt;TODAY(), Merged_Data[[#This Row],[Cert 2 Exp Date]]&lt;TODAY()+15),"Notify",Merged_Data[[#This Row],[Cert 2 Exp Date]]&lt;=TODAY(), "Expired",Merged_Data[[#This Row],[Cert 2 Exp Date]]= " ","No Data")</f>
        <v>Current</v>
      </c>
      <c r="P694" s="45" t="str" cm="1">
        <f t="array" aca="1" ref="P694" ca="1">_xlfn.IFS(Merged_Data[[#This Row],[Cert 3 Exp Date]]&gt;TODAY()+10, "Current", AND(Merged_Data[[#This Row],[Cert 3 Exp Date]]&gt;TODAY(), Merged_Data[[#This Row],[Cert 3 Exp Date]]&lt;TODAY()+15),"Notify",Merged_Data[[#This Row],[Cert 3 Exp Date]]&lt;=TODAY(), "Expired",Merged_Data[[#This Row],[Cert 3 Exp Date]]= " ","No Data")</f>
        <v>Current</v>
      </c>
    </row>
    <row r="695" spans="1:16" x14ac:dyDescent="0.25">
      <c r="A695" s="13" t="s">
        <v>684</v>
      </c>
      <c r="B695" s="13" t="s">
        <v>1094</v>
      </c>
      <c r="C695" s="13" t="s">
        <v>3128</v>
      </c>
      <c r="D695" s="13" t="s">
        <v>2430</v>
      </c>
      <c r="E695" s="13" t="s">
        <v>2450</v>
      </c>
      <c r="F695" s="13" t="s">
        <v>2447</v>
      </c>
      <c r="G695" s="13" t="s">
        <v>2432</v>
      </c>
      <c r="H695" s="18">
        <v>44709</v>
      </c>
      <c r="I695" s="20">
        <v>45173</v>
      </c>
      <c r="J695" s="21">
        <v>44936</v>
      </c>
      <c r="K695" s="22">
        <v>44766</v>
      </c>
      <c r="L695" s="14" t="str">
        <f ca="1">IF(Merged_Data[[#This Row],[Last Job Date]]+10 &lt;TODAY(), "AVAILABLE", "NOT AVAILABLE")</f>
        <v>AVAILABLE</v>
      </c>
      <c r="M695" s="37" t="str">
        <f ca="1">IF(OR(Merged_Data[[#This Row],[Cert 2 Exp Date]]&lt;=TODAY()-$D$3, Merged_Data[[#This Row],[Cert 1 Ext Date]]&lt;=TODAY()-$D$3,Merged_Data[[#This Row],[Cert 3 Exp Date]]&lt;=TODAY()-$D$3), "COMPLIANT", "NOT COMPLIANT")</f>
        <v>NOT COMPLIANT</v>
      </c>
      <c r="N695" s="45" t="str" cm="1">
        <f t="array" aca="1" ref="N695" ca="1">_xlfn.IFS(Merged_Data[[#This Row],[Cert 1 Ext Date]]&gt;TODAY()+10, "Current", AND(Merged_Data[[#This Row],[Cert 1 Ext Date]]&gt;TODAY(), Merged_Data[[#This Row],[Cert 1 Ext Date]]&lt;TODAY()+15),"Notify",Merged_Data[[#This Row],[Cert 1 Ext Date]]&lt;=TODAY(), "Expired",Merged_Data[[#This Row],[Cert 1 Ext Date]]= " ","No Data")</f>
        <v>Current</v>
      </c>
      <c r="O695" s="45" t="str" cm="1">
        <f t="array" aca="1" ref="O695" ca="1">_xlfn.IFS(Merged_Data[[#This Row],[Cert 2 Exp Date]]&gt;TODAY()+10, "Current", AND(Merged_Data[[#This Row],[Cert 2 Exp Date]]&gt;TODAY(), Merged_Data[[#This Row],[Cert 2 Exp Date]]&lt;TODAY()+15),"Notify",Merged_Data[[#This Row],[Cert 2 Exp Date]]&lt;=TODAY(), "Expired",Merged_Data[[#This Row],[Cert 2 Exp Date]]= " ","No Data")</f>
        <v>Current</v>
      </c>
      <c r="P695" s="45" t="str" cm="1">
        <f t="array" aca="1" ref="P695" ca="1">_xlfn.IFS(Merged_Data[[#This Row],[Cert 3 Exp Date]]&gt;TODAY()+10, "Current", AND(Merged_Data[[#This Row],[Cert 3 Exp Date]]&gt;TODAY(), Merged_Data[[#This Row],[Cert 3 Exp Date]]&lt;TODAY()+15),"Notify",Merged_Data[[#This Row],[Cert 3 Exp Date]]&lt;=TODAY(), "Expired",Merged_Data[[#This Row],[Cert 3 Exp Date]]= " ","No Data")</f>
        <v>Current</v>
      </c>
    </row>
    <row r="696" spans="1:16" x14ac:dyDescent="0.25">
      <c r="A696" s="13" t="s">
        <v>684</v>
      </c>
      <c r="B696" s="13" t="s">
        <v>685</v>
      </c>
      <c r="C696" s="13" t="s">
        <v>3129</v>
      </c>
      <c r="D696" s="13" t="s">
        <v>2430</v>
      </c>
      <c r="E696" s="13" t="s">
        <v>2445</v>
      </c>
      <c r="F696" s="13" t="s">
        <v>2447</v>
      </c>
      <c r="G696" s="13" t="s">
        <v>2432</v>
      </c>
      <c r="H696" s="18">
        <v>44716</v>
      </c>
      <c r="I696" s="20">
        <v>45173</v>
      </c>
      <c r="J696" s="21">
        <v>44936</v>
      </c>
      <c r="K696" s="22">
        <v>44766</v>
      </c>
      <c r="L696" s="14" t="str">
        <f ca="1">IF(Merged_Data[[#This Row],[Last Job Date]]+10 &lt;TODAY(), "AVAILABLE", "NOT AVAILABLE")</f>
        <v>NOT AVAILABLE</v>
      </c>
      <c r="M696" s="37" t="str">
        <f ca="1">IF(OR(Merged_Data[[#This Row],[Cert 2 Exp Date]]&lt;=TODAY()-$D$3, Merged_Data[[#This Row],[Cert 1 Ext Date]]&lt;=TODAY()-$D$3,Merged_Data[[#This Row],[Cert 3 Exp Date]]&lt;=TODAY()-$D$3), "COMPLIANT", "NOT COMPLIANT")</f>
        <v>NOT COMPLIANT</v>
      </c>
      <c r="N696" s="45" t="str" cm="1">
        <f t="array" aca="1" ref="N696" ca="1">_xlfn.IFS(Merged_Data[[#This Row],[Cert 1 Ext Date]]&gt;TODAY()+10, "Current", AND(Merged_Data[[#This Row],[Cert 1 Ext Date]]&gt;TODAY(), Merged_Data[[#This Row],[Cert 1 Ext Date]]&lt;TODAY()+15),"Notify",Merged_Data[[#This Row],[Cert 1 Ext Date]]&lt;=TODAY(), "Expired",Merged_Data[[#This Row],[Cert 1 Ext Date]]= " ","No Data")</f>
        <v>Current</v>
      </c>
      <c r="O696" s="45" t="str" cm="1">
        <f t="array" aca="1" ref="O696" ca="1">_xlfn.IFS(Merged_Data[[#This Row],[Cert 2 Exp Date]]&gt;TODAY()+10, "Current", AND(Merged_Data[[#This Row],[Cert 2 Exp Date]]&gt;TODAY(), Merged_Data[[#This Row],[Cert 2 Exp Date]]&lt;TODAY()+15),"Notify",Merged_Data[[#This Row],[Cert 2 Exp Date]]&lt;=TODAY(), "Expired",Merged_Data[[#This Row],[Cert 2 Exp Date]]= " ","No Data")</f>
        <v>Current</v>
      </c>
      <c r="P696" s="45" t="str" cm="1">
        <f t="array" aca="1" ref="P696" ca="1">_xlfn.IFS(Merged_Data[[#This Row],[Cert 3 Exp Date]]&gt;TODAY()+10, "Current", AND(Merged_Data[[#This Row],[Cert 3 Exp Date]]&gt;TODAY(), Merged_Data[[#This Row],[Cert 3 Exp Date]]&lt;TODAY()+15),"Notify",Merged_Data[[#This Row],[Cert 3 Exp Date]]&lt;=TODAY(), "Expired",Merged_Data[[#This Row],[Cert 3 Exp Date]]= " ","No Data")</f>
        <v>Current</v>
      </c>
    </row>
    <row r="697" spans="1:16" x14ac:dyDescent="0.25">
      <c r="A697" s="13" t="s">
        <v>909</v>
      </c>
      <c r="B697" s="13" t="s">
        <v>910</v>
      </c>
      <c r="C697" s="13" t="s">
        <v>3130</v>
      </c>
      <c r="D697" s="13" t="s">
        <v>2425</v>
      </c>
      <c r="E697" s="13" t="s">
        <v>2426</v>
      </c>
      <c r="F697" s="13" t="s">
        <v>2435</v>
      </c>
      <c r="G697" s="13" t="s">
        <v>2432</v>
      </c>
      <c r="H697" s="18">
        <v>44704</v>
      </c>
      <c r="I697" s="20">
        <v>45061</v>
      </c>
      <c r="J697" s="21">
        <v>44958</v>
      </c>
      <c r="K697" s="22">
        <v>44823</v>
      </c>
      <c r="L697" s="14" t="str">
        <f ca="1">IF(Merged_Data[[#This Row],[Last Job Date]]+10 &lt;TODAY(), "AVAILABLE", "NOT AVAILABLE")</f>
        <v>AVAILABLE</v>
      </c>
      <c r="M697" s="37" t="str">
        <f ca="1">IF(OR(Merged_Data[[#This Row],[Cert 2 Exp Date]]&lt;=TODAY()-$D$3, Merged_Data[[#This Row],[Cert 1 Ext Date]]&lt;=TODAY()-$D$3,Merged_Data[[#This Row],[Cert 3 Exp Date]]&lt;=TODAY()-$D$3), "COMPLIANT", "NOT COMPLIANT")</f>
        <v>NOT COMPLIANT</v>
      </c>
      <c r="N697" s="45" t="str" cm="1">
        <f t="array" aca="1" ref="N697" ca="1">_xlfn.IFS(Merged_Data[[#This Row],[Cert 1 Ext Date]]&gt;TODAY()+10, "Current", AND(Merged_Data[[#This Row],[Cert 1 Ext Date]]&gt;TODAY(), Merged_Data[[#This Row],[Cert 1 Ext Date]]&lt;TODAY()+15),"Notify",Merged_Data[[#This Row],[Cert 1 Ext Date]]&lt;=TODAY(), "Expired",Merged_Data[[#This Row],[Cert 1 Ext Date]]= " ","No Data")</f>
        <v>Current</v>
      </c>
      <c r="O697" s="45" t="str" cm="1">
        <f t="array" aca="1" ref="O697" ca="1">_xlfn.IFS(Merged_Data[[#This Row],[Cert 2 Exp Date]]&gt;TODAY()+10, "Current", AND(Merged_Data[[#This Row],[Cert 2 Exp Date]]&gt;TODAY(), Merged_Data[[#This Row],[Cert 2 Exp Date]]&lt;TODAY()+15),"Notify",Merged_Data[[#This Row],[Cert 2 Exp Date]]&lt;=TODAY(), "Expired",Merged_Data[[#This Row],[Cert 2 Exp Date]]= " ","No Data")</f>
        <v>Current</v>
      </c>
      <c r="P697" s="45" t="str" cm="1">
        <f t="array" aca="1" ref="P697" ca="1">_xlfn.IFS(Merged_Data[[#This Row],[Cert 3 Exp Date]]&gt;TODAY()+10, "Current", AND(Merged_Data[[#This Row],[Cert 3 Exp Date]]&gt;TODAY(), Merged_Data[[#This Row],[Cert 3 Exp Date]]&lt;TODAY()+15),"Notify",Merged_Data[[#This Row],[Cert 3 Exp Date]]&lt;=TODAY(), "Expired",Merged_Data[[#This Row],[Cert 3 Exp Date]]= " ","No Data")</f>
        <v>Current</v>
      </c>
    </row>
    <row r="698" spans="1:16" x14ac:dyDescent="0.25">
      <c r="A698" s="13" t="s">
        <v>1713</v>
      </c>
      <c r="B698" s="13" t="s">
        <v>1714</v>
      </c>
      <c r="C698" s="13" t="s">
        <v>3131</v>
      </c>
      <c r="D698" s="13" t="s">
        <v>2430</v>
      </c>
      <c r="E698" s="13" t="s">
        <v>2439</v>
      </c>
      <c r="F698" s="13" t="s">
        <v>2442</v>
      </c>
      <c r="G698" s="13" t="s">
        <v>2428</v>
      </c>
      <c r="H698" s="18">
        <v>44710</v>
      </c>
      <c r="I698" s="20">
        <v>44696</v>
      </c>
      <c r="J698" s="21"/>
      <c r="K698" s="22"/>
      <c r="L698" s="14" t="str">
        <f ca="1">IF(Merged_Data[[#This Row],[Last Job Date]]+10 &lt;TODAY(), "AVAILABLE", "NOT AVAILABLE")</f>
        <v>AVAILABLE</v>
      </c>
      <c r="M698" s="37" t="str">
        <f ca="1">IF(OR(Merged_Data[[#This Row],[Cert 2 Exp Date]]&lt;=TODAY()-$D$3, Merged_Data[[#This Row],[Cert 1 Ext Date]]&lt;=TODAY()-$D$3,Merged_Data[[#This Row],[Cert 3 Exp Date]]&lt;=TODAY()-$D$3), "COMPLIANT", "NOT COMPLIANT")</f>
        <v>COMPLIANT</v>
      </c>
      <c r="N698" s="45" t="str" cm="1">
        <f t="array" aca="1" ref="N698" ca="1">_xlfn.IFS(Merged_Data[[#This Row],[Cert 1 Ext Date]]&gt;TODAY()+10, "Current", AND(Merged_Data[[#This Row],[Cert 1 Ext Date]]&gt;TODAY(), Merged_Data[[#This Row],[Cert 1 Ext Date]]&lt;TODAY()+15),"Notify",Merged_Data[[#This Row],[Cert 1 Ext Date]]&lt;=TODAY(), "Expired",Merged_Data[[#This Row],[Cert 1 Ext Date]]= " ","No Data")</f>
        <v>Expired</v>
      </c>
      <c r="O698" s="45" t="str" cm="1">
        <f t="array" aca="1" ref="O698" ca="1">_xlfn.IFS(Merged_Data[[#This Row],[Cert 2 Exp Date]]&gt;TODAY()+10, "Current", AND(Merged_Data[[#This Row],[Cert 2 Exp Date]]&gt;TODAY(), Merged_Data[[#This Row],[Cert 2 Exp Date]]&lt;TODAY()+15),"Notify",Merged_Data[[#This Row],[Cert 2 Exp Date]]&lt;=TODAY(), "Expired",Merged_Data[[#This Row],[Cert 2 Exp Date]]= " ","No Data")</f>
        <v>Expired</v>
      </c>
      <c r="P698" s="45" t="str" cm="1">
        <f t="array" aca="1" ref="P698" ca="1">_xlfn.IFS(Merged_Data[[#This Row],[Cert 3 Exp Date]]&gt;TODAY()+10, "Current", AND(Merged_Data[[#This Row],[Cert 3 Exp Date]]&gt;TODAY(), Merged_Data[[#This Row],[Cert 3 Exp Date]]&lt;TODAY()+15),"Notify",Merged_Data[[#This Row],[Cert 3 Exp Date]]&lt;=TODAY(), "Expired",Merged_Data[[#This Row],[Cert 3 Exp Date]]= " ","No Data")</f>
        <v>Expired</v>
      </c>
    </row>
    <row r="699" spans="1:16" x14ac:dyDescent="0.25">
      <c r="A699" s="13" t="s">
        <v>1497</v>
      </c>
      <c r="B699" s="13" t="s">
        <v>1498</v>
      </c>
      <c r="C699" s="13" t="s">
        <v>3132</v>
      </c>
      <c r="D699" s="13" t="s">
        <v>2430</v>
      </c>
      <c r="E699" s="13" t="s">
        <v>2439</v>
      </c>
      <c r="F699" s="13" t="s">
        <v>2431</v>
      </c>
      <c r="G699" s="13" t="s">
        <v>2432</v>
      </c>
      <c r="H699" s="18">
        <v>44713</v>
      </c>
      <c r="I699" s="20">
        <v>44813</v>
      </c>
      <c r="J699" s="21">
        <v>45139</v>
      </c>
      <c r="K699" s="22">
        <v>44692</v>
      </c>
      <c r="L699" s="14" t="str">
        <f ca="1">IF(Merged_Data[[#This Row],[Last Job Date]]+10 &lt;TODAY(), "AVAILABLE", "NOT AVAILABLE")</f>
        <v>NOT AVAILABLE</v>
      </c>
      <c r="M699" s="37" t="str">
        <f ca="1">IF(OR(Merged_Data[[#This Row],[Cert 2 Exp Date]]&lt;=TODAY()-$D$3, Merged_Data[[#This Row],[Cert 1 Ext Date]]&lt;=TODAY()-$D$3,Merged_Data[[#This Row],[Cert 3 Exp Date]]&lt;=TODAY()-$D$3), "COMPLIANT", "NOT COMPLIANT")</f>
        <v>COMPLIANT</v>
      </c>
      <c r="N699" s="45" t="str" cm="1">
        <f t="array" aca="1" ref="N699" ca="1">_xlfn.IFS(Merged_Data[[#This Row],[Cert 1 Ext Date]]&gt;TODAY()+10, "Current", AND(Merged_Data[[#This Row],[Cert 1 Ext Date]]&gt;TODAY(), Merged_Data[[#This Row],[Cert 1 Ext Date]]&lt;TODAY()+15),"Notify",Merged_Data[[#This Row],[Cert 1 Ext Date]]&lt;=TODAY(), "Expired",Merged_Data[[#This Row],[Cert 1 Ext Date]]= " ","No Data")</f>
        <v>Current</v>
      </c>
      <c r="O699" s="45" t="str" cm="1">
        <f t="array" aca="1" ref="O699" ca="1">_xlfn.IFS(Merged_Data[[#This Row],[Cert 2 Exp Date]]&gt;TODAY()+10, "Current", AND(Merged_Data[[#This Row],[Cert 2 Exp Date]]&gt;TODAY(), Merged_Data[[#This Row],[Cert 2 Exp Date]]&lt;TODAY()+15),"Notify",Merged_Data[[#This Row],[Cert 2 Exp Date]]&lt;=TODAY(), "Expired",Merged_Data[[#This Row],[Cert 2 Exp Date]]= " ","No Data")</f>
        <v>Current</v>
      </c>
      <c r="P699" s="45" t="str" cm="1">
        <f t="array" aca="1" ref="P699" ca="1">_xlfn.IFS(Merged_Data[[#This Row],[Cert 3 Exp Date]]&gt;TODAY()+10, "Current", AND(Merged_Data[[#This Row],[Cert 3 Exp Date]]&gt;TODAY(), Merged_Data[[#This Row],[Cert 3 Exp Date]]&lt;TODAY()+15),"Notify",Merged_Data[[#This Row],[Cert 3 Exp Date]]&lt;=TODAY(), "Expired",Merged_Data[[#This Row],[Cert 3 Exp Date]]= " ","No Data")</f>
        <v>Expired</v>
      </c>
    </row>
    <row r="700" spans="1:16" x14ac:dyDescent="0.25">
      <c r="A700" s="13" t="s">
        <v>868</v>
      </c>
      <c r="B700" s="13" t="s">
        <v>869</v>
      </c>
      <c r="C700" s="13" t="s">
        <v>3133</v>
      </c>
      <c r="D700" s="13" t="s">
        <v>2430</v>
      </c>
      <c r="E700" s="13" t="s">
        <v>2445</v>
      </c>
      <c r="F700" s="13" t="s">
        <v>2447</v>
      </c>
      <c r="G700" s="13" t="s">
        <v>2432</v>
      </c>
      <c r="H700" s="18">
        <v>44706</v>
      </c>
      <c r="I700" s="20"/>
      <c r="J700" s="21">
        <v>44883</v>
      </c>
      <c r="K700" s="22">
        <v>44565</v>
      </c>
      <c r="L700" s="14" t="str">
        <f ca="1">IF(Merged_Data[[#This Row],[Last Job Date]]+10 &lt;TODAY(), "AVAILABLE", "NOT AVAILABLE")</f>
        <v>AVAILABLE</v>
      </c>
      <c r="M700" s="37" t="str">
        <f ca="1">IF(OR(Merged_Data[[#This Row],[Cert 2 Exp Date]]&lt;=TODAY()-$D$3, Merged_Data[[#This Row],[Cert 1 Ext Date]]&lt;=TODAY()-$D$3,Merged_Data[[#This Row],[Cert 3 Exp Date]]&lt;=TODAY()-$D$3), "COMPLIANT", "NOT COMPLIANT")</f>
        <v>COMPLIANT</v>
      </c>
      <c r="N700" s="45" t="str" cm="1">
        <f t="array" aca="1" ref="N700" ca="1">_xlfn.IFS(Merged_Data[[#This Row],[Cert 1 Ext Date]]&gt;TODAY()+10, "Current", AND(Merged_Data[[#This Row],[Cert 1 Ext Date]]&gt;TODAY(), Merged_Data[[#This Row],[Cert 1 Ext Date]]&lt;TODAY()+15),"Notify",Merged_Data[[#This Row],[Cert 1 Ext Date]]&lt;=TODAY(), "Expired",Merged_Data[[#This Row],[Cert 1 Ext Date]]= " ","No Data")</f>
        <v>Expired</v>
      </c>
      <c r="O700" s="45" t="str" cm="1">
        <f t="array" aca="1" ref="O700" ca="1">_xlfn.IFS(Merged_Data[[#This Row],[Cert 2 Exp Date]]&gt;TODAY()+10, "Current", AND(Merged_Data[[#This Row],[Cert 2 Exp Date]]&gt;TODAY(), Merged_Data[[#This Row],[Cert 2 Exp Date]]&lt;TODAY()+15),"Notify",Merged_Data[[#This Row],[Cert 2 Exp Date]]&lt;=TODAY(), "Expired",Merged_Data[[#This Row],[Cert 2 Exp Date]]= " ","No Data")</f>
        <v>Current</v>
      </c>
      <c r="P700" s="45" t="str" cm="1">
        <f t="array" aca="1" ref="P700" ca="1">_xlfn.IFS(Merged_Data[[#This Row],[Cert 3 Exp Date]]&gt;TODAY()+10, "Current", AND(Merged_Data[[#This Row],[Cert 3 Exp Date]]&gt;TODAY(), Merged_Data[[#This Row],[Cert 3 Exp Date]]&lt;TODAY()+15),"Notify",Merged_Data[[#This Row],[Cert 3 Exp Date]]&lt;=TODAY(), "Expired",Merged_Data[[#This Row],[Cert 3 Exp Date]]= " ","No Data")</f>
        <v>Expired</v>
      </c>
    </row>
    <row r="701" spans="1:16" x14ac:dyDescent="0.25">
      <c r="A701" s="13" t="s">
        <v>1915</v>
      </c>
      <c r="B701" s="13" t="s">
        <v>1916</v>
      </c>
      <c r="C701" s="13" t="s">
        <v>3134</v>
      </c>
      <c r="D701" s="13" t="s">
        <v>2425</v>
      </c>
      <c r="E701" s="13" t="s">
        <v>2426</v>
      </c>
      <c r="F701" s="13" t="s">
        <v>2442</v>
      </c>
      <c r="G701" s="13" t="s">
        <v>2432</v>
      </c>
      <c r="H701" s="18">
        <v>44713</v>
      </c>
      <c r="I701" s="20">
        <v>45043</v>
      </c>
      <c r="J701" s="21">
        <v>44755</v>
      </c>
      <c r="K701" s="22">
        <v>45164</v>
      </c>
      <c r="L701" s="14" t="str">
        <f ca="1">IF(Merged_Data[[#This Row],[Last Job Date]]+10 &lt;TODAY(), "AVAILABLE", "NOT AVAILABLE")</f>
        <v>NOT AVAILABLE</v>
      </c>
      <c r="M701" s="37" t="str">
        <f ca="1">IF(OR(Merged_Data[[#This Row],[Cert 2 Exp Date]]&lt;=TODAY()-$D$3, Merged_Data[[#This Row],[Cert 1 Ext Date]]&lt;=TODAY()-$D$3,Merged_Data[[#This Row],[Cert 3 Exp Date]]&lt;=TODAY()-$D$3), "COMPLIANT", "NOT COMPLIANT")</f>
        <v>NOT COMPLIANT</v>
      </c>
      <c r="N701" s="45" t="str" cm="1">
        <f t="array" aca="1" ref="N701" ca="1">_xlfn.IFS(Merged_Data[[#This Row],[Cert 1 Ext Date]]&gt;TODAY()+10, "Current", AND(Merged_Data[[#This Row],[Cert 1 Ext Date]]&gt;TODAY(), Merged_Data[[#This Row],[Cert 1 Ext Date]]&lt;TODAY()+15),"Notify",Merged_Data[[#This Row],[Cert 1 Ext Date]]&lt;=TODAY(), "Expired",Merged_Data[[#This Row],[Cert 1 Ext Date]]= " ","No Data")</f>
        <v>Current</v>
      </c>
      <c r="O701" s="45" t="str" cm="1">
        <f t="array" aca="1" ref="O701" ca="1">_xlfn.IFS(Merged_Data[[#This Row],[Cert 2 Exp Date]]&gt;TODAY()+10, "Current", AND(Merged_Data[[#This Row],[Cert 2 Exp Date]]&gt;TODAY(), Merged_Data[[#This Row],[Cert 2 Exp Date]]&lt;TODAY()+15),"Notify",Merged_Data[[#This Row],[Cert 2 Exp Date]]&lt;=TODAY(), "Expired",Merged_Data[[#This Row],[Cert 2 Exp Date]]= " ","No Data")</f>
        <v>Current</v>
      </c>
      <c r="P701" s="45" t="str" cm="1">
        <f t="array" aca="1" ref="P701" ca="1">_xlfn.IFS(Merged_Data[[#This Row],[Cert 3 Exp Date]]&gt;TODAY()+10, "Current", AND(Merged_Data[[#This Row],[Cert 3 Exp Date]]&gt;TODAY(), Merged_Data[[#This Row],[Cert 3 Exp Date]]&lt;TODAY()+15),"Notify",Merged_Data[[#This Row],[Cert 3 Exp Date]]&lt;=TODAY(), "Expired",Merged_Data[[#This Row],[Cert 3 Exp Date]]= " ","No Data")</f>
        <v>Current</v>
      </c>
    </row>
    <row r="702" spans="1:16" x14ac:dyDescent="0.25">
      <c r="A702" s="13" t="s">
        <v>2356</v>
      </c>
      <c r="B702" s="13" t="s">
        <v>2357</v>
      </c>
      <c r="C702" s="13" t="s">
        <v>3135</v>
      </c>
      <c r="D702" s="13" t="s">
        <v>2425</v>
      </c>
      <c r="E702" s="13" t="s">
        <v>2445</v>
      </c>
      <c r="F702" s="13" t="s">
        <v>2431</v>
      </c>
      <c r="G702" s="13" t="s">
        <v>2432</v>
      </c>
      <c r="H702" s="18">
        <v>44713</v>
      </c>
      <c r="I702" s="20">
        <v>45091</v>
      </c>
      <c r="J702" s="21">
        <v>45172</v>
      </c>
      <c r="K702" s="22">
        <v>45429</v>
      </c>
      <c r="L702" s="14" t="str">
        <f ca="1">IF(Merged_Data[[#This Row],[Last Job Date]]+10 &lt;TODAY(), "AVAILABLE", "NOT AVAILABLE")</f>
        <v>NOT AVAILABLE</v>
      </c>
      <c r="M702" s="37" t="str">
        <f ca="1">IF(OR(Merged_Data[[#This Row],[Cert 2 Exp Date]]&lt;=TODAY()-$D$3, Merged_Data[[#This Row],[Cert 1 Ext Date]]&lt;=TODAY()-$D$3,Merged_Data[[#This Row],[Cert 3 Exp Date]]&lt;=TODAY()-$D$3), "COMPLIANT", "NOT COMPLIANT")</f>
        <v>NOT COMPLIANT</v>
      </c>
      <c r="N702" s="45" t="str" cm="1">
        <f t="array" aca="1" ref="N702" ca="1">_xlfn.IFS(Merged_Data[[#This Row],[Cert 1 Ext Date]]&gt;TODAY()+10, "Current", AND(Merged_Data[[#This Row],[Cert 1 Ext Date]]&gt;TODAY(), Merged_Data[[#This Row],[Cert 1 Ext Date]]&lt;TODAY()+15),"Notify",Merged_Data[[#This Row],[Cert 1 Ext Date]]&lt;=TODAY(), "Expired",Merged_Data[[#This Row],[Cert 1 Ext Date]]= " ","No Data")</f>
        <v>Current</v>
      </c>
      <c r="O702" s="45" t="str" cm="1">
        <f t="array" aca="1" ref="O702" ca="1">_xlfn.IFS(Merged_Data[[#This Row],[Cert 2 Exp Date]]&gt;TODAY()+10, "Current", AND(Merged_Data[[#This Row],[Cert 2 Exp Date]]&gt;TODAY(), Merged_Data[[#This Row],[Cert 2 Exp Date]]&lt;TODAY()+15),"Notify",Merged_Data[[#This Row],[Cert 2 Exp Date]]&lt;=TODAY(), "Expired",Merged_Data[[#This Row],[Cert 2 Exp Date]]= " ","No Data")</f>
        <v>Current</v>
      </c>
      <c r="P702" s="45" t="str" cm="1">
        <f t="array" aca="1" ref="P702" ca="1">_xlfn.IFS(Merged_Data[[#This Row],[Cert 3 Exp Date]]&gt;TODAY()+10, "Current", AND(Merged_Data[[#This Row],[Cert 3 Exp Date]]&gt;TODAY(), Merged_Data[[#This Row],[Cert 3 Exp Date]]&lt;TODAY()+15),"Notify",Merged_Data[[#This Row],[Cert 3 Exp Date]]&lt;=TODAY(), "Expired",Merged_Data[[#This Row],[Cert 3 Exp Date]]= " ","No Data")</f>
        <v>Current</v>
      </c>
    </row>
    <row r="703" spans="1:16" x14ac:dyDescent="0.25">
      <c r="A703" s="13" t="s">
        <v>1089</v>
      </c>
      <c r="B703" s="13" t="s">
        <v>1090</v>
      </c>
      <c r="C703" s="13" t="s">
        <v>3136</v>
      </c>
      <c r="D703" s="13" t="s">
        <v>2425</v>
      </c>
      <c r="E703" s="13" t="s">
        <v>2441</v>
      </c>
      <c r="F703" s="13" t="s">
        <v>2447</v>
      </c>
      <c r="G703" s="13" t="s">
        <v>2432</v>
      </c>
      <c r="H703" s="18">
        <v>44708</v>
      </c>
      <c r="I703" s="20">
        <v>44804</v>
      </c>
      <c r="J703" s="21">
        <v>44947</v>
      </c>
      <c r="K703" s="22">
        <v>44620</v>
      </c>
      <c r="L703" s="14" t="str">
        <f ca="1">IF(Merged_Data[[#This Row],[Last Job Date]]+10 &lt;TODAY(), "AVAILABLE", "NOT AVAILABLE")</f>
        <v>AVAILABLE</v>
      </c>
      <c r="M703" s="37" t="str">
        <f ca="1">IF(OR(Merged_Data[[#This Row],[Cert 2 Exp Date]]&lt;=TODAY()-$D$3, Merged_Data[[#This Row],[Cert 1 Ext Date]]&lt;=TODAY()-$D$3,Merged_Data[[#This Row],[Cert 3 Exp Date]]&lt;=TODAY()-$D$3), "COMPLIANT", "NOT COMPLIANT")</f>
        <v>COMPLIANT</v>
      </c>
      <c r="N703" s="45" t="str" cm="1">
        <f t="array" aca="1" ref="N703" ca="1">_xlfn.IFS(Merged_Data[[#This Row],[Cert 1 Ext Date]]&gt;TODAY()+10, "Current", AND(Merged_Data[[#This Row],[Cert 1 Ext Date]]&gt;TODAY(), Merged_Data[[#This Row],[Cert 1 Ext Date]]&lt;TODAY()+15),"Notify",Merged_Data[[#This Row],[Cert 1 Ext Date]]&lt;=TODAY(), "Expired",Merged_Data[[#This Row],[Cert 1 Ext Date]]= " ","No Data")</f>
        <v>Current</v>
      </c>
      <c r="O703" s="45" t="str" cm="1">
        <f t="array" aca="1" ref="O703" ca="1">_xlfn.IFS(Merged_Data[[#This Row],[Cert 2 Exp Date]]&gt;TODAY()+10, "Current", AND(Merged_Data[[#This Row],[Cert 2 Exp Date]]&gt;TODAY(), Merged_Data[[#This Row],[Cert 2 Exp Date]]&lt;TODAY()+15),"Notify",Merged_Data[[#This Row],[Cert 2 Exp Date]]&lt;=TODAY(), "Expired",Merged_Data[[#This Row],[Cert 2 Exp Date]]= " ","No Data")</f>
        <v>Current</v>
      </c>
      <c r="P703" s="45" t="str" cm="1">
        <f t="array" aca="1" ref="P703" ca="1">_xlfn.IFS(Merged_Data[[#This Row],[Cert 3 Exp Date]]&gt;TODAY()+10, "Current", AND(Merged_Data[[#This Row],[Cert 3 Exp Date]]&gt;TODAY(), Merged_Data[[#This Row],[Cert 3 Exp Date]]&lt;TODAY()+15),"Notify",Merged_Data[[#This Row],[Cert 3 Exp Date]]&lt;=TODAY(), "Expired",Merged_Data[[#This Row],[Cert 3 Exp Date]]= " ","No Data")</f>
        <v>Expired</v>
      </c>
    </row>
    <row r="704" spans="1:16" x14ac:dyDescent="0.25">
      <c r="A704" s="13" t="s">
        <v>1958</v>
      </c>
      <c r="B704" s="13" t="s">
        <v>1959</v>
      </c>
      <c r="C704" s="13" t="s">
        <v>3137</v>
      </c>
      <c r="D704" s="13" t="s">
        <v>2430</v>
      </c>
      <c r="E704" s="13" t="s">
        <v>2441</v>
      </c>
      <c r="F704" s="13" t="s">
        <v>2447</v>
      </c>
      <c r="G704" s="13" t="s">
        <v>2432</v>
      </c>
      <c r="H704" s="18">
        <v>44710</v>
      </c>
      <c r="I704" s="20">
        <v>45077</v>
      </c>
      <c r="J704" s="21">
        <v>45200</v>
      </c>
      <c r="K704" s="22">
        <v>44852</v>
      </c>
      <c r="L704" s="14" t="str">
        <f ca="1">IF(Merged_Data[[#This Row],[Last Job Date]]+10 &lt;TODAY(), "AVAILABLE", "NOT AVAILABLE")</f>
        <v>AVAILABLE</v>
      </c>
      <c r="M704" s="37" t="str">
        <f ca="1">IF(OR(Merged_Data[[#This Row],[Cert 2 Exp Date]]&lt;=TODAY()-$D$3, Merged_Data[[#This Row],[Cert 1 Ext Date]]&lt;=TODAY()-$D$3,Merged_Data[[#This Row],[Cert 3 Exp Date]]&lt;=TODAY()-$D$3), "COMPLIANT", "NOT COMPLIANT")</f>
        <v>NOT COMPLIANT</v>
      </c>
      <c r="N704" s="45" t="str" cm="1">
        <f t="array" aca="1" ref="N704" ca="1">_xlfn.IFS(Merged_Data[[#This Row],[Cert 1 Ext Date]]&gt;TODAY()+10, "Current", AND(Merged_Data[[#This Row],[Cert 1 Ext Date]]&gt;TODAY(), Merged_Data[[#This Row],[Cert 1 Ext Date]]&lt;TODAY()+15),"Notify",Merged_Data[[#This Row],[Cert 1 Ext Date]]&lt;=TODAY(), "Expired",Merged_Data[[#This Row],[Cert 1 Ext Date]]= " ","No Data")</f>
        <v>Current</v>
      </c>
      <c r="O704" s="45" t="str" cm="1">
        <f t="array" aca="1" ref="O704" ca="1">_xlfn.IFS(Merged_Data[[#This Row],[Cert 2 Exp Date]]&gt;TODAY()+10, "Current", AND(Merged_Data[[#This Row],[Cert 2 Exp Date]]&gt;TODAY(), Merged_Data[[#This Row],[Cert 2 Exp Date]]&lt;TODAY()+15),"Notify",Merged_Data[[#This Row],[Cert 2 Exp Date]]&lt;=TODAY(), "Expired",Merged_Data[[#This Row],[Cert 2 Exp Date]]= " ","No Data")</f>
        <v>Current</v>
      </c>
      <c r="P704" s="45" t="str" cm="1">
        <f t="array" aca="1" ref="P704" ca="1">_xlfn.IFS(Merged_Data[[#This Row],[Cert 3 Exp Date]]&gt;TODAY()+10, "Current", AND(Merged_Data[[#This Row],[Cert 3 Exp Date]]&gt;TODAY(), Merged_Data[[#This Row],[Cert 3 Exp Date]]&lt;TODAY()+15),"Notify",Merged_Data[[#This Row],[Cert 3 Exp Date]]&lt;=TODAY(), "Expired",Merged_Data[[#This Row],[Cert 3 Exp Date]]= " ","No Data")</f>
        <v>Current</v>
      </c>
    </row>
    <row r="705" spans="1:16" x14ac:dyDescent="0.25">
      <c r="A705" s="13" t="s">
        <v>207</v>
      </c>
      <c r="B705" s="13" t="s">
        <v>208</v>
      </c>
      <c r="C705" s="13" t="s">
        <v>3138</v>
      </c>
      <c r="D705" s="13" t="s">
        <v>2425</v>
      </c>
      <c r="E705" s="13" t="s">
        <v>2437</v>
      </c>
      <c r="F705" s="13" t="s">
        <v>2435</v>
      </c>
      <c r="G705" s="13" t="s">
        <v>2428</v>
      </c>
      <c r="H705" s="18">
        <v>44715</v>
      </c>
      <c r="I705" s="20">
        <v>44739</v>
      </c>
      <c r="J705" s="21">
        <v>45070</v>
      </c>
      <c r="K705" s="22">
        <v>44933</v>
      </c>
      <c r="L705" s="14" t="str">
        <f ca="1">IF(Merged_Data[[#This Row],[Last Job Date]]+10 &lt;TODAY(), "AVAILABLE", "NOT AVAILABLE")</f>
        <v>NOT AVAILABLE</v>
      </c>
      <c r="M705" s="37" t="str">
        <f ca="1">IF(OR(Merged_Data[[#This Row],[Cert 2 Exp Date]]&lt;=TODAY()-$D$3, Merged_Data[[#This Row],[Cert 1 Ext Date]]&lt;=TODAY()-$D$3,Merged_Data[[#This Row],[Cert 3 Exp Date]]&lt;=TODAY()-$D$3), "COMPLIANT", "NOT COMPLIANT")</f>
        <v>NOT COMPLIANT</v>
      </c>
      <c r="N705" s="45" t="str" cm="1">
        <f t="array" aca="1" ref="N705" ca="1">_xlfn.IFS(Merged_Data[[#This Row],[Cert 1 Ext Date]]&gt;TODAY()+10, "Current", AND(Merged_Data[[#This Row],[Cert 1 Ext Date]]&gt;TODAY(), Merged_Data[[#This Row],[Cert 1 Ext Date]]&lt;TODAY()+15),"Notify",Merged_Data[[#This Row],[Cert 1 Ext Date]]&lt;=TODAY(), "Expired",Merged_Data[[#This Row],[Cert 1 Ext Date]]= " ","No Data")</f>
        <v>Current</v>
      </c>
      <c r="O705" s="45" t="str" cm="1">
        <f t="array" aca="1" ref="O705" ca="1">_xlfn.IFS(Merged_Data[[#This Row],[Cert 2 Exp Date]]&gt;TODAY()+10, "Current", AND(Merged_Data[[#This Row],[Cert 2 Exp Date]]&gt;TODAY(), Merged_Data[[#This Row],[Cert 2 Exp Date]]&lt;TODAY()+15),"Notify",Merged_Data[[#This Row],[Cert 2 Exp Date]]&lt;=TODAY(), "Expired",Merged_Data[[#This Row],[Cert 2 Exp Date]]= " ","No Data")</f>
        <v>Current</v>
      </c>
      <c r="P705" s="45" t="str" cm="1">
        <f t="array" aca="1" ref="P705" ca="1">_xlfn.IFS(Merged_Data[[#This Row],[Cert 3 Exp Date]]&gt;TODAY()+10, "Current", AND(Merged_Data[[#This Row],[Cert 3 Exp Date]]&gt;TODAY(), Merged_Data[[#This Row],[Cert 3 Exp Date]]&lt;TODAY()+15),"Notify",Merged_Data[[#This Row],[Cert 3 Exp Date]]&lt;=TODAY(), "Expired",Merged_Data[[#This Row],[Cert 3 Exp Date]]= " ","No Data")</f>
        <v>Current</v>
      </c>
    </row>
    <row r="706" spans="1:16" x14ac:dyDescent="0.25">
      <c r="A706" s="13" t="s">
        <v>1364</v>
      </c>
      <c r="B706" s="13" t="s">
        <v>1365</v>
      </c>
      <c r="C706" s="13" t="s">
        <v>3139</v>
      </c>
      <c r="D706" s="13" t="s">
        <v>2430</v>
      </c>
      <c r="E706" s="13" t="s">
        <v>2441</v>
      </c>
      <c r="F706" s="13" t="s">
        <v>2442</v>
      </c>
      <c r="G706" s="13" t="s">
        <v>2428</v>
      </c>
      <c r="H706" s="18">
        <v>44712</v>
      </c>
      <c r="I706" s="20"/>
      <c r="J706" s="21">
        <v>44866</v>
      </c>
      <c r="K706" s="22">
        <v>45391</v>
      </c>
      <c r="L706" s="14" t="str">
        <f ca="1">IF(Merged_Data[[#This Row],[Last Job Date]]+10 &lt;TODAY(), "AVAILABLE", "NOT AVAILABLE")</f>
        <v>AVAILABLE</v>
      </c>
      <c r="M706" s="37" t="str">
        <f ca="1">IF(OR(Merged_Data[[#This Row],[Cert 2 Exp Date]]&lt;=TODAY()-$D$3, Merged_Data[[#This Row],[Cert 1 Ext Date]]&lt;=TODAY()-$D$3,Merged_Data[[#This Row],[Cert 3 Exp Date]]&lt;=TODAY()-$D$3), "COMPLIANT", "NOT COMPLIANT")</f>
        <v>COMPLIANT</v>
      </c>
      <c r="N706" s="45" t="str" cm="1">
        <f t="array" aca="1" ref="N706" ca="1">_xlfn.IFS(Merged_Data[[#This Row],[Cert 1 Ext Date]]&gt;TODAY()+10, "Current", AND(Merged_Data[[#This Row],[Cert 1 Ext Date]]&gt;TODAY(), Merged_Data[[#This Row],[Cert 1 Ext Date]]&lt;TODAY()+15),"Notify",Merged_Data[[#This Row],[Cert 1 Ext Date]]&lt;=TODAY(), "Expired",Merged_Data[[#This Row],[Cert 1 Ext Date]]= " ","No Data")</f>
        <v>Expired</v>
      </c>
      <c r="O706" s="45" t="str" cm="1">
        <f t="array" aca="1" ref="O706" ca="1">_xlfn.IFS(Merged_Data[[#This Row],[Cert 2 Exp Date]]&gt;TODAY()+10, "Current", AND(Merged_Data[[#This Row],[Cert 2 Exp Date]]&gt;TODAY(), Merged_Data[[#This Row],[Cert 2 Exp Date]]&lt;TODAY()+15),"Notify",Merged_Data[[#This Row],[Cert 2 Exp Date]]&lt;=TODAY(), "Expired",Merged_Data[[#This Row],[Cert 2 Exp Date]]= " ","No Data")</f>
        <v>Current</v>
      </c>
      <c r="P706" s="45" t="str" cm="1">
        <f t="array" aca="1" ref="P706" ca="1">_xlfn.IFS(Merged_Data[[#This Row],[Cert 3 Exp Date]]&gt;TODAY()+10, "Current", AND(Merged_Data[[#This Row],[Cert 3 Exp Date]]&gt;TODAY(), Merged_Data[[#This Row],[Cert 3 Exp Date]]&lt;TODAY()+15),"Notify",Merged_Data[[#This Row],[Cert 3 Exp Date]]&lt;=TODAY(), "Expired",Merged_Data[[#This Row],[Cert 3 Exp Date]]= " ","No Data")</f>
        <v>Current</v>
      </c>
    </row>
    <row r="707" spans="1:16" x14ac:dyDescent="0.25">
      <c r="A707" s="13" t="s">
        <v>194</v>
      </c>
      <c r="B707" s="13" t="s">
        <v>195</v>
      </c>
      <c r="C707" s="13" t="s">
        <v>3140</v>
      </c>
      <c r="D707" s="13" t="s">
        <v>2430</v>
      </c>
      <c r="E707" s="13" t="s">
        <v>2445</v>
      </c>
      <c r="F707" s="13" t="s">
        <v>2427</v>
      </c>
      <c r="G707" s="13" t="s">
        <v>2428</v>
      </c>
      <c r="H707" s="18">
        <v>44716</v>
      </c>
      <c r="I707" s="20">
        <v>45015</v>
      </c>
      <c r="J707" s="21">
        <v>44742</v>
      </c>
      <c r="K707" s="22">
        <v>44703</v>
      </c>
      <c r="L707" s="14" t="str">
        <f ca="1">IF(Merged_Data[[#This Row],[Last Job Date]]+10 &lt;TODAY(), "AVAILABLE", "NOT AVAILABLE")</f>
        <v>NOT AVAILABLE</v>
      </c>
      <c r="M707" s="37" t="str">
        <f ca="1">IF(OR(Merged_Data[[#This Row],[Cert 2 Exp Date]]&lt;=TODAY()-$D$3, Merged_Data[[#This Row],[Cert 1 Ext Date]]&lt;=TODAY()-$D$3,Merged_Data[[#This Row],[Cert 3 Exp Date]]&lt;=TODAY()-$D$3), "COMPLIANT", "NOT COMPLIANT")</f>
        <v>COMPLIANT</v>
      </c>
      <c r="N707" s="45" t="str" cm="1">
        <f t="array" aca="1" ref="N707" ca="1">_xlfn.IFS(Merged_Data[[#This Row],[Cert 1 Ext Date]]&gt;TODAY()+10, "Current", AND(Merged_Data[[#This Row],[Cert 1 Ext Date]]&gt;TODAY(), Merged_Data[[#This Row],[Cert 1 Ext Date]]&lt;TODAY()+15),"Notify",Merged_Data[[#This Row],[Cert 1 Ext Date]]&lt;=TODAY(), "Expired",Merged_Data[[#This Row],[Cert 1 Ext Date]]= " ","No Data")</f>
        <v>Current</v>
      </c>
      <c r="O707" s="45" t="str" cm="1">
        <f t="array" aca="1" ref="O707" ca="1">_xlfn.IFS(Merged_Data[[#This Row],[Cert 2 Exp Date]]&gt;TODAY()+10, "Current", AND(Merged_Data[[#This Row],[Cert 2 Exp Date]]&gt;TODAY(), Merged_Data[[#This Row],[Cert 2 Exp Date]]&lt;TODAY()+15),"Notify",Merged_Data[[#This Row],[Cert 2 Exp Date]]&lt;=TODAY(), "Expired",Merged_Data[[#This Row],[Cert 2 Exp Date]]= " ","No Data")</f>
        <v>Current</v>
      </c>
      <c r="P707" s="45" t="str" cm="1">
        <f t="array" aca="1" ref="P707" ca="1">_xlfn.IFS(Merged_Data[[#This Row],[Cert 3 Exp Date]]&gt;TODAY()+10, "Current", AND(Merged_Data[[#This Row],[Cert 3 Exp Date]]&gt;TODAY(), Merged_Data[[#This Row],[Cert 3 Exp Date]]&lt;TODAY()+15),"Notify",Merged_Data[[#This Row],[Cert 3 Exp Date]]&lt;=TODAY(), "Expired",Merged_Data[[#This Row],[Cert 3 Exp Date]]= " ","No Data")</f>
        <v>Expired</v>
      </c>
    </row>
    <row r="708" spans="1:16" x14ac:dyDescent="0.25">
      <c r="A708" s="13" t="s">
        <v>2128</v>
      </c>
      <c r="B708" s="13" t="s">
        <v>2129</v>
      </c>
      <c r="C708" s="13" t="s">
        <v>3141</v>
      </c>
      <c r="D708" s="13" t="s">
        <v>2425</v>
      </c>
      <c r="E708" s="13" t="s">
        <v>2450</v>
      </c>
      <c r="F708" s="13" t="s">
        <v>2427</v>
      </c>
      <c r="G708" s="13" t="s">
        <v>2428</v>
      </c>
      <c r="H708" s="18">
        <v>44712</v>
      </c>
      <c r="I708" s="20">
        <v>44929</v>
      </c>
      <c r="J708" s="21">
        <v>44903</v>
      </c>
      <c r="K708" s="22">
        <v>45493</v>
      </c>
      <c r="L708" s="14" t="str">
        <f ca="1">IF(Merged_Data[[#This Row],[Last Job Date]]+10 &lt;TODAY(), "AVAILABLE", "NOT AVAILABLE")</f>
        <v>AVAILABLE</v>
      </c>
      <c r="M708" s="37" t="str">
        <f ca="1">IF(OR(Merged_Data[[#This Row],[Cert 2 Exp Date]]&lt;=TODAY()-$D$3, Merged_Data[[#This Row],[Cert 1 Ext Date]]&lt;=TODAY()-$D$3,Merged_Data[[#This Row],[Cert 3 Exp Date]]&lt;=TODAY()-$D$3), "COMPLIANT", "NOT COMPLIANT")</f>
        <v>NOT COMPLIANT</v>
      </c>
      <c r="N708" s="45" t="str" cm="1">
        <f t="array" aca="1" ref="N708" ca="1">_xlfn.IFS(Merged_Data[[#This Row],[Cert 1 Ext Date]]&gt;TODAY()+10, "Current", AND(Merged_Data[[#This Row],[Cert 1 Ext Date]]&gt;TODAY(), Merged_Data[[#This Row],[Cert 1 Ext Date]]&lt;TODAY()+15),"Notify",Merged_Data[[#This Row],[Cert 1 Ext Date]]&lt;=TODAY(), "Expired",Merged_Data[[#This Row],[Cert 1 Ext Date]]= " ","No Data")</f>
        <v>Current</v>
      </c>
      <c r="O708" s="45" t="str" cm="1">
        <f t="array" aca="1" ref="O708" ca="1">_xlfn.IFS(Merged_Data[[#This Row],[Cert 2 Exp Date]]&gt;TODAY()+10, "Current", AND(Merged_Data[[#This Row],[Cert 2 Exp Date]]&gt;TODAY(), Merged_Data[[#This Row],[Cert 2 Exp Date]]&lt;TODAY()+15),"Notify",Merged_Data[[#This Row],[Cert 2 Exp Date]]&lt;=TODAY(), "Expired",Merged_Data[[#This Row],[Cert 2 Exp Date]]= " ","No Data")</f>
        <v>Current</v>
      </c>
      <c r="P708" s="45" t="str" cm="1">
        <f t="array" aca="1" ref="P708" ca="1">_xlfn.IFS(Merged_Data[[#This Row],[Cert 3 Exp Date]]&gt;TODAY()+10, "Current", AND(Merged_Data[[#This Row],[Cert 3 Exp Date]]&gt;TODAY(), Merged_Data[[#This Row],[Cert 3 Exp Date]]&lt;TODAY()+15),"Notify",Merged_Data[[#This Row],[Cert 3 Exp Date]]&lt;=TODAY(), "Expired",Merged_Data[[#This Row],[Cert 3 Exp Date]]= " ","No Data")</f>
        <v>Current</v>
      </c>
    </row>
    <row r="709" spans="1:16" x14ac:dyDescent="0.25">
      <c r="A709" s="13" t="s">
        <v>265</v>
      </c>
      <c r="B709" s="13" t="s">
        <v>266</v>
      </c>
      <c r="C709" s="13" t="s">
        <v>3142</v>
      </c>
      <c r="D709" s="13" t="s">
        <v>2430</v>
      </c>
      <c r="E709" s="13" t="s">
        <v>2426</v>
      </c>
      <c r="F709" s="13" t="s">
        <v>2431</v>
      </c>
      <c r="G709" s="13" t="s">
        <v>2428</v>
      </c>
      <c r="H709" s="18">
        <v>44711</v>
      </c>
      <c r="I709" s="20">
        <v>44942</v>
      </c>
      <c r="J709" s="21">
        <v>45179</v>
      </c>
      <c r="K709" s="22">
        <v>45171</v>
      </c>
      <c r="L709" s="14" t="str">
        <f ca="1">IF(Merged_Data[[#This Row],[Last Job Date]]+10 &lt;TODAY(), "AVAILABLE", "NOT AVAILABLE")</f>
        <v>AVAILABLE</v>
      </c>
      <c r="M709" s="37" t="str">
        <f ca="1">IF(OR(Merged_Data[[#This Row],[Cert 2 Exp Date]]&lt;=TODAY()-$D$3, Merged_Data[[#This Row],[Cert 1 Ext Date]]&lt;=TODAY()-$D$3,Merged_Data[[#This Row],[Cert 3 Exp Date]]&lt;=TODAY()-$D$3), "COMPLIANT", "NOT COMPLIANT")</f>
        <v>NOT COMPLIANT</v>
      </c>
      <c r="N709" s="45" t="str" cm="1">
        <f t="array" aca="1" ref="N709" ca="1">_xlfn.IFS(Merged_Data[[#This Row],[Cert 1 Ext Date]]&gt;TODAY()+10, "Current", AND(Merged_Data[[#This Row],[Cert 1 Ext Date]]&gt;TODAY(), Merged_Data[[#This Row],[Cert 1 Ext Date]]&lt;TODAY()+15),"Notify",Merged_Data[[#This Row],[Cert 1 Ext Date]]&lt;=TODAY(), "Expired",Merged_Data[[#This Row],[Cert 1 Ext Date]]= " ","No Data")</f>
        <v>Current</v>
      </c>
      <c r="O709" s="45" t="str" cm="1">
        <f t="array" aca="1" ref="O709" ca="1">_xlfn.IFS(Merged_Data[[#This Row],[Cert 2 Exp Date]]&gt;TODAY()+10, "Current", AND(Merged_Data[[#This Row],[Cert 2 Exp Date]]&gt;TODAY(), Merged_Data[[#This Row],[Cert 2 Exp Date]]&lt;TODAY()+15),"Notify",Merged_Data[[#This Row],[Cert 2 Exp Date]]&lt;=TODAY(), "Expired",Merged_Data[[#This Row],[Cert 2 Exp Date]]= " ","No Data")</f>
        <v>Current</v>
      </c>
      <c r="P709" s="45" t="str" cm="1">
        <f t="array" aca="1" ref="P709" ca="1">_xlfn.IFS(Merged_Data[[#This Row],[Cert 3 Exp Date]]&gt;TODAY()+10, "Current", AND(Merged_Data[[#This Row],[Cert 3 Exp Date]]&gt;TODAY(), Merged_Data[[#This Row],[Cert 3 Exp Date]]&lt;TODAY()+15),"Notify",Merged_Data[[#This Row],[Cert 3 Exp Date]]&lt;=TODAY(), "Expired",Merged_Data[[#This Row],[Cert 3 Exp Date]]= " ","No Data")</f>
        <v>Current</v>
      </c>
    </row>
    <row r="710" spans="1:16" x14ac:dyDescent="0.25">
      <c r="A710" s="13" t="s">
        <v>1812</v>
      </c>
      <c r="B710" s="13" t="s">
        <v>1813</v>
      </c>
      <c r="C710" s="13" t="s">
        <v>3143</v>
      </c>
      <c r="D710" s="13" t="s">
        <v>2425</v>
      </c>
      <c r="E710" s="13" t="s">
        <v>2426</v>
      </c>
      <c r="F710" s="13" t="s">
        <v>2442</v>
      </c>
      <c r="G710" s="13" t="s">
        <v>2432</v>
      </c>
      <c r="H710" s="18">
        <v>44712</v>
      </c>
      <c r="I710" s="20">
        <v>44864</v>
      </c>
      <c r="J710" s="21">
        <v>44803</v>
      </c>
      <c r="K710" s="22">
        <v>44854</v>
      </c>
      <c r="L710" s="14" t="str">
        <f ca="1">IF(Merged_Data[[#This Row],[Last Job Date]]+10 &lt;TODAY(), "AVAILABLE", "NOT AVAILABLE")</f>
        <v>AVAILABLE</v>
      </c>
      <c r="M710" s="37" t="str">
        <f ca="1">IF(OR(Merged_Data[[#This Row],[Cert 2 Exp Date]]&lt;=TODAY()-$D$3, Merged_Data[[#This Row],[Cert 1 Ext Date]]&lt;=TODAY()-$D$3,Merged_Data[[#This Row],[Cert 3 Exp Date]]&lt;=TODAY()-$D$3), "COMPLIANT", "NOT COMPLIANT")</f>
        <v>NOT COMPLIANT</v>
      </c>
      <c r="N710" s="45" t="str" cm="1">
        <f t="array" aca="1" ref="N710" ca="1">_xlfn.IFS(Merged_Data[[#This Row],[Cert 1 Ext Date]]&gt;TODAY()+10, "Current", AND(Merged_Data[[#This Row],[Cert 1 Ext Date]]&gt;TODAY(), Merged_Data[[#This Row],[Cert 1 Ext Date]]&lt;TODAY()+15),"Notify",Merged_Data[[#This Row],[Cert 1 Ext Date]]&lt;=TODAY(), "Expired",Merged_Data[[#This Row],[Cert 1 Ext Date]]= " ","No Data")</f>
        <v>Current</v>
      </c>
      <c r="O710" s="45" t="str" cm="1">
        <f t="array" aca="1" ref="O710" ca="1">_xlfn.IFS(Merged_Data[[#This Row],[Cert 2 Exp Date]]&gt;TODAY()+10, "Current", AND(Merged_Data[[#This Row],[Cert 2 Exp Date]]&gt;TODAY(), Merged_Data[[#This Row],[Cert 2 Exp Date]]&lt;TODAY()+15),"Notify",Merged_Data[[#This Row],[Cert 2 Exp Date]]&lt;=TODAY(), "Expired",Merged_Data[[#This Row],[Cert 2 Exp Date]]= " ","No Data")</f>
        <v>Current</v>
      </c>
      <c r="P710" s="45" t="str" cm="1">
        <f t="array" aca="1" ref="P710" ca="1">_xlfn.IFS(Merged_Data[[#This Row],[Cert 3 Exp Date]]&gt;TODAY()+10, "Current", AND(Merged_Data[[#This Row],[Cert 3 Exp Date]]&gt;TODAY(), Merged_Data[[#This Row],[Cert 3 Exp Date]]&lt;TODAY()+15),"Notify",Merged_Data[[#This Row],[Cert 3 Exp Date]]&lt;=TODAY(), "Expired",Merged_Data[[#This Row],[Cert 3 Exp Date]]= " ","No Data")</f>
        <v>Current</v>
      </c>
    </row>
    <row r="711" spans="1:16" x14ac:dyDescent="0.25">
      <c r="A711" s="13" t="s">
        <v>165</v>
      </c>
      <c r="B711" s="13" t="s">
        <v>166</v>
      </c>
      <c r="C711" s="13" t="s">
        <v>3144</v>
      </c>
      <c r="D711" s="13" t="s">
        <v>2425</v>
      </c>
      <c r="E711" s="13" t="s">
        <v>2439</v>
      </c>
      <c r="F711" s="13" t="s">
        <v>2435</v>
      </c>
      <c r="G711" s="13" t="s">
        <v>2432</v>
      </c>
      <c r="H711" s="18">
        <v>44709</v>
      </c>
      <c r="I711" s="20">
        <v>44680</v>
      </c>
      <c r="J711" s="21">
        <v>44667</v>
      </c>
      <c r="K711" s="22">
        <v>44999</v>
      </c>
      <c r="L711" s="14" t="str">
        <f ca="1">IF(Merged_Data[[#This Row],[Last Job Date]]+10 &lt;TODAY(), "AVAILABLE", "NOT AVAILABLE")</f>
        <v>AVAILABLE</v>
      </c>
      <c r="M711" s="37" t="str">
        <f ca="1">IF(OR(Merged_Data[[#This Row],[Cert 2 Exp Date]]&lt;=TODAY()-$D$3, Merged_Data[[#This Row],[Cert 1 Ext Date]]&lt;=TODAY()-$D$3,Merged_Data[[#This Row],[Cert 3 Exp Date]]&lt;=TODAY()-$D$3), "COMPLIANT", "NOT COMPLIANT")</f>
        <v>COMPLIANT</v>
      </c>
      <c r="N711" s="45" t="str" cm="1">
        <f t="array" aca="1" ref="N711" ca="1">_xlfn.IFS(Merged_Data[[#This Row],[Cert 1 Ext Date]]&gt;TODAY()+10, "Current", AND(Merged_Data[[#This Row],[Cert 1 Ext Date]]&gt;TODAY(), Merged_Data[[#This Row],[Cert 1 Ext Date]]&lt;TODAY()+15),"Notify",Merged_Data[[#This Row],[Cert 1 Ext Date]]&lt;=TODAY(), "Expired",Merged_Data[[#This Row],[Cert 1 Ext Date]]= " ","No Data")</f>
        <v>Expired</v>
      </c>
      <c r="O711" s="45" t="str" cm="1">
        <f t="array" aca="1" ref="O711" ca="1">_xlfn.IFS(Merged_Data[[#This Row],[Cert 2 Exp Date]]&gt;TODAY()+10, "Current", AND(Merged_Data[[#This Row],[Cert 2 Exp Date]]&gt;TODAY(), Merged_Data[[#This Row],[Cert 2 Exp Date]]&lt;TODAY()+15),"Notify",Merged_Data[[#This Row],[Cert 2 Exp Date]]&lt;=TODAY(), "Expired",Merged_Data[[#This Row],[Cert 2 Exp Date]]= " ","No Data")</f>
        <v>Expired</v>
      </c>
      <c r="P711" s="45" t="str" cm="1">
        <f t="array" aca="1" ref="P711" ca="1">_xlfn.IFS(Merged_Data[[#This Row],[Cert 3 Exp Date]]&gt;TODAY()+10, "Current", AND(Merged_Data[[#This Row],[Cert 3 Exp Date]]&gt;TODAY(), Merged_Data[[#This Row],[Cert 3 Exp Date]]&lt;TODAY()+15),"Notify",Merged_Data[[#This Row],[Cert 3 Exp Date]]&lt;=TODAY(), "Expired",Merged_Data[[#This Row],[Cert 3 Exp Date]]= " ","No Data")</f>
        <v>Current</v>
      </c>
    </row>
    <row r="712" spans="1:16" x14ac:dyDescent="0.25">
      <c r="A712" s="13" t="s">
        <v>518</v>
      </c>
      <c r="B712" s="13" t="s">
        <v>519</v>
      </c>
      <c r="C712" s="13" t="s">
        <v>3145</v>
      </c>
      <c r="D712" s="13" t="s">
        <v>2425</v>
      </c>
      <c r="E712" s="13" t="s">
        <v>2437</v>
      </c>
      <c r="F712" s="13" t="s">
        <v>2435</v>
      </c>
      <c r="G712" s="13" t="s">
        <v>2428</v>
      </c>
      <c r="H712" s="18">
        <v>44714</v>
      </c>
      <c r="I712" s="20">
        <v>44767</v>
      </c>
      <c r="J712" s="21">
        <v>45117</v>
      </c>
      <c r="K712" s="22">
        <v>44911</v>
      </c>
      <c r="L712" s="14" t="str">
        <f ca="1">IF(Merged_Data[[#This Row],[Last Job Date]]+10 &lt;TODAY(), "AVAILABLE", "NOT AVAILABLE")</f>
        <v>NOT AVAILABLE</v>
      </c>
      <c r="M712" s="37" t="str">
        <f ca="1">IF(OR(Merged_Data[[#This Row],[Cert 2 Exp Date]]&lt;=TODAY()-$D$3, Merged_Data[[#This Row],[Cert 1 Ext Date]]&lt;=TODAY()-$D$3,Merged_Data[[#This Row],[Cert 3 Exp Date]]&lt;=TODAY()-$D$3), "COMPLIANT", "NOT COMPLIANT")</f>
        <v>NOT COMPLIANT</v>
      </c>
      <c r="N712" s="45" t="str" cm="1">
        <f t="array" aca="1" ref="N712" ca="1">_xlfn.IFS(Merged_Data[[#This Row],[Cert 1 Ext Date]]&gt;TODAY()+10, "Current", AND(Merged_Data[[#This Row],[Cert 1 Ext Date]]&gt;TODAY(), Merged_Data[[#This Row],[Cert 1 Ext Date]]&lt;TODAY()+15),"Notify",Merged_Data[[#This Row],[Cert 1 Ext Date]]&lt;=TODAY(), "Expired",Merged_Data[[#This Row],[Cert 1 Ext Date]]= " ","No Data")</f>
        <v>Current</v>
      </c>
      <c r="O712" s="45" t="str" cm="1">
        <f t="array" aca="1" ref="O712" ca="1">_xlfn.IFS(Merged_Data[[#This Row],[Cert 2 Exp Date]]&gt;TODAY()+10, "Current", AND(Merged_Data[[#This Row],[Cert 2 Exp Date]]&gt;TODAY(), Merged_Data[[#This Row],[Cert 2 Exp Date]]&lt;TODAY()+15),"Notify",Merged_Data[[#This Row],[Cert 2 Exp Date]]&lt;=TODAY(), "Expired",Merged_Data[[#This Row],[Cert 2 Exp Date]]= " ","No Data")</f>
        <v>Current</v>
      </c>
      <c r="P712" s="45" t="str" cm="1">
        <f t="array" aca="1" ref="P712" ca="1">_xlfn.IFS(Merged_Data[[#This Row],[Cert 3 Exp Date]]&gt;TODAY()+10, "Current", AND(Merged_Data[[#This Row],[Cert 3 Exp Date]]&gt;TODAY(), Merged_Data[[#This Row],[Cert 3 Exp Date]]&lt;TODAY()+15),"Notify",Merged_Data[[#This Row],[Cert 3 Exp Date]]&lt;=TODAY(), "Expired",Merged_Data[[#This Row],[Cert 3 Exp Date]]= " ","No Data")</f>
        <v>Current</v>
      </c>
    </row>
    <row r="713" spans="1:16" x14ac:dyDescent="0.25">
      <c r="A713" s="13" t="s">
        <v>1133</v>
      </c>
      <c r="B713" s="13" t="s">
        <v>1134</v>
      </c>
      <c r="C713" s="13" t="s">
        <v>3146</v>
      </c>
      <c r="D713" s="13" t="s">
        <v>2430</v>
      </c>
      <c r="E713" s="13" t="s">
        <v>2437</v>
      </c>
      <c r="F713" s="13" t="s">
        <v>2435</v>
      </c>
      <c r="G713" s="13" t="s">
        <v>2428</v>
      </c>
      <c r="H713" s="18">
        <v>44705</v>
      </c>
      <c r="I713" s="20">
        <v>44774</v>
      </c>
      <c r="J713" s="21">
        <v>45146</v>
      </c>
      <c r="K713" s="22">
        <v>45380</v>
      </c>
      <c r="L713" s="14" t="str">
        <f ca="1">IF(Merged_Data[[#This Row],[Last Job Date]]+10 &lt;TODAY(), "AVAILABLE", "NOT AVAILABLE")</f>
        <v>AVAILABLE</v>
      </c>
      <c r="M713" s="37" t="str">
        <f ca="1">IF(OR(Merged_Data[[#This Row],[Cert 2 Exp Date]]&lt;=TODAY()-$D$3, Merged_Data[[#This Row],[Cert 1 Ext Date]]&lt;=TODAY()-$D$3,Merged_Data[[#This Row],[Cert 3 Exp Date]]&lt;=TODAY()-$D$3), "COMPLIANT", "NOT COMPLIANT")</f>
        <v>NOT COMPLIANT</v>
      </c>
      <c r="N713" s="45" t="str" cm="1">
        <f t="array" aca="1" ref="N713" ca="1">_xlfn.IFS(Merged_Data[[#This Row],[Cert 1 Ext Date]]&gt;TODAY()+10, "Current", AND(Merged_Data[[#This Row],[Cert 1 Ext Date]]&gt;TODAY(), Merged_Data[[#This Row],[Cert 1 Ext Date]]&lt;TODAY()+15),"Notify",Merged_Data[[#This Row],[Cert 1 Ext Date]]&lt;=TODAY(), "Expired",Merged_Data[[#This Row],[Cert 1 Ext Date]]= " ","No Data")</f>
        <v>Current</v>
      </c>
      <c r="O713" s="45" t="str" cm="1">
        <f t="array" aca="1" ref="O713" ca="1">_xlfn.IFS(Merged_Data[[#This Row],[Cert 2 Exp Date]]&gt;TODAY()+10, "Current", AND(Merged_Data[[#This Row],[Cert 2 Exp Date]]&gt;TODAY(), Merged_Data[[#This Row],[Cert 2 Exp Date]]&lt;TODAY()+15),"Notify",Merged_Data[[#This Row],[Cert 2 Exp Date]]&lt;=TODAY(), "Expired",Merged_Data[[#This Row],[Cert 2 Exp Date]]= " ","No Data")</f>
        <v>Current</v>
      </c>
      <c r="P713" s="45" t="str" cm="1">
        <f t="array" aca="1" ref="P713" ca="1">_xlfn.IFS(Merged_Data[[#This Row],[Cert 3 Exp Date]]&gt;TODAY()+10, "Current", AND(Merged_Data[[#This Row],[Cert 3 Exp Date]]&gt;TODAY(), Merged_Data[[#This Row],[Cert 3 Exp Date]]&lt;TODAY()+15),"Notify",Merged_Data[[#This Row],[Cert 3 Exp Date]]&lt;=TODAY(), "Expired",Merged_Data[[#This Row],[Cert 3 Exp Date]]= " ","No Data")</f>
        <v>Current</v>
      </c>
    </row>
    <row r="714" spans="1:16" x14ac:dyDescent="0.25">
      <c r="A714" s="13" t="s">
        <v>741</v>
      </c>
      <c r="B714" s="13" t="s">
        <v>742</v>
      </c>
      <c r="C714" s="13" t="s">
        <v>3147</v>
      </c>
      <c r="D714" s="13" t="s">
        <v>2425</v>
      </c>
      <c r="E714" s="13" t="s">
        <v>2445</v>
      </c>
      <c r="F714" s="13" t="s">
        <v>2442</v>
      </c>
      <c r="G714" s="13" t="s">
        <v>2428</v>
      </c>
      <c r="H714" s="18">
        <v>44707</v>
      </c>
      <c r="I714" s="20"/>
      <c r="J714" s="21">
        <v>45020</v>
      </c>
      <c r="K714" s="22">
        <v>45034</v>
      </c>
      <c r="L714" s="14" t="str">
        <f ca="1">IF(Merged_Data[[#This Row],[Last Job Date]]+10 &lt;TODAY(), "AVAILABLE", "NOT AVAILABLE")</f>
        <v>AVAILABLE</v>
      </c>
      <c r="M714" s="37" t="str">
        <f ca="1">IF(OR(Merged_Data[[#This Row],[Cert 2 Exp Date]]&lt;=TODAY()-$D$3, Merged_Data[[#This Row],[Cert 1 Ext Date]]&lt;=TODAY()-$D$3,Merged_Data[[#This Row],[Cert 3 Exp Date]]&lt;=TODAY()-$D$3), "COMPLIANT", "NOT COMPLIANT")</f>
        <v>COMPLIANT</v>
      </c>
      <c r="N714" s="45" t="str" cm="1">
        <f t="array" aca="1" ref="N714" ca="1">_xlfn.IFS(Merged_Data[[#This Row],[Cert 1 Ext Date]]&gt;TODAY()+10, "Current", AND(Merged_Data[[#This Row],[Cert 1 Ext Date]]&gt;TODAY(), Merged_Data[[#This Row],[Cert 1 Ext Date]]&lt;TODAY()+15),"Notify",Merged_Data[[#This Row],[Cert 1 Ext Date]]&lt;=TODAY(), "Expired",Merged_Data[[#This Row],[Cert 1 Ext Date]]= " ","No Data")</f>
        <v>Expired</v>
      </c>
      <c r="O714" s="45" t="str" cm="1">
        <f t="array" aca="1" ref="O714" ca="1">_xlfn.IFS(Merged_Data[[#This Row],[Cert 2 Exp Date]]&gt;TODAY()+10, "Current", AND(Merged_Data[[#This Row],[Cert 2 Exp Date]]&gt;TODAY(), Merged_Data[[#This Row],[Cert 2 Exp Date]]&lt;TODAY()+15),"Notify",Merged_Data[[#This Row],[Cert 2 Exp Date]]&lt;=TODAY(), "Expired",Merged_Data[[#This Row],[Cert 2 Exp Date]]= " ","No Data")</f>
        <v>Current</v>
      </c>
      <c r="P714" s="45" t="str" cm="1">
        <f t="array" aca="1" ref="P714" ca="1">_xlfn.IFS(Merged_Data[[#This Row],[Cert 3 Exp Date]]&gt;TODAY()+10, "Current", AND(Merged_Data[[#This Row],[Cert 3 Exp Date]]&gt;TODAY(), Merged_Data[[#This Row],[Cert 3 Exp Date]]&lt;TODAY()+15),"Notify",Merged_Data[[#This Row],[Cert 3 Exp Date]]&lt;=TODAY(), "Expired",Merged_Data[[#This Row],[Cert 3 Exp Date]]= " ","No Data")</f>
        <v>Current</v>
      </c>
    </row>
    <row r="715" spans="1:16" x14ac:dyDescent="0.25">
      <c r="A715" s="13" t="s">
        <v>1601</v>
      </c>
      <c r="B715" s="13" t="s">
        <v>1602</v>
      </c>
      <c r="C715" s="13" t="s">
        <v>3148</v>
      </c>
      <c r="D715" s="13" t="s">
        <v>2425</v>
      </c>
      <c r="E715" s="13" t="s">
        <v>2441</v>
      </c>
      <c r="F715" s="13" t="s">
        <v>2442</v>
      </c>
      <c r="G715" s="13" t="s">
        <v>2432</v>
      </c>
      <c r="H715" s="18">
        <v>44704</v>
      </c>
      <c r="I715" s="20">
        <v>44996</v>
      </c>
      <c r="J715" s="21"/>
      <c r="K715" s="22"/>
      <c r="L715" s="14" t="str">
        <f ca="1">IF(Merged_Data[[#This Row],[Last Job Date]]+10 &lt;TODAY(), "AVAILABLE", "NOT AVAILABLE")</f>
        <v>AVAILABLE</v>
      </c>
      <c r="M715" s="37" t="str">
        <f ca="1">IF(OR(Merged_Data[[#This Row],[Cert 2 Exp Date]]&lt;=TODAY()-$D$3, Merged_Data[[#This Row],[Cert 1 Ext Date]]&lt;=TODAY()-$D$3,Merged_Data[[#This Row],[Cert 3 Exp Date]]&lt;=TODAY()-$D$3), "COMPLIANT", "NOT COMPLIANT")</f>
        <v>COMPLIANT</v>
      </c>
      <c r="N715" s="45" t="str" cm="1">
        <f t="array" aca="1" ref="N715" ca="1">_xlfn.IFS(Merged_Data[[#This Row],[Cert 1 Ext Date]]&gt;TODAY()+10, "Current", AND(Merged_Data[[#This Row],[Cert 1 Ext Date]]&gt;TODAY(), Merged_Data[[#This Row],[Cert 1 Ext Date]]&lt;TODAY()+15),"Notify",Merged_Data[[#This Row],[Cert 1 Ext Date]]&lt;=TODAY(), "Expired",Merged_Data[[#This Row],[Cert 1 Ext Date]]= " ","No Data")</f>
        <v>Current</v>
      </c>
      <c r="O715" s="45" t="str" cm="1">
        <f t="array" aca="1" ref="O715" ca="1">_xlfn.IFS(Merged_Data[[#This Row],[Cert 2 Exp Date]]&gt;TODAY()+10, "Current", AND(Merged_Data[[#This Row],[Cert 2 Exp Date]]&gt;TODAY(), Merged_Data[[#This Row],[Cert 2 Exp Date]]&lt;TODAY()+15),"Notify",Merged_Data[[#This Row],[Cert 2 Exp Date]]&lt;=TODAY(), "Expired",Merged_Data[[#This Row],[Cert 2 Exp Date]]= " ","No Data")</f>
        <v>Expired</v>
      </c>
      <c r="P715" s="45" t="str" cm="1">
        <f t="array" aca="1" ref="P715" ca="1">_xlfn.IFS(Merged_Data[[#This Row],[Cert 3 Exp Date]]&gt;TODAY()+10, "Current", AND(Merged_Data[[#This Row],[Cert 3 Exp Date]]&gt;TODAY(), Merged_Data[[#This Row],[Cert 3 Exp Date]]&lt;TODAY()+15),"Notify",Merged_Data[[#This Row],[Cert 3 Exp Date]]&lt;=TODAY(), "Expired",Merged_Data[[#This Row],[Cert 3 Exp Date]]= " ","No Data")</f>
        <v>Expired</v>
      </c>
    </row>
    <row r="716" spans="1:16" x14ac:dyDescent="0.25">
      <c r="A716" s="13" t="s">
        <v>1415</v>
      </c>
      <c r="B716" s="13" t="s">
        <v>1416</v>
      </c>
      <c r="C716" s="13" t="s">
        <v>3149</v>
      </c>
      <c r="D716" s="13" t="s">
        <v>2430</v>
      </c>
      <c r="E716" s="13" t="s">
        <v>2426</v>
      </c>
      <c r="F716" s="13" t="s">
        <v>2431</v>
      </c>
      <c r="G716" s="13" t="s">
        <v>2432</v>
      </c>
      <c r="H716" s="18">
        <v>44712</v>
      </c>
      <c r="I716" s="20">
        <v>44778</v>
      </c>
      <c r="J716" s="21">
        <v>44800</v>
      </c>
      <c r="K716" s="22">
        <v>45099</v>
      </c>
      <c r="L716" s="14" t="str">
        <f ca="1">IF(Merged_Data[[#This Row],[Last Job Date]]+10 &lt;TODAY(), "AVAILABLE", "NOT AVAILABLE")</f>
        <v>AVAILABLE</v>
      </c>
      <c r="M716" s="37" t="str">
        <f ca="1">IF(OR(Merged_Data[[#This Row],[Cert 2 Exp Date]]&lt;=TODAY()-$D$3, Merged_Data[[#This Row],[Cert 1 Ext Date]]&lt;=TODAY()-$D$3,Merged_Data[[#This Row],[Cert 3 Exp Date]]&lt;=TODAY()-$D$3), "COMPLIANT", "NOT COMPLIANT")</f>
        <v>NOT COMPLIANT</v>
      </c>
      <c r="N716" s="45" t="str" cm="1">
        <f t="array" aca="1" ref="N716" ca="1">_xlfn.IFS(Merged_Data[[#This Row],[Cert 1 Ext Date]]&gt;TODAY()+10, "Current", AND(Merged_Data[[#This Row],[Cert 1 Ext Date]]&gt;TODAY(), Merged_Data[[#This Row],[Cert 1 Ext Date]]&lt;TODAY()+15),"Notify",Merged_Data[[#This Row],[Cert 1 Ext Date]]&lt;=TODAY(), "Expired",Merged_Data[[#This Row],[Cert 1 Ext Date]]= " ","No Data")</f>
        <v>Current</v>
      </c>
      <c r="O716" s="45" t="str" cm="1">
        <f t="array" aca="1" ref="O716" ca="1">_xlfn.IFS(Merged_Data[[#This Row],[Cert 2 Exp Date]]&gt;TODAY()+10, "Current", AND(Merged_Data[[#This Row],[Cert 2 Exp Date]]&gt;TODAY(), Merged_Data[[#This Row],[Cert 2 Exp Date]]&lt;TODAY()+15),"Notify",Merged_Data[[#This Row],[Cert 2 Exp Date]]&lt;=TODAY(), "Expired",Merged_Data[[#This Row],[Cert 2 Exp Date]]= " ","No Data")</f>
        <v>Current</v>
      </c>
      <c r="P716" s="45" t="str" cm="1">
        <f t="array" aca="1" ref="P716" ca="1">_xlfn.IFS(Merged_Data[[#This Row],[Cert 3 Exp Date]]&gt;TODAY()+10, "Current", AND(Merged_Data[[#This Row],[Cert 3 Exp Date]]&gt;TODAY(), Merged_Data[[#This Row],[Cert 3 Exp Date]]&lt;TODAY()+15),"Notify",Merged_Data[[#This Row],[Cert 3 Exp Date]]&lt;=TODAY(), "Expired",Merged_Data[[#This Row],[Cert 3 Exp Date]]= " ","No Data")</f>
        <v>Current</v>
      </c>
    </row>
    <row r="717" spans="1:16" x14ac:dyDescent="0.25">
      <c r="A717" s="13" t="s">
        <v>2184</v>
      </c>
      <c r="B717" s="13" t="s">
        <v>1321</v>
      </c>
      <c r="C717" s="13" t="s">
        <v>3150</v>
      </c>
      <c r="D717" s="13" t="s">
        <v>2425</v>
      </c>
      <c r="E717" s="13" t="s">
        <v>2439</v>
      </c>
      <c r="F717" s="13" t="s">
        <v>2427</v>
      </c>
      <c r="G717" s="13" t="s">
        <v>2432</v>
      </c>
      <c r="H717" s="18">
        <v>44715</v>
      </c>
      <c r="I717" s="20">
        <v>45151</v>
      </c>
      <c r="J717" s="21">
        <v>44665</v>
      </c>
      <c r="K717" s="22">
        <v>45318</v>
      </c>
      <c r="L717" s="14" t="str">
        <f ca="1">IF(Merged_Data[[#This Row],[Last Job Date]]+10 &lt;TODAY(), "AVAILABLE", "NOT AVAILABLE")</f>
        <v>NOT AVAILABLE</v>
      </c>
      <c r="M717" s="37" t="str">
        <f ca="1">IF(OR(Merged_Data[[#This Row],[Cert 2 Exp Date]]&lt;=TODAY()-$D$3, Merged_Data[[#This Row],[Cert 1 Ext Date]]&lt;=TODAY()-$D$3,Merged_Data[[#This Row],[Cert 3 Exp Date]]&lt;=TODAY()-$D$3), "COMPLIANT", "NOT COMPLIANT")</f>
        <v>COMPLIANT</v>
      </c>
      <c r="N717" s="45" t="str" cm="1">
        <f t="array" aca="1" ref="N717" ca="1">_xlfn.IFS(Merged_Data[[#This Row],[Cert 1 Ext Date]]&gt;TODAY()+10, "Current", AND(Merged_Data[[#This Row],[Cert 1 Ext Date]]&gt;TODAY(), Merged_Data[[#This Row],[Cert 1 Ext Date]]&lt;TODAY()+15),"Notify",Merged_Data[[#This Row],[Cert 1 Ext Date]]&lt;=TODAY(), "Expired",Merged_Data[[#This Row],[Cert 1 Ext Date]]= " ","No Data")</f>
        <v>Current</v>
      </c>
      <c r="O717" s="45" t="str" cm="1">
        <f t="array" aca="1" ref="O717" ca="1">_xlfn.IFS(Merged_Data[[#This Row],[Cert 2 Exp Date]]&gt;TODAY()+10, "Current", AND(Merged_Data[[#This Row],[Cert 2 Exp Date]]&gt;TODAY(), Merged_Data[[#This Row],[Cert 2 Exp Date]]&lt;TODAY()+15),"Notify",Merged_Data[[#This Row],[Cert 2 Exp Date]]&lt;=TODAY(), "Expired",Merged_Data[[#This Row],[Cert 2 Exp Date]]= " ","No Data")</f>
        <v>Expired</v>
      </c>
      <c r="P717" s="45" t="str" cm="1">
        <f t="array" aca="1" ref="P717" ca="1">_xlfn.IFS(Merged_Data[[#This Row],[Cert 3 Exp Date]]&gt;TODAY()+10, "Current", AND(Merged_Data[[#This Row],[Cert 3 Exp Date]]&gt;TODAY(), Merged_Data[[#This Row],[Cert 3 Exp Date]]&lt;TODAY()+15),"Notify",Merged_Data[[#This Row],[Cert 3 Exp Date]]&lt;=TODAY(), "Expired",Merged_Data[[#This Row],[Cert 3 Exp Date]]= " ","No Data")</f>
        <v>Current</v>
      </c>
    </row>
    <row r="718" spans="1:16" x14ac:dyDescent="0.25">
      <c r="A718" s="13" t="s">
        <v>50</v>
      </c>
      <c r="B718" s="13" t="s">
        <v>51</v>
      </c>
      <c r="C718" s="13" t="s">
        <v>3151</v>
      </c>
      <c r="D718" s="13" t="s">
        <v>2425</v>
      </c>
      <c r="E718" s="13" t="s">
        <v>2450</v>
      </c>
      <c r="F718" s="13" t="s">
        <v>2442</v>
      </c>
      <c r="G718" s="13" t="s">
        <v>2432</v>
      </c>
      <c r="H718" s="18">
        <v>44707</v>
      </c>
      <c r="I718" s="20">
        <v>44975</v>
      </c>
      <c r="J718" s="21">
        <v>44796</v>
      </c>
      <c r="K718" s="22">
        <v>45248</v>
      </c>
      <c r="L718" s="14" t="str">
        <f ca="1">IF(Merged_Data[[#This Row],[Last Job Date]]+10 &lt;TODAY(), "AVAILABLE", "NOT AVAILABLE")</f>
        <v>AVAILABLE</v>
      </c>
      <c r="M718" s="37" t="str">
        <f ca="1">IF(OR(Merged_Data[[#This Row],[Cert 2 Exp Date]]&lt;=TODAY()-$D$3, Merged_Data[[#This Row],[Cert 1 Ext Date]]&lt;=TODAY()-$D$3,Merged_Data[[#This Row],[Cert 3 Exp Date]]&lt;=TODAY()-$D$3), "COMPLIANT", "NOT COMPLIANT")</f>
        <v>NOT COMPLIANT</v>
      </c>
      <c r="N718" s="45" t="str" cm="1">
        <f t="array" aca="1" ref="N718" ca="1">_xlfn.IFS(Merged_Data[[#This Row],[Cert 1 Ext Date]]&gt;TODAY()+10, "Current", AND(Merged_Data[[#This Row],[Cert 1 Ext Date]]&gt;TODAY(), Merged_Data[[#This Row],[Cert 1 Ext Date]]&lt;TODAY()+15),"Notify",Merged_Data[[#This Row],[Cert 1 Ext Date]]&lt;=TODAY(), "Expired",Merged_Data[[#This Row],[Cert 1 Ext Date]]= " ","No Data")</f>
        <v>Current</v>
      </c>
      <c r="O718" s="45" t="str" cm="1">
        <f t="array" aca="1" ref="O718" ca="1">_xlfn.IFS(Merged_Data[[#This Row],[Cert 2 Exp Date]]&gt;TODAY()+10, "Current", AND(Merged_Data[[#This Row],[Cert 2 Exp Date]]&gt;TODAY(), Merged_Data[[#This Row],[Cert 2 Exp Date]]&lt;TODAY()+15),"Notify",Merged_Data[[#This Row],[Cert 2 Exp Date]]&lt;=TODAY(), "Expired",Merged_Data[[#This Row],[Cert 2 Exp Date]]= " ","No Data")</f>
        <v>Current</v>
      </c>
      <c r="P718" s="45" t="str" cm="1">
        <f t="array" aca="1" ref="P718" ca="1">_xlfn.IFS(Merged_Data[[#This Row],[Cert 3 Exp Date]]&gt;TODAY()+10, "Current", AND(Merged_Data[[#This Row],[Cert 3 Exp Date]]&gt;TODAY(), Merged_Data[[#This Row],[Cert 3 Exp Date]]&lt;TODAY()+15),"Notify",Merged_Data[[#This Row],[Cert 3 Exp Date]]&lt;=TODAY(), "Expired",Merged_Data[[#This Row],[Cert 3 Exp Date]]= " ","No Data")</f>
        <v>Current</v>
      </c>
    </row>
    <row r="719" spans="1:16" x14ac:dyDescent="0.25">
      <c r="A719" s="13" t="s">
        <v>1439</v>
      </c>
      <c r="B719" s="13" t="s">
        <v>1440</v>
      </c>
      <c r="C719" s="13" t="s">
        <v>3152</v>
      </c>
      <c r="D719" s="13" t="s">
        <v>2430</v>
      </c>
      <c r="E719" s="13" t="s">
        <v>2439</v>
      </c>
      <c r="F719" s="13" t="s">
        <v>2447</v>
      </c>
      <c r="G719" s="13" t="s">
        <v>2428</v>
      </c>
      <c r="H719" s="18">
        <v>44709</v>
      </c>
      <c r="I719" s="20">
        <v>45074</v>
      </c>
      <c r="J719" s="21">
        <v>44816</v>
      </c>
      <c r="K719" s="22">
        <v>45140</v>
      </c>
      <c r="L719" s="14" t="str">
        <f ca="1">IF(Merged_Data[[#This Row],[Last Job Date]]+10 &lt;TODAY(), "AVAILABLE", "NOT AVAILABLE")</f>
        <v>AVAILABLE</v>
      </c>
      <c r="M719" s="37" t="str">
        <f ca="1">IF(OR(Merged_Data[[#This Row],[Cert 2 Exp Date]]&lt;=TODAY()-$D$3, Merged_Data[[#This Row],[Cert 1 Ext Date]]&lt;=TODAY()-$D$3,Merged_Data[[#This Row],[Cert 3 Exp Date]]&lt;=TODAY()-$D$3), "COMPLIANT", "NOT COMPLIANT")</f>
        <v>NOT COMPLIANT</v>
      </c>
      <c r="N719" s="45" t="str" cm="1">
        <f t="array" aca="1" ref="N719" ca="1">_xlfn.IFS(Merged_Data[[#This Row],[Cert 1 Ext Date]]&gt;TODAY()+10, "Current", AND(Merged_Data[[#This Row],[Cert 1 Ext Date]]&gt;TODAY(), Merged_Data[[#This Row],[Cert 1 Ext Date]]&lt;TODAY()+15),"Notify",Merged_Data[[#This Row],[Cert 1 Ext Date]]&lt;=TODAY(), "Expired",Merged_Data[[#This Row],[Cert 1 Ext Date]]= " ","No Data")</f>
        <v>Current</v>
      </c>
      <c r="O719" s="45" t="str" cm="1">
        <f t="array" aca="1" ref="O719" ca="1">_xlfn.IFS(Merged_Data[[#This Row],[Cert 2 Exp Date]]&gt;TODAY()+10, "Current", AND(Merged_Data[[#This Row],[Cert 2 Exp Date]]&gt;TODAY(), Merged_Data[[#This Row],[Cert 2 Exp Date]]&lt;TODAY()+15),"Notify",Merged_Data[[#This Row],[Cert 2 Exp Date]]&lt;=TODAY(), "Expired",Merged_Data[[#This Row],[Cert 2 Exp Date]]= " ","No Data")</f>
        <v>Current</v>
      </c>
      <c r="P719" s="45" t="str" cm="1">
        <f t="array" aca="1" ref="P719" ca="1">_xlfn.IFS(Merged_Data[[#This Row],[Cert 3 Exp Date]]&gt;TODAY()+10, "Current", AND(Merged_Data[[#This Row],[Cert 3 Exp Date]]&gt;TODAY(), Merged_Data[[#This Row],[Cert 3 Exp Date]]&lt;TODAY()+15),"Notify",Merged_Data[[#This Row],[Cert 3 Exp Date]]&lt;=TODAY(), "Expired",Merged_Data[[#This Row],[Cert 3 Exp Date]]= " ","No Data")</f>
        <v>Current</v>
      </c>
    </row>
    <row r="720" spans="1:16" x14ac:dyDescent="0.25">
      <c r="A720" s="13" t="s">
        <v>1649</v>
      </c>
      <c r="B720" s="13" t="s">
        <v>1650</v>
      </c>
      <c r="C720" s="13" t="s">
        <v>3153</v>
      </c>
      <c r="D720" s="13" t="s">
        <v>2430</v>
      </c>
      <c r="E720" s="13" t="s">
        <v>2450</v>
      </c>
      <c r="F720" s="13" t="s">
        <v>2427</v>
      </c>
      <c r="G720" s="13" t="s">
        <v>2432</v>
      </c>
      <c r="H720" s="18">
        <v>44710</v>
      </c>
      <c r="I720" s="20">
        <v>44913</v>
      </c>
      <c r="J720" s="21">
        <v>44920</v>
      </c>
      <c r="K720" s="22">
        <v>45407</v>
      </c>
      <c r="L720" s="14" t="str">
        <f ca="1">IF(Merged_Data[[#This Row],[Last Job Date]]+10 &lt;TODAY(), "AVAILABLE", "NOT AVAILABLE")</f>
        <v>AVAILABLE</v>
      </c>
      <c r="M720" s="37" t="str">
        <f ca="1">IF(OR(Merged_Data[[#This Row],[Cert 2 Exp Date]]&lt;=TODAY()-$D$3, Merged_Data[[#This Row],[Cert 1 Ext Date]]&lt;=TODAY()-$D$3,Merged_Data[[#This Row],[Cert 3 Exp Date]]&lt;=TODAY()-$D$3), "COMPLIANT", "NOT COMPLIANT")</f>
        <v>NOT COMPLIANT</v>
      </c>
      <c r="N720" s="45" t="str" cm="1">
        <f t="array" aca="1" ref="N720" ca="1">_xlfn.IFS(Merged_Data[[#This Row],[Cert 1 Ext Date]]&gt;TODAY()+10, "Current", AND(Merged_Data[[#This Row],[Cert 1 Ext Date]]&gt;TODAY(), Merged_Data[[#This Row],[Cert 1 Ext Date]]&lt;TODAY()+15),"Notify",Merged_Data[[#This Row],[Cert 1 Ext Date]]&lt;=TODAY(), "Expired",Merged_Data[[#This Row],[Cert 1 Ext Date]]= " ","No Data")</f>
        <v>Current</v>
      </c>
      <c r="O720" s="45" t="str" cm="1">
        <f t="array" aca="1" ref="O720" ca="1">_xlfn.IFS(Merged_Data[[#This Row],[Cert 2 Exp Date]]&gt;TODAY()+10, "Current", AND(Merged_Data[[#This Row],[Cert 2 Exp Date]]&gt;TODAY(), Merged_Data[[#This Row],[Cert 2 Exp Date]]&lt;TODAY()+15),"Notify",Merged_Data[[#This Row],[Cert 2 Exp Date]]&lt;=TODAY(), "Expired",Merged_Data[[#This Row],[Cert 2 Exp Date]]= " ","No Data")</f>
        <v>Current</v>
      </c>
      <c r="P720" s="45" t="str" cm="1">
        <f t="array" aca="1" ref="P720" ca="1">_xlfn.IFS(Merged_Data[[#This Row],[Cert 3 Exp Date]]&gt;TODAY()+10, "Current", AND(Merged_Data[[#This Row],[Cert 3 Exp Date]]&gt;TODAY(), Merged_Data[[#This Row],[Cert 3 Exp Date]]&lt;TODAY()+15),"Notify",Merged_Data[[#This Row],[Cert 3 Exp Date]]&lt;=TODAY(), "Expired",Merged_Data[[#This Row],[Cert 3 Exp Date]]= " ","No Data")</f>
        <v>Current</v>
      </c>
    </row>
    <row r="721" spans="1:16" x14ac:dyDescent="0.25">
      <c r="A721" s="13" t="s">
        <v>1917</v>
      </c>
      <c r="B721" s="13" t="s">
        <v>1918</v>
      </c>
      <c r="C721" s="13" t="s">
        <v>3154</v>
      </c>
      <c r="D721" s="13" t="s">
        <v>2430</v>
      </c>
      <c r="E721" s="13" t="s">
        <v>2437</v>
      </c>
      <c r="F721" s="13" t="s">
        <v>2447</v>
      </c>
      <c r="G721" s="13" t="s">
        <v>2428</v>
      </c>
      <c r="H721" s="18">
        <v>44712</v>
      </c>
      <c r="I721" s="20">
        <v>44862</v>
      </c>
      <c r="J721" s="21">
        <v>44905</v>
      </c>
      <c r="K721" s="22">
        <v>45051</v>
      </c>
      <c r="L721" s="14" t="str">
        <f ca="1">IF(Merged_Data[[#This Row],[Last Job Date]]+10 &lt;TODAY(), "AVAILABLE", "NOT AVAILABLE")</f>
        <v>AVAILABLE</v>
      </c>
      <c r="M721" s="37" t="str">
        <f ca="1">IF(OR(Merged_Data[[#This Row],[Cert 2 Exp Date]]&lt;=TODAY()-$D$3, Merged_Data[[#This Row],[Cert 1 Ext Date]]&lt;=TODAY()-$D$3,Merged_Data[[#This Row],[Cert 3 Exp Date]]&lt;=TODAY()-$D$3), "COMPLIANT", "NOT COMPLIANT")</f>
        <v>NOT COMPLIANT</v>
      </c>
      <c r="N721" s="45" t="str" cm="1">
        <f t="array" aca="1" ref="N721" ca="1">_xlfn.IFS(Merged_Data[[#This Row],[Cert 1 Ext Date]]&gt;TODAY()+10, "Current", AND(Merged_Data[[#This Row],[Cert 1 Ext Date]]&gt;TODAY(), Merged_Data[[#This Row],[Cert 1 Ext Date]]&lt;TODAY()+15),"Notify",Merged_Data[[#This Row],[Cert 1 Ext Date]]&lt;=TODAY(), "Expired",Merged_Data[[#This Row],[Cert 1 Ext Date]]= " ","No Data")</f>
        <v>Current</v>
      </c>
      <c r="O721" s="45" t="str" cm="1">
        <f t="array" aca="1" ref="O721" ca="1">_xlfn.IFS(Merged_Data[[#This Row],[Cert 2 Exp Date]]&gt;TODAY()+10, "Current", AND(Merged_Data[[#This Row],[Cert 2 Exp Date]]&gt;TODAY(), Merged_Data[[#This Row],[Cert 2 Exp Date]]&lt;TODAY()+15),"Notify",Merged_Data[[#This Row],[Cert 2 Exp Date]]&lt;=TODAY(), "Expired",Merged_Data[[#This Row],[Cert 2 Exp Date]]= " ","No Data")</f>
        <v>Current</v>
      </c>
      <c r="P721" s="45" t="str" cm="1">
        <f t="array" aca="1" ref="P721" ca="1">_xlfn.IFS(Merged_Data[[#This Row],[Cert 3 Exp Date]]&gt;TODAY()+10, "Current", AND(Merged_Data[[#This Row],[Cert 3 Exp Date]]&gt;TODAY(), Merged_Data[[#This Row],[Cert 3 Exp Date]]&lt;TODAY()+15),"Notify",Merged_Data[[#This Row],[Cert 3 Exp Date]]&lt;=TODAY(), "Expired",Merged_Data[[#This Row],[Cert 3 Exp Date]]= " ","No Data")</f>
        <v>Current</v>
      </c>
    </row>
    <row r="722" spans="1:16" x14ac:dyDescent="0.25">
      <c r="A722" s="13" t="s">
        <v>1554</v>
      </c>
      <c r="B722" s="13" t="s">
        <v>1555</v>
      </c>
      <c r="C722" s="13" t="s">
        <v>3155</v>
      </c>
      <c r="D722" s="13" t="s">
        <v>2425</v>
      </c>
      <c r="E722" s="13" t="s">
        <v>2426</v>
      </c>
      <c r="F722" s="13" t="s">
        <v>2442</v>
      </c>
      <c r="G722" s="13" t="s">
        <v>2428</v>
      </c>
      <c r="H722" s="18">
        <v>44709</v>
      </c>
      <c r="I722" s="20">
        <v>44834</v>
      </c>
      <c r="J722" s="21">
        <v>44944</v>
      </c>
      <c r="K722" s="22">
        <v>44682</v>
      </c>
      <c r="L722" s="14" t="str">
        <f ca="1">IF(Merged_Data[[#This Row],[Last Job Date]]+10 &lt;TODAY(), "AVAILABLE", "NOT AVAILABLE")</f>
        <v>AVAILABLE</v>
      </c>
      <c r="M722" s="37" t="str">
        <f ca="1">IF(OR(Merged_Data[[#This Row],[Cert 2 Exp Date]]&lt;=TODAY()-$D$3, Merged_Data[[#This Row],[Cert 1 Ext Date]]&lt;=TODAY()-$D$3,Merged_Data[[#This Row],[Cert 3 Exp Date]]&lt;=TODAY()-$D$3), "COMPLIANT", "NOT COMPLIANT")</f>
        <v>COMPLIANT</v>
      </c>
      <c r="N722" s="45" t="str" cm="1">
        <f t="array" aca="1" ref="N722" ca="1">_xlfn.IFS(Merged_Data[[#This Row],[Cert 1 Ext Date]]&gt;TODAY()+10, "Current", AND(Merged_Data[[#This Row],[Cert 1 Ext Date]]&gt;TODAY(), Merged_Data[[#This Row],[Cert 1 Ext Date]]&lt;TODAY()+15),"Notify",Merged_Data[[#This Row],[Cert 1 Ext Date]]&lt;=TODAY(), "Expired",Merged_Data[[#This Row],[Cert 1 Ext Date]]= " ","No Data")</f>
        <v>Current</v>
      </c>
      <c r="O722" s="45" t="str" cm="1">
        <f t="array" aca="1" ref="O722" ca="1">_xlfn.IFS(Merged_Data[[#This Row],[Cert 2 Exp Date]]&gt;TODAY()+10, "Current", AND(Merged_Data[[#This Row],[Cert 2 Exp Date]]&gt;TODAY(), Merged_Data[[#This Row],[Cert 2 Exp Date]]&lt;TODAY()+15),"Notify",Merged_Data[[#This Row],[Cert 2 Exp Date]]&lt;=TODAY(), "Expired",Merged_Data[[#This Row],[Cert 2 Exp Date]]= " ","No Data")</f>
        <v>Current</v>
      </c>
      <c r="P722" s="45" t="str" cm="1">
        <f t="array" aca="1" ref="P722" ca="1">_xlfn.IFS(Merged_Data[[#This Row],[Cert 3 Exp Date]]&gt;TODAY()+10, "Current", AND(Merged_Data[[#This Row],[Cert 3 Exp Date]]&gt;TODAY(), Merged_Data[[#This Row],[Cert 3 Exp Date]]&lt;TODAY()+15),"Notify",Merged_Data[[#This Row],[Cert 3 Exp Date]]&lt;=TODAY(), "Expired",Merged_Data[[#This Row],[Cert 3 Exp Date]]= " ","No Data")</f>
        <v>Expired</v>
      </c>
    </row>
    <row r="723" spans="1:16" x14ac:dyDescent="0.25">
      <c r="A723" s="13" t="s">
        <v>2364</v>
      </c>
      <c r="B723" s="13" t="s">
        <v>2365</v>
      </c>
      <c r="C723" s="13" t="s">
        <v>3156</v>
      </c>
      <c r="D723" s="13" t="s">
        <v>2430</v>
      </c>
      <c r="E723" s="13" t="s">
        <v>2426</v>
      </c>
      <c r="F723" s="13" t="s">
        <v>2427</v>
      </c>
      <c r="G723" s="13" t="s">
        <v>2428</v>
      </c>
      <c r="H723" s="18">
        <v>44705</v>
      </c>
      <c r="I723" s="20"/>
      <c r="J723" s="21">
        <v>44923</v>
      </c>
      <c r="K723" s="22">
        <v>45242</v>
      </c>
      <c r="L723" s="14" t="str">
        <f ca="1">IF(Merged_Data[[#This Row],[Last Job Date]]+10 &lt;TODAY(), "AVAILABLE", "NOT AVAILABLE")</f>
        <v>AVAILABLE</v>
      </c>
      <c r="M723" s="37" t="str">
        <f ca="1">IF(OR(Merged_Data[[#This Row],[Cert 2 Exp Date]]&lt;=TODAY()-$D$3, Merged_Data[[#This Row],[Cert 1 Ext Date]]&lt;=TODAY()-$D$3,Merged_Data[[#This Row],[Cert 3 Exp Date]]&lt;=TODAY()-$D$3), "COMPLIANT", "NOT COMPLIANT")</f>
        <v>COMPLIANT</v>
      </c>
      <c r="N723" s="45" t="str" cm="1">
        <f t="array" aca="1" ref="N723" ca="1">_xlfn.IFS(Merged_Data[[#This Row],[Cert 1 Ext Date]]&gt;TODAY()+10, "Current", AND(Merged_Data[[#This Row],[Cert 1 Ext Date]]&gt;TODAY(), Merged_Data[[#This Row],[Cert 1 Ext Date]]&lt;TODAY()+15),"Notify",Merged_Data[[#This Row],[Cert 1 Ext Date]]&lt;=TODAY(), "Expired",Merged_Data[[#This Row],[Cert 1 Ext Date]]= " ","No Data")</f>
        <v>Expired</v>
      </c>
      <c r="O723" s="45" t="str" cm="1">
        <f t="array" aca="1" ref="O723" ca="1">_xlfn.IFS(Merged_Data[[#This Row],[Cert 2 Exp Date]]&gt;TODAY()+10, "Current", AND(Merged_Data[[#This Row],[Cert 2 Exp Date]]&gt;TODAY(), Merged_Data[[#This Row],[Cert 2 Exp Date]]&lt;TODAY()+15),"Notify",Merged_Data[[#This Row],[Cert 2 Exp Date]]&lt;=TODAY(), "Expired",Merged_Data[[#This Row],[Cert 2 Exp Date]]= " ","No Data")</f>
        <v>Current</v>
      </c>
      <c r="P723" s="45" t="str" cm="1">
        <f t="array" aca="1" ref="P723" ca="1">_xlfn.IFS(Merged_Data[[#This Row],[Cert 3 Exp Date]]&gt;TODAY()+10, "Current", AND(Merged_Data[[#This Row],[Cert 3 Exp Date]]&gt;TODAY(), Merged_Data[[#This Row],[Cert 3 Exp Date]]&lt;TODAY()+15),"Notify",Merged_Data[[#This Row],[Cert 3 Exp Date]]&lt;=TODAY(), "Expired",Merged_Data[[#This Row],[Cert 3 Exp Date]]= " ","No Data")</f>
        <v>Current</v>
      </c>
    </row>
    <row r="724" spans="1:16" x14ac:dyDescent="0.25">
      <c r="A724" s="13" t="s">
        <v>415</v>
      </c>
      <c r="B724" s="13" t="s">
        <v>416</v>
      </c>
      <c r="C724" s="13" t="s">
        <v>3157</v>
      </c>
      <c r="D724" s="13" t="s">
        <v>2425</v>
      </c>
      <c r="E724" s="13" t="s">
        <v>2441</v>
      </c>
      <c r="F724" s="13" t="s">
        <v>2442</v>
      </c>
      <c r="G724" s="13" t="s">
        <v>2432</v>
      </c>
      <c r="H724" s="18">
        <v>44707</v>
      </c>
      <c r="I724" s="20">
        <v>45174</v>
      </c>
      <c r="J724" s="21">
        <v>44761</v>
      </c>
      <c r="K724" s="22">
        <v>45052</v>
      </c>
      <c r="L724" s="14" t="str">
        <f ca="1">IF(Merged_Data[[#This Row],[Last Job Date]]+10 &lt;TODAY(), "AVAILABLE", "NOT AVAILABLE")</f>
        <v>AVAILABLE</v>
      </c>
      <c r="M724" s="37" t="str">
        <f ca="1">IF(OR(Merged_Data[[#This Row],[Cert 2 Exp Date]]&lt;=TODAY()-$D$3, Merged_Data[[#This Row],[Cert 1 Ext Date]]&lt;=TODAY()-$D$3,Merged_Data[[#This Row],[Cert 3 Exp Date]]&lt;=TODAY()-$D$3), "COMPLIANT", "NOT COMPLIANT")</f>
        <v>NOT COMPLIANT</v>
      </c>
      <c r="N724" s="45" t="str" cm="1">
        <f t="array" aca="1" ref="N724" ca="1">_xlfn.IFS(Merged_Data[[#This Row],[Cert 1 Ext Date]]&gt;TODAY()+10, "Current", AND(Merged_Data[[#This Row],[Cert 1 Ext Date]]&gt;TODAY(), Merged_Data[[#This Row],[Cert 1 Ext Date]]&lt;TODAY()+15),"Notify",Merged_Data[[#This Row],[Cert 1 Ext Date]]&lt;=TODAY(), "Expired",Merged_Data[[#This Row],[Cert 1 Ext Date]]= " ","No Data")</f>
        <v>Current</v>
      </c>
      <c r="O724" s="45" t="str" cm="1">
        <f t="array" aca="1" ref="O724" ca="1">_xlfn.IFS(Merged_Data[[#This Row],[Cert 2 Exp Date]]&gt;TODAY()+10, "Current", AND(Merged_Data[[#This Row],[Cert 2 Exp Date]]&gt;TODAY(), Merged_Data[[#This Row],[Cert 2 Exp Date]]&lt;TODAY()+15),"Notify",Merged_Data[[#This Row],[Cert 2 Exp Date]]&lt;=TODAY(), "Expired",Merged_Data[[#This Row],[Cert 2 Exp Date]]= " ","No Data")</f>
        <v>Current</v>
      </c>
      <c r="P724" s="45" t="str" cm="1">
        <f t="array" aca="1" ref="P724" ca="1">_xlfn.IFS(Merged_Data[[#This Row],[Cert 3 Exp Date]]&gt;TODAY()+10, "Current", AND(Merged_Data[[#This Row],[Cert 3 Exp Date]]&gt;TODAY(), Merged_Data[[#This Row],[Cert 3 Exp Date]]&lt;TODAY()+15),"Notify",Merged_Data[[#This Row],[Cert 3 Exp Date]]&lt;=TODAY(), "Expired",Merged_Data[[#This Row],[Cert 3 Exp Date]]= " ","No Data")</f>
        <v>Current</v>
      </c>
    </row>
    <row r="725" spans="1:16" x14ac:dyDescent="0.25">
      <c r="A725" s="13" t="s">
        <v>1123</v>
      </c>
      <c r="B725" s="13" t="s">
        <v>1124</v>
      </c>
      <c r="C725" s="13" t="s">
        <v>3158</v>
      </c>
      <c r="D725" s="13" t="s">
        <v>2425</v>
      </c>
      <c r="E725" s="13" t="s">
        <v>2441</v>
      </c>
      <c r="F725" s="13" t="s">
        <v>2427</v>
      </c>
      <c r="G725" s="13" t="s">
        <v>2432</v>
      </c>
      <c r="H725" s="18">
        <v>44705</v>
      </c>
      <c r="I725" s="20">
        <v>44928</v>
      </c>
      <c r="J725" s="21">
        <v>44676</v>
      </c>
      <c r="K725" s="22">
        <v>44751</v>
      </c>
      <c r="L725" s="14" t="str">
        <f ca="1">IF(Merged_Data[[#This Row],[Last Job Date]]+10 &lt;TODAY(), "AVAILABLE", "NOT AVAILABLE")</f>
        <v>AVAILABLE</v>
      </c>
      <c r="M725" s="37" t="str">
        <f ca="1">IF(OR(Merged_Data[[#This Row],[Cert 2 Exp Date]]&lt;=TODAY()-$D$3, Merged_Data[[#This Row],[Cert 1 Ext Date]]&lt;=TODAY()-$D$3,Merged_Data[[#This Row],[Cert 3 Exp Date]]&lt;=TODAY()-$D$3), "COMPLIANT", "NOT COMPLIANT")</f>
        <v>COMPLIANT</v>
      </c>
      <c r="N725" s="45" t="str" cm="1">
        <f t="array" aca="1" ref="N725" ca="1">_xlfn.IFS(Merged_Data[[#This Row],[Cert 1 Ext Date]]&gt;TODAY()+10, "Current", AND(Merged_Data[[#This Row],[Cert 1 Ext Date]]&gt;TODAY(), Merged_Data[[#This Row],[Cert 1 Ext Date]]&lt;TODAY()+15),"Notify",Merged_Data[[#This Row],[Cert 1 Ext Date]]&lt;=TODAY(), "Expired",Merged_Data[[#This Row],[Cert 1 Ext Date]]= " ","No Data")</f>
        <v>Current</v>
      </c>
      <c r="O725" s="45" t="str" cm="1">
        <f t="array" aca="1" ref="O725" ca="1">_xlfn.IFS(Merged_Data[[#This Row],[Cert 2 Exp Date]]&gt;TODAY()+10, "Current", AND(Merged_Data[[#This Row],[Cert 2 Exp Date]]&gt;TODAY(), Merged_Data[[#This Row],[Cert 2 Exp Date]]&lt;TODAY()+15),"Notify",Merged_Data[[#This Row],[Cert 2 Exp Date]]&lt;=TODAY(), "Expired",Merged_Data[[#This Row],[Cert 2 Exp Date]]= " ","No Data")</f>
        <v>Expired</v>
      </c>
      <c r="P725" s="45" t="str" cm="1">
        <f t="array" aca="1" ref="P725" ca="1">_xlfn.IFS(Merged_Data[[#This Row],[Cert 3 Exp Date]]&gt;TODAY()+10, "Current", AND(Merged_Data[[#This Row],[Cert 3 Exp Date]]&gt;TODAY(), Merged_Data[[#This Row],[Cert 3 Exp Date]]&lt;TODAY()+15),"Notify",Merged_Data[[#This Row],[Cert 3 Exp Date]]&lt;=TODAY(), "Expired",Merged_Data[[#This Row],[Cert 3 Exp Date]]= " ","No Data")</f>
        <v>Current</v>
      </c>
    </row>
    <row r="726" spans="1:16" x14ac:dyDescent="0.25">
      <c r="A726" s="13" t="s">
        <v>1672</v>
      </c>
      <c r="B726" s="13" t="s">
        <v>1673</v>
      </c>
      <c r="C726" s="13" t="s">
        <v>3159</v>
      </c>
      <c r="D726" s="13" t="s">
        <v>2430</v>
      </c>
      <c r="E726" s="13" t="s">
        <v>2441</v>
      </c>
      <c r="F726" s="13" t="s">
        <v>2435</v>
      </c>
      <c r="G726" s="13" t="s">
        <v>2428</v>
      </c>
      <c r="H726" s="18">
        <v>44706</v>
      </c>
      <c r="I726" s="20">
        <v>45127</v>
      </c>
      <c r="J726" s="21">
        <v>44843</v>
      </c>
      <c r="K726" s="22">
        <v>45243</v>
      </c>
      <c r="L726" s="14" t="str">
        <f ca="1">IF(Merged_Data[[#This Row],[Last Job Date]]+10 &lt;TODAY(), "AVAILABLE", "NOT AVAILABLE")</f>
        <v>AVAILABLE</v>
      </c>
      <c r="M726" s="37" t="str">
        <f ca="1">IF(OR(Merged_Data[[#This Row],[Cert 2 Exp Date]]&lt;=TODAY()-$D$3, Merged_Data[[#This Row],[Cert 1 Ext Date]]&lt;=TODAY()-$D$3,Merged_Data[[#This Row],[Cert 3 Exp Date]]&lt;=TODAY()-$D$3), "COMPLIANT", "NOT COMPLIANT")</f>
        <v>NOT COMPLIANT</v>
      </c>
      <c r="N726" s="45" t="str" cm="1">
        <f t="array" aca="1" ref="N726" ca="1">_xlfn.IFS(Merged_Data[[#This Row],[Cert 1 Ext Date]]&gt;TODAY()+10, "Current", AND(Merged_Data[[#This Row],[Cert 1 Ext Date]]&gt;TODAY(), Merged_Data[[#This Row],[Cert 1 Ext Date]]&lt;TODAY()+15),"Notify",Merged_Data[[#This Row],[Cert 1 Ext Date]]&lt;=TODAY(), "Expired",Merged_Data[[#This Row],[Cert 1 Ext Date]]= " ","No Data")</f>
        <v>Current</v>
      </c>
      <c r="O726" s="45" t="str" cm="1">
        <f t="array" aca="1" ref="O726" ca="1">_xlfn.IFS(Merged_Data[[#This Row],[Cert 2 Exp Date]]&gt;TODAY()+10, "Current", AND(Merged_Data[[#This Row],[Cert 2 Exp Date]]&gt;TODAY(), Merged_Data[[#This Row],[Cert 2 Exp Date]]&lt;TODAY()+15),"Notify",Merged_Data[[#This Row],[Cert 2 Exp Date]]&lt;=TODAY(), "Expired",Merged_Data[[#This Row],[Cert 2 Exp Date]]= " ","No Data")</f>
        <v>Current</v>
      </c>
      <c r="P726" s="45" t="str" cm="1">
        <f t="array" aca="1" ref="P726" ca="1">_xlfn.IFS(Merged_Data[[#This Row],[Cert 3 Exp Date]]&gt;TODAY()+10, "Current", AND(Merged_Data[[#This Row],[Cert 3 Exp Date]]&gt;TODAY(), Merged_Data[[#This Row],[Cert 3 Exp Date]]&lt;TODAY()+15),"Notify",Merged_Data[[#This Row],[Cert 3 Exp Date]]&lt;=TODAY(), "Expired",Merged_Data[[#This Row],[Cert 3 Exp Date]]= " ","No Data")</f>
        <v>Current</v>
      </c>
    </row>
    <row r="727" spans="1:16" x14ac:dyDescent="0.25">
      <c r="A727" s="13" t="s">
        <v>523</v>
      </c>
      <c r="B727" s="13" t="s">
        <v>524</v>
      </c>
      <c r="C727" s="13" t="s">
        <v>3160</v>
      </c>
      <c r="D727" s="13" t="s">
        <v>2425</v>
      </c>
      <c r="E727" s="13" t="s">
        <v>2437</v>
      </c>
      <c r="F727" s="13" t="s">
        <v>2427</v>
      </c>
      <c r="G727" s="13" t="s">
        <v>2432</v>
      </c>
      <c r="H727" s="18">
        <v>44707</v>
      </c>
      <c r="I727" s="20">
        <v>44988</v>
      </c>
      <c r="J727" s="21">
        <v>45057</v>
      </c>
      <c r="K727" s="22">
        <v>44975</v>
      </c>
      <c r="L727" s="14" t="str">
        <f ca="1">IF(Merged_Data[[#This Row],[Last Job Date]]+10 &lt;TODAY(), "AVAILABLE", "NOT AVAILABLE")</f>
        <v>AVAILABLE</v>
      </c>
      <c r="M727" s="37" t="str">
        <f ca="1">IF(OR(Merged_Data[[#This Row],[Cert 2 Exp Date]]&lt;=TODAY()-$D$3, Merged_Data[[#This Row],[Cert 1 Ext Date]]&lt;=TODAY()-$D$3,Merged_Data[[#This Row],[Cert 3 Exp Date]]&lt;=TODAY()-$D$3), "COMPLIANT", "NOT COMPLIANT")</f>
        <v>NOT COMPLIANT</v>
      </c>
      <c r="N727" s="45" t="str" cm="1">
        <f t="array" aca="1" ref="N727" ca="1">_xlfn.IFS(Merged_Data[[#This Row],[Cert 1 Ext Date]]&gt;TODAY()+10, "Current", AND(Merged_Data[[#This Row],[Cert 1 Ext Date]]&gt;TODAY(), Merged_Data[[#This Row],[Cert 1 Ext Date]]&lt;TODAY()+15),"Notify",Merged_Data[[#This Row],[Cert 1 Ext Date]]&lt;=TODAY(), "Expired",Merged_Data[[#This Row],[Cert 1 Ext Date]]= " ","No Data")</f>
        <v>Current</v>
      </c>
      <c r="O727" s="45" t="str" cm="1">
        <f t="array" aca="1" ref="O727" ca="1">_xlfn.IFS(Merged_Data[[#This Row],[Cert 2 Exp Date]]&gt;TODAY()+10, "Current", AND(Merged_Data[[#This Row],[Cert 2 Exp Date]]&gt;TODAY(), Merged_Data[[#This Row],[Cert 2 Exp Date]]&lt;TODAY()+15),"Notify",Merged_Data[[#This Row],[Cert 2 Exp Date]]&lt;=TODAY(), "Expired",Merged_Data[[#This Row],[Cert 2 Exp Date]]= " ","No Data")</f>
        <v>Current</v>
      </c>
      <c r="P727" s="45" t="str" cm="1">
        <f t="array" aca="1" ref="P727" ca="1">_xlfn.IFS(Merged_Data[[#This Row],[Cert 3 Exp Date]]&gt;TODAY()+10, "Current", AND(Merged_Data[[#This Row],[Cert 3 Exp Date]]&gt;TODAY(), Merged_Data[[#This Row],[Cert 3 Exp Date]]&lt;TODAY()+15),"Notify",Merged_Data[[#This Row],[Cert 3 Exp Date]]&lt;=TODAY(), "Expired",Merged_Data[[#This Row],[Cert 3 Exp Date]]= " ","No Data")</f>
        <v>Current</v>
      </c>
    </row>
    <row r="728" spans="1:16" x14ac:dyDescent="0.25">
      <c r="A728" s="13" t="s">
        <v>1171</v>
      </c>
      <c r="B728" s="13" t="s">
        <v>1172</v>
      </c>
      <c r="C728" s="13" t="s">
        <v>3161</v>
      </c>
      <c r="D728" s="13" t="s">
        <v>2425</v>
      </c>
      <c r="E728" s="13" t="s">
        <v>2441</v>
      </c>
      <c r="F728" s="13" t="s">
        <v>2442</v>
      </c>
      <c r="G728" s="13" t="s">
        <v>2432</v>
      </c>
      <c r="H728" s="18">
        <v>44715</v>
      </c>
      <c r="I728" s="20">
        <v>45042</v>
      </c>
      <c r="J728" s="21">
        <v>44996</v>
      </c>
      <c r="K728" s="22">
        <v>45232</v>
      </c>
      <c r="L728" s="14" t="str">
        <f ca="1">IF(Merged_Data[[#This Row],[Last Job Date]]+10 &lt;TODAY(), "AVAILABLE", "NOT AVAILABLE")</f>
        <v>NOT AVAILABLE</v>
      </c>
      <c r="M728" s="37" t="str">
        <f ca="1">IF(OR(Merged_Data[[#This Row],[Cert 2 Exp Date]]&lt;=TODAY()-$D$3, Merged_Data[[#This Row],[Cert 1 Ext Date]]&lt;=TODAY()-$D$3,Merged_Data[[#This Row],[Cert 3 Exp Date]]&lt;=TODAY()-$D$3), "COMPLIANT", "NOT COMPLIANT")</f>
        <v>NOT COMPLIANT</v>
      </c>
      <c r="N728" s="45" t="str" cm="1">
        <f t="array" aca="1" ref="N728" ca="1">_xlfn.IFS(Merged_Data[[#This Row],[Cert 1 Ext Date]]&gt;TODAY()+10, "Current", AND(Merged_Data[[#This Row],[Cert 1 Ext Date]]&gt;TODAY(), Merged_Data[[#This Row],[Cert 1 Ext Date]]&lt;TODAY()+15),"Notify",Merged_Data[[#This Row],[Cert 1 Ext Date]]&lt;=TODAY(), "Expired",Merged_Data[[#This Row],[Cert 1 Ext Date]]= " ","No Data")</f>
        <v>Current</v>
      </c>
      <c r="O728" s="45" t="str" cm="1">
        <f t="array" aca="1" ref="O728" ca="1">_xlfn.IFS(Merged_Data[[#This Row],[Cert 2 Exp Date]]&gt;TODAY()+10, "Current", AND(Merged_Data[[#This Row],[Cert 2 Exp Date]]&gt;TODAY(), Merged_Data[[#This Row],[Cert 2 Exp Date]]&lt;TODAY()+15),"Notify",Merged_Data[[#This Row],[Cert 2 Exp Date]]&lt;=TODAY(), "Expired",Merged_Data[[#This Row],[Cert 2 Exp Date]]= " ","No Data")</f>
        <v>Current</v>
      </c>
      <c r="P728" s="45" t="str" cm="1">
        <f t="array" aca="1" ref="P728" ca="1">_xlfn.IFS(Merged_Data[[#This Row],[Cert 3 Exp Date]]&gt;TODAY()+10, "Current", AND(Merged_Data[[#This Row],[Cert 3 Exp Date]]&gt;TODAY(), Merged_Data[[#This Row],[Cert 3 Exp Date]]&lt;TODAY()+15),"Notify",Merged_Data[[#This Row],[Cert 3 Exp Date]]&lt;=TODAY(), "Expired",Merged_Data[[#This Row],[Cert 3 Exp Date]]= " ","No Data")</f>
        <v>Current</v>
      </c>
    </row>
    <row r="729" spans="1:16" x14ac:dyDescent="0.25">
      <c r="A729" s="13" t="s">
        <v>711</v>
      </c>
      <c r="B729" s="13" t="s">
        <v>1699</v>
      </c>
      <c r="C729" s="13" t="s">
        <v>3162</v>
      </c>
      <c r="D729" s="13" t="s">
        <v>2430</v>
      </c>
      <c r="E729" s="13" t="s">
        <v>2441</v>
      </c>
      <c r="F729" s="13" t="s">
        <v>2447</v>
      </c>
      <c r="G729" s="13" t="s">
        <v>2432</v>
      </c>
      <c r="H729" s="18">
        <v>44705</v>
      </c>
      <c r="I729" s="20">
        <v>44786</v>
      </c>
      <c r="J729" s="21">
        <v>44922</v>
      </c>
      <c r="K729" s="22">
        <v>44929</v>
      </c>
      <c r="L729" s="14" t="str">
        <f ca="1">IF(Merged_Data[[#This Row],[Last Job Date]]+10 &lt;TODAY(), "AVAILABLE", "NOT AVAILABLE")</f>
        <v>AVAILABLE</v>
      </c>
      <c r="M729" s="37" t="str">
        <f ca="1">IF(OR(Merged_Data[[#This Row],[Cert 2 Exp Date]]&lt;=TODAY()-$D$3, Merged_Data[[#This Row],[Cert 1 Ext Date]]&lt;=TODAY()-$D$3,Merged_Data[[#This Row],[Cert 3 Exp Date]]&lt;=TODAY()-$D$3), "COMPLIANT", "NOT COMPLIANT")</f>
        <v>NOT COMPLIANT</v>
      </c>
      <c r="N729" s="45" t="str" cm="1">
        <f t="array" aca="1" ref="N729" ca="1">_xlfn.IFS(Merged_Data[[#This Row],[Cert 1 Ext Date]]&gt;TODAY()+10, "Current", AND(Merged_Data[[#This Row],[Cert 1 Ext Date]]&gt;TODAY(), Merged_Data[[#This Row],[Cert 1 Ext Date]]&lt;TODAY()+15),"Notify",Merged_Data[[#This Row],[Cert 1 Ext Date]]&lt;=TODAY(), "Expired",Merged_Data[[#This Row],[Cert 1 Ext Date]]= " ","No Data")</f>
        <v>Current</v>
      </c>
      <c r="O729" s="45" t="str" cm="1">
        <f t="array" aca="1" ref="O729" ca="1">_xlfn.IFS(Merged_Data[[#This Row],[Cert 2 Exp Date]]&gt;TODAY()+10, "Current", AND(Merged_Data[[#This Row],[Cert 2 Exp Date]]&gt;TODAY(), Merged_Data[[#This Row],[Cert 2 Exp Date]]&lt;TODAY()+15),"Notify",Merged_Data[[#This Row],[Cert 2 Exp Date]]&lt;=TODAY(), "Expired",Merged_Data[[#This Row],[Cert 2 Exp Date]]= " ","No Data")</f>
        <v>Current</v>
      </c>
      <c r="P729" s="45" t="str" cm="1">
        <f t="array" aca="1" ref="P729" ca="1">_xlfn.IFS(Merged_Data[[#This Row],[Cert 3 Exp Date]]&gt;TODAY()+10, "Current", AND(Merged_Data[[#This Row],[Cert 3 Exp Date]]&gt;TODAY(), Merged_Data[[#This Row],[Cert 3 Exp Date]]&lt;TODAY()+15),"Notify",Merged_Data[[#This Row],[Cert 3 Exp Date]]&lt;=TODAY(), "Expired",Merged_Data[[#This Row],[Cert 3 Exp Date]]= " ","No Data")</f>
        <v>Current</v>
      </c>
    </row>
    <row r="730" spans="1:16" x14ac:dyDescent="0.25">
      <c r="A730" s="13" t="s">
        <v>711</v>
      </c>
      <c r="B730" s="13" t="s">
        <v>712</v>
      </c>
      <c r="C730" s="13" t="s">
        <v>3163</v>
      </c>
      <c r="D730" s="13" t="s">
        <v>2425</v>
      </c>
      <c r="E730" s="13" t="s">
        <v>2441</v>
      </c>
      <c r="F730" s="13" t="s">
        <v>2431</v>
      </c>
      <c r="G730" s="13" t="s">
        <v>2432</v>
      </c>
      <c r="H730" s="18">
        <v>44715</v>
      </c>
      <c r="I730" s="20">
        <v>44786</v>
      </c>
      <c r="J730" s="21">
        <v>44922</v>
      </c>
      <c r="K730" s="22">
        <v>44929</v>
      </c>
      <c r="L730" s="14" t="str">
        <f ca="1">IF(Merged_Data[[#This Row],[Last Job Date]]+10 &lt;TODAY(), "AVAILABLE", "NOT AVAILABLE")</f>
        <v>NOT AVAILABLE</v>
      </c>
      <c r="M730" s="37" t="str">
        <f ca="1">IF(OR(Merged_Data[[#This Row],[Cert 2 Exp Date]]&lt;=TODAY()-$D$3, Merged_Data[[#This Row],[Cert 1 Ext Date]]&lt;=TODAY()-$D$3,Merged_Data[[#This Row],[Cert 3 Exp Date]]&lt;=TODAY()-$D$3), "COMPLIANT", "NOT COMPLIANT")</f>
        <v>NOT COMPLIANT</v>
      </c>
      <c r="N730" s="45" t="str" cm="1">
        <f t="array" aca="1" ref="N730" ca="1">_xlfn.IFS(Merged_Data[[#This Row],[Cert 1 Ext Date]]&gt;TODAY()+10, "Current", AND(Merged_Data[[#This Row],[Cert 1 Ext Date]]&gt;TODAY(), Merged_Data[[#This Row],[Cert 1 Ext Date]]&lt;TODAY()+15),"Notify",Merged_Data[[#This Row],[Cert 1 Ext Date]]&lt;=TODAY(), "Expired",Merged_Data[[#This Row],[Cert 1 Ext Date]]= " ","No Data")</f>
        <v>Current</v>
      </c>
      <c r="O730" s="45" t="str" cm="1">
        <f t="array" aca="1" ref="O730" ca="1">_xlfn.IFS(Merged_Data[[#This Row],[Cert 2 Exp Date]]&gt;TODAY()+10, "Current", AND(Merged_Data[[#This Row],[Cert 2 Exp Date]]&gt;TODAY(), Merged_Data[[#This Row],[Cert 2 Exp Date]]&lt;TODAY()+15),"Notify",Merged_Data[[#This Row],[Cert 2 Exp Date]]&lt;=TODAY(), "Expired",Merged_Data[[#This Row],[Cert 2 Exp Date]]= " ","No Data")</f>
        <v>Current</v>
      </c>
      <c r="P730" s="45" t="str" cm="1">
        <f t="array" aca="1" ref="P730" ca="1">_xlfn.IFS(Merged_Data[[#This Row],[Cert 3 Exp Date]]&gt;TODAY()+10, "Current", AND(Merged_Data[[#This Row],[Cert 3 Exp Date]]&gt;TODAY(), Merged_Data[[#This Row],[Cert 3 Exp Date]]&lt;TODAY()+15),"Notify",Merged_Data[[#This Row],[Cert 3 Exp Date]]&lt;=TODAY(), "Expired",Merged_Data[[#This Row],[Cert 3 Exp Date]]= " ","No Data")</f>
        <v>Current</v>
      </c>
    </row>
    <row r="731" spans="1:16" x14ac:dyDescent="0.25">
      <c r="A731" s="13" t="s">
        <v>1220</v>
      </c>
      <c r="B731" s="13" t="s">
        <v>1221</v>
      </c>
      <c r="C731" s="13" t="s">
        <v>3164</v>
      </c>
      <c r="D731" s="13" t="s">
        <v>2430</v>
      </c>
      <c r="E731" s="13" t="s">
        <v>2450</v>
      </c>
      <c r="F731" s="13" t="s">
        <v>2435</v>
      </c>
      <c r="G731" s="13" t="s">
        <v>2432</v>
      </c>
      <c r="H731" s="18">
        <v>44706</v>
      </c>
      <c r="I731" s="20">
        <v>44947</v>
      </c>
      <c r="J731" s="21">
        <v>44940</v>
      </c>
      <c r="K731" s="22">
        <v>45027</v>
      </c>
      <c r="L731" s="14" t="str">
        <f ca="1">IF(Merged_Data[[#This Row],[Last Job Date]]+10 &lt;TODAY(), "AVAILABLE", "NOT AVAILABLE")</f>
        <v>AVAILABLE</v>
      </c>
      <c r="M731" s="37" t="str">
        <f ca="1">IF(OR(Merged_Data[[#This Row],[Cert 2 Exp Date]]&lt;=TODAY()-$D$3, Merged_Data[[#This Row],[Cert 1 Ext Date]]&lt;=TODAY()-$D$3,Merged_Data[[#This Row],[Cert 3 Exp Date]]&lt;=TODAY()-$D$3), "COMPLIANT", "NOT COMPLIANT")</f>
        <v>NOT COMPLIANT</v>
      </c>
      <c r="N731" s="45" t="str" cm="1">
        <f t="array" aca="1" ref="N731" ca="1">_xlfn.IFS(Merged_Data[[#This Row],[Cert 1 Ext Date]]&gt;TODAY()+10, "Current", AND(Merged_Data[[#This Row],[Cert 1 Ext Date]]&gt;TODAY(), Merged_Data[[#This Row],[Cert 1 Ext Date]]&lt;TODAY()+15),"Notify",Merged_Data[[#This Row],[Cert 1 Ext Date]]&lt;=TODAY(), "Expired",Merged_Data[[#This Row],[Cert 1 Ext Date]]= " ","No Data")</f>
        <v>Current</v>
      </c>
      <c r="O731" s="45" t="str" cm="1">
        <f t="array" aca="1" ref="O731" ca="1">_xlfn.IFS(Merged_Data[[#This Row],[Cert 2 Exp Date]]&gt;TODAY()+10, "Current", AND(Merged_Data[[#This Row],[Cert 2 Exp Date]]&gt;TODAY(), Merged_Data[[#This Row],[Cert 2 Exp Date]]&lt;TODAY()+15),"Notify",Merged_Data[[#This Row],[Cert 2 Exp Date]]&lt;=TODAY(), "Expired",Merged_Data[[#This Row],[Cert 2 Exp Date]]= " ","No Data")</f>
        <v>Current</v>
      </c>
      <c r="P731" s="45" t="str" cm="1">
        <f t="array" aca="1" ref="P731" ca="1">_xlfn.IFS(Merged_Data[[#This Row],[Cert 3 Exp Date]]&gt;TODAY()+10, "Current", AND(Merged_Data[[#This Row],[Cert 3 Exp Date]]&gt;TODAY(), Merged_Data[[#This Row],[Cert 3 Exp Date]]&lt;TODAY()+15),"Notify",Merged_Data[[#This Row],[Cert 3 Exp Date]]&lt;=TODAY(), "Expired",Merged_Data[[#This Row],[Cert 3 Exp Date]]= " ","No Data")</f>
        <v>Current</v>
      </c>
    </row>
    <row r="732" spans="1:16" x14ac:dyDescent="0.25">
      <c r="A732" s="13" t="s">
        <v>614</v>
      </c>
      <c r="B732" s="13" t="s">
        <v>615</v>
      </c>
      <c r="C732" s="13" t="s">
        <v>3165</v>
      </c>
      <c r="D732" s="13" t="s">
        <v>2425</v>
      </c>
      <c r="E732" s="13" t="s">
        <v>2426</v>
      </c>
      <c r="F732" s="13" t="s">
        <v>2427</v>
      </c>
      <c r="G732" s="13" t="s">
        <v>2428</v>
      </c>
      <c r="H732" s="18">
        <v>44714</v>
      </c>
      <c r="I732" s="20">
        <v>44842</v>
      </c>
      <c r="J732" s="21">
        <v>44722</v>
      </c>
      <c r="K732" s="22">
        <v>45063</v>
      </c>
      <c r="L732" s="14" t="str">
        <f ca="1">IF(Merged_Data[[#This Row],[Last Job Date]]+10 &lt;TODAY(), "AVAILABLE", "NOT AVAILABLE")</f>
        <v>NOT AVAILABLE</v>
      </c>
      <c r="M732" s="37" t="str">
        <f ca="1">IF(OR(Merged_Data[[#This Row],[Cert 2 Exp Date]]&lt;=TODAY()-$D$3, Merged_Data[[#This Row],[Cert 1 Ext Date]]&lt;=TODAY()-$D$3,Merged_Data[[#This Row],[Cert 3 Exp Date]]&lt;=TODAY()-$D$3), "COMPLIANT", "NOT COMPLIANT")</f>
        <v>NOT COMPLIANT</v>
      </c>
      <c r="N732" s="45" t="str" cm="1">
        <f t="array" aca="1" ref="N732" ca="1">_xlfn.IFS(Merged_Data[[#This Row],[Cert 1 Ext Date]]&gt;TODAY()+10, "Current", AND(Merged_Data[[#This Row],[Cert 1 Ext Date]]&gt;TODAY(), Merged_Data[[#This Row],[Cert 1 Ext Date]]&lt;TODAY()+15),"Notify",Merged_Data[[#This Row],[Cert 1 Ext Date]]&lt;=TODAY(), "Expired",Merged_Data[[#This Row],[Cert 1 Ext Date]]= " ","No Data")</f>
        <v>Current</v>
      </c>
      <c r="O732" s="45" t="str" cm="1">
        <f t="array" aca="1" ref="O732" ca="1">_xlfn.IFS(Merged_Data[[#This Row],[Cert 2 Exp Date]]&gt;TODAY()+10, "Current", AND(Merged_Data[[#This Row],[Cert 2 Exp Date]]&gt;TODAY(), Merged_Data[[#This Row],[Cert 2 Exp Date]]&lt;TODAY()+15),"Notify",Merged_Data[[#This Row],[Cert 2 Exp Date]]&lt;=TODAY(), "Expired",Merged_Data[[#This Row],[Cert 2 Exp Date]]= " ","No Data")</f>
        <v>Expired</v>
      </c>
      <c r="P732" s="45" t="str" cm="1">
        <f t="array" aca="1" ref="P732" ca="1">_xlfn.IFS(Merged_Data[[#This Row],[Cert 3 Exp Date]]&gt;TODAY()+10, "Current", AND(Merged_Data[[#This Row],[Cert 3 Exp Date]]&gt;TODAY(), Merged_Data[[#This Row],[Cert 3 Exp Date]]&lt;TODAY()+15),"Notify",Merged_Data[[#This Row],[Cert 3 Exp Date]]&lt;=TODAY(), "Expired",Merged_Data[[#This Row],[Cert 3 Exp Date]]= " ","No Data")</f>
        <v>Current</v>
      </c>
    </row>
    <row r="733" spans="1:16" x14ac:dyDescent="0.25">
      <c r="A733" s="13" t="s">
        <v>1328</v>
      </c>
      <c r="B733" s="13" t="s">
        <v>1329</v>
      </c>
      <c r="C733" s="13" t="s">
        <v>3166</v>
      </c>
      <c r="D733" s="13" t="s">
        <v>2430</v>
      </c>
      <c r="E733" s="13" t="s">
        <v>2450</v>
      </c>
      <c r="F733" s="13" t="s">
        <v>2427</v>
      </c>
      <c r="G733" s="13" t="s">
        <v>2428</v>
      </c>
      <c r="H733" s="18">
        <v>44713</v>
      </c>
      <c r="I733" s="20">
        <v>44958</v>
      </c>
      <c r="J733" s="21">
        <v>45050</v>
      </c>
      <c r="K733" s="22">
        <v>44633</v>
      </c>
      <c r="L733" s="14" t="str">
        <f ca="1">IF(Merged_Data[[#This Row],[Last Job Date]]+10 &lt;TODAY(), "AVAILABLE", "NOT AVAILABLE")</f>
        <v>NOT AVAILABLE</v>
      </c>
      <c r="M733" s="37" t="str">
        <f ca="1">IF(OR(Merged_Data[[#This Row],[Cert 2 Exp Date]]&lt;=TODAY()-$D$3, Merged_Data[[#This Row],[Cert 1 Ext Date]]&lt;=TODAY()-$D$3,Merged_Data[[#This Row],[Cert 3 Exp Date]]&lt;=TODAY()-$D$3), "COMPLIANT", "NOT COMPLIANT")</f>
        <v>COMPLIANT</v>
      </c>
      <c r="N733" s="45" t="str" cm="1">
        <f t="array" aca="1" ref="N733" ca="1">_xlfn.IFS(Merged_Data[[#This Row],[Cert 1 Ext Date]]&gt;TODAY()+10, "Current", AND(Merged_Data[[#This Row],[Cert 1 Ext Date]]&gt;TODAY(), Merged_Data[[#This Row],[Cert 1 Ext Date]]&lt;TODAY()+15),"Notify",Merged_Data[[#This Row],[Cert 1 Ext Date]]&lt;=TODAY(), "Expired",Merged_Data[[#This Row],[Cert 1 Ext Date]]= " ","No Data")</f>
        <v>Current</v>
      </c>
      <c r="O733" s="45" t="str" cm="1">
        <f t="array" aca="1" ref="O733" ca="1">_xlfn.IFS(Merged_Data[[#This Row],[Cert 2 Exp Date]]&gt;TODAY()+10, "Current", AND(Merged_Data[[#This Row],[Cert 2 Exp Date]]&gt;TODAY(), Merged_Data[[#This Row],[Cert 2 Exp Date]]&lt;TODAY()+15),"Notify",Merged_Data[[#This Row],[Cert 2 Exp Date]]&lt;=TODAY(), "Expired",Merged_Data[[#This Row],[Cert 2 Exp Date]]= " ","No Data")</f>
        <v>Current</v>
      </c>
      <c r="P733" s="45" t="str" cm="1">
        <f t="array" aca="1" ref="P733" ca="1">_xlfn.IFS(Merged_Data[[#This Row],[Cert 3 Exp Date]]&gt;TODAY()+10, "Current", AND(Merged_Data[[#This Row],[Cert 3 Exp Date]]&gt;TODAY(), Merged_Data[[#This Row],[Cert 3 Exp Date]]&lt;TODAY()+15),"Notify",Merged_Data[[#This Row],[Cert 3 Exp Date]]&lt;=TODAY(), "Expired",Merged_Data[[#This Row],[Cert 3 Exp Date]]= " ","No Data")</f>
        <v>Expired</v>
      </c>
    </row>
    <row r="734" spans="1:16" x14ac:dyDescent="0.25">
      <c r="A734" s="13" t="s">
        <v>1685</v>
      </c>
      <c r="B734" s="13" t="s">
        <v>1686</v>
      </c>
      <c r="C734" s="13" t="s">
        <v>3167</v>
      </c>
      <c r="D734" s="13" t="s">
        <v>2425</v>
      </c>
      <c r="E734" s="13" t="s">
        <v>2450</v>
      </c>
      <c r="F734" s="13" t="s">
        <v>2427</v>
      </c>
      <c r="G734" s="13" t="s">
        <v>2428</v>
      </c>
      <c r="H734" s="18">
        <v>44705</v>
      </c>
      <c r="I734" s="20">
        <v>45101</v>
      </c>
      <c r="J734" s="21">
        <v>45132</v>
      </c>
      <c r="K734" s="22">
        <v>45203</v>
      </c>
      <c r="L734" s="14" t="str">
        <f ca="1">IF(Merged_Data[[#This Row],[Last Job Date]]+10 &lt;TODAY(), "AVAILABLE", "NOT AVAILABLE")</f>
        <v>AVAILABLE</v>
      </c>
      <c r="M734" s="37" t="str">
        <f ca="1">IF(OR(Merged_Data[[#This Row],[Cert 2 Exp Date]]&lt;=TODAY()-$D$3, Merged_Data[[#This Row],[Cert 1 Ext Date]]&lt;=TODAY()-$D$3,Merged_Data[[#This Row],[Cert 3 Exp Date]]&lt;=TODAY()-$D$3), "COMPLIANT", "NOT COMPLIANT")</f>
        <v>NOT COMPLIANT</v>
      </c>
      <c r="N734" s="45" t="str" cm="1">
        <f t="array" aca="1" ref="N734" ca="1">_xlfn.IFS(Merged_Data[[#This Row],[Cert 1 Ext Date]]&gt;TODAY()+10, "Current", AND(Merged_Data[[#This Row],[Cert 1 Ext Date]]&gt;TODAY(), Merged_Data[[#This Row],[Cert 1 Ext Date]]&lt;TODAY()+15),"Notify",Merged_Data[[#This Row],[Cert 1 Ext Date]]&lt;=TODAY(), "Expired",Merged_Data[[#This Row],[Cert 1 Ext Date]]= " ","No Data")</f>
        <v>Current</v>
      </c>
      <c r="O734" s="45" t="str" cm="1">
        <f t="array" aca="1" ref="O734" ca="1">_xlfn.IFS(Merged_Data[[#This Row],[Cert 2 Exp Date]]&gt;TODAY()+10, "Current", AND(Merged_Data[[#This Row],[Cert 2 Exp Date]]&gt;TODAY(), Merged_Data[[#This Row],[Cert 2 Exp Date]]&lt;TODAY()+15),"Notify",Merged_Data[[#This Row],[Cert 2 Exp Date]]&lt;=TODAY(), "Expired",Merged_Data[[#This Row],[Cert 2 Exp Date]]= " ","No Data")</f>
        <v>Current</v>
      </c>
      <c r="P734" s="45" t="str" cm="1">
        <f t="array" aca="1" ref="P734" ca="1">_xlfn.IFS(Merged_Data[[#This Row],[Cert 3 Exp Date]]&gt;TODAY()+10, "Current", AND(Merged_Data[[#This Row],[Cert 3 Exp Date]]&gt;TODAY(), Merged_Data[[#This Row],[Cert 3 Exp Date]]&lt;TODAY()+15),"Notify",Merged_Data[[#This Row],[Cert 3 Exp Date]]&lt;=TODAY(), "Expired",Merged_Data[[#This Row],[Cert 3 Exp Date]]= " ","No Data")</f>
        <v>Current</v>
      </c>
    </row>
    <row r="735" spans="1:16" x14ac:dyDescent="0.25">
      <c r="A735" s="13" t="s">
        <v>1773</v>
      </c>
      <c r="B735" s="13" t="s">
        <v>1774</v>
      </c>
      <c r="C735" s="13" t="s">
        <v>3168</v>
      </c>
      <c r="D735" s="13" t="s">
        <v>2430</v>
      </c>
      <c r="E735" s="13" t="s">
        <v>2437</v>
      </c>
      <c r="F735" s="13" t="s">
        <v>2427</v>
      </c>
      <c r="G735" s="13" t="s">
        <v>2428</v>
      </c>
      <c r="H735" s="18">
        <v>44707</v>
      </c>
      <c r="I735" s="20">
        <v>45009</v>
      </c>
      <c r="J735" s="21">
        <v>44834</v>
      </c>
      <c r="K735" s="22">
        <v>44626</v>
      </c>
      <c r="L735" s="14" t="str">
        <f ca="1">IF(Merged_Data[[#This Row],[Last Job Date]]+10 &lt;TODAY(), "AVAILABLE", "NOT AVAILABLE")</f>
        <v>AVAILABLE</v>
      </c>
      <c r="M735" s="37" t="str">
        <f ca="1">IF(OR(Merged_Data[[#This Row],[Cert 2 Exp Date]]&lt;=TODAY()-$D$3, Merged_Data[[#This Row],[Cert 1 Ext Date]]&lt;=TODAY()-$D$3,Merged_Data[[#This Row],[Cert 3 Exp Date]]&lt;=TODAY()-$D$3), "COMPLIANT", "NOT COMPLIANT")</f>
        <v>COMPLIANT</v>
      </c>
      <c r="N735" s="45" t="str" cm="1">
        <f t="array" aca="1" ref="N735" ca="1">_xlfn.IFS(Merged_Data[[#This Row],[Cert 1 Ext Date]]&gt;TODAY()+10, "Current", AND(Merged_Data[[#This Row],[Cert 1 Ext Date]]&gt;TODAY(), Merged_Data[[#This Row],[Cert 1 Ext Date]]&lt;TODAY()+15),"Notify",Merged_Data[[#This Row],[Cert 1 Ext Date]]&lt;=TODAY(), "Expired",Merged_Data[[#This Row],[Cert 1 Ext Date]]= " ","No Data")</f>
        <v>Current</v>
      </c>
      <c r="O735" s="45" t="str" cm="1">
        <f t="array" aca="1" ref="O735" ca="1">_xlfn.IFS(Merged_Data[[#This Row],[Cert 2 Exp Date]]&gt;TODAY()+10, "Current", AND(Merged_Data[[#This Row],[Cert 2 Exp Date]]&gt;TODAY(), Merged_Data[[#This Row],[Cert 2 Exp Date]]&lt;TODAY()+15),"Notify",Merged_Data[[#This Row],[Cert 2 Exp Date]]&lt;=TODAY(), "Expired",Merged_Data[[#This Row],[Cert 2 Exp Date]]= " ","No Data")</f>
        <v>Current</v>
      </c>
      <c r="P735" s="45" t="str" cm="1">
        <f t="array" aca="1" ref="P735" ca="1">_xlfn.IFS(Merged_Data[[#This Row],[Cert 3 Exp Date]]&gt;TODAY()+10, "Current", AND(Merged_Data[[#This Row],[Cert 3 Exp Date]]&gt;TODAY(), Merged_Data[[#This Row],[Cert 3 Exp Date]]&lt;TODAY()+15),"Notify",Merged_Data[[#This Row],[Cert 3 Exp Date]]&lt;=TODAY(), "Expired",Merged_Data[[#This Row],[Cert 3 Exp Date]]= " ","No Data")</f>
        <v>Expired</v>
      </c>
    </row>
    <row r="736" spans="1:16" x14ac:dyDescent="0.25">
      <c r="A736" s="13" t="s">
        <v>887</v>
      </c>
      <c r="B736" s="13" t="s">
        <v>888</v>
      </c>
      <c r="C736" s="13" t="s">
        <v>3169</v>
      </c>
      <c r="D736" s="13" t="s">
        <v>2425</v>
      </c>
      <c r="E736" s="13" t="s">
        <v>2441</v>
      </c>
      <c r="F736" s="13" t="s">
        <v>2442</v>
      </c>
      <c r="G736" s="13" t="s">
        <v>2432</v>
      </c>
      <c r="H736" s="18">
        <v>44712</v>
      </c>
      <c r="I736" s="20">
        <v>44848</v>
      </c>
      <c r="J736" s="21">
        <v>44932</v>
      </c>
      <c r="K736" s="22">
        <v>45261</v>
      </c>
      <c r="L736" s="14" t="str">
        <f ca="1">IF(Merged_Data[[#This Row],[Last Job Date]]+10 &lt;TODAY(), "AVAILABLE", "NOT AVAILABLE")</f>
        <v>AVAILABLE</v>
      </c>
      <c r="M736" s="37" t="str">
        <f ca="1">IF(OR(Merged_Data[[#This Row],[Cert 2 Exp Date]]&lt;=TODAY()-$D$3, Merged_Data[[#This Row],[Cert 1 Ext Date]]&lt;=TODAY()-$D$3,Merged_Data[[#This Row],[Cert 3 Exp Date]]&lt;=TODAY()-$D$3), "COMPLIANT", "NOT COMPLIANT")</f>
        <v>NOT COMPLIANT</v>
      </c>
      <c r="N736" s="45" t="str" cm="1">
        <f t="array" aca="1" ref="N736" ca="1">_xlfn.IFS(Merged_Data[[#This Row],[Cert 1 Ext Date]]&gt;TODAY()+10, "Current", AND(Merged_Data[[#This Row],[Cert 1 Ext Date]]&gt;TODAY(), Merged_Data[[#This Row],[Cert 1 Ext Date]]&lt;TODAY()+15),"Notify",Merged_Data[[#This Row],[Cert 1 Ext Date]]&lt;=TODAY(), "Expired",Merged_Data[[#This Row],[Cert 1 Ext Date]]= " ","No Data")</f>
        <v>Current</v>
      </c>
      <c r="O736" s="45" t="str" cm="1">
        <f t="array" aca="1" ref="O736" ca="1">_xlfn.IFS(Merged_Data[[#This Row],[Cert 2 Exp Date]]&gt;TODAY()+10, "Current", AND(Merged_Data[[#This Row],[Cert 2 Exp Date]]&gt;TODAY(), Merged_Data[[#This Row],[Cert 2 Exp Date]]&lt;TODAY()+15),"Notify",Merged_Data[[#This Row],[Cert 2 Exp Date]]&lt;=TODAY(), "Expired",Merged_Data[[#This Row],[Cert 2 Exp Date]]= " ","No Data")</f>
        <v>Current</v>
      </c>
      <c r="P736" s="45" t="str" cm="1">
        <f t="array" aca="1" ref="P736" ca="1">_xlfn.IFS(Merged_Data[[#This Row],[Cert 3 Exp Date]]&gt;TODAY()+10, "Current", AND(Merged_Data[[#This Row],[Cert 3 Exp Date]]&gt;TODAY(), Merged_Data[[#This Row],[Cert 3 Exp Date]]&lt;TODAY()+15),"Notify",Merged_Data[[#This Row],[Cert 3 Exp Date]]&lt;=TODAY(), "Expired",Merged_Data[[#This Row],[Cert 3 Exp Date]]= " ","No Data")</f>
        <v>Current</v>
      </c>
    </row>
    <row r="737" spans="1:16" x14ac:dyDescent="0.25">
      <c r="A737" s="13" t="s">
        <v>435</v>
      </c>
      <c r="B737" s="13" t="s">
        <v>436</v>
      </c>
      <c r="C737" s="13" t="s">
        <v>3170</v>
      </c>
      <c r="D737" s="13" t="s">
        <v>2425</v>
      </c>
      <c r="E737" s="13" t="s">
        <v>2437</v>
      </c>
      <c r="F737" s="13" t="s">
        <v>2442</v>
      </c>
      <c r="G737" s="13" t="s">
        <v>2432</v>
      </c>
      <c r="H737" s="18">
        <v>44711</v>
      </c>
      <c r="I737" s="20"/>
      <c r="J737" s="21">
        <v>44620</v>
      </c>
      <c r="K737" s="22">
        <v>45180</v>
      </c>
      <c r="L737" s="14" t="str">
        <f ca="1">IF(Merged_Data[[#This Row],[Last Job Date]]+10 &lt;TODAY(), "AVAILABLE", "NOT AVAILABLE")</f>
        <v>AVAILABLE</v>
      </c>
      <c r="M737" s="37" t="str">
        <f ca="1">IF(OR(Merged_Data[[#This Row],[Cert 2 Exp Date]]&lt;=TODAY()-$D$3, Merged_Data[[#This Row],[Cert 1 Ext Date]]&lt;=TODAY()-$D$3,Merged_Data[[#This Row],[Cert 3 Exp Date]]&lt;=TODAY()-$D$3), "COMPLIANT", "NOT COMPLIANT")</f>
        <v>COMPLIANT</v>
      </c>
      <c r="N737" s="45" t="str" cm="1">
        <f t="array" aca="1" ref="N737" ca="1">_xlfn.IFS(Merged_Data[[#This Row],[Cert 1 Ext Date]]&gt;TODAY()+10, "Current", AND(Merged_Data[[#This Row],[Cert 1 Ext Date]]&gt;TODAY(), Merged_Data[[#This Row],[Cert 1 Ext Date]]&lt;TODAY()+15),"Notify",Merged_Data[[#This Row],[Cert 1 Ext Date]]&lt;=TODAY(), "Expired",Merged_Data[[#This Row],[Cert 1 Ext Date]]= " ","No Data")</f>
        <v>Expired</v>
      </c>
      <c r="O737" s="45" t="str" cm="1">
        <f t="array" aca="1" ref="O737" ca="1">_xlfn.IFS(Merged_Data[[#This Row],[Cert 2 Exp Date]]&gt;TODAY()+10, "Current", AND(Merged_Data[[#This Row],[Cert 2 Exp Date]]&gt;TODAY(), Merged_Data[[#This Row],[Cert 2 Exp Date]]&lt;TODAY()+15),"Notify",Merged_Data[[#This Row],[Cert 2 Exp Date]]&lt;=TODAY(), "Expired",Merged_Data[[#This Row],[Cert 2 Exp Date]]= " ","No Data")</f>
        <v>Expired</v>
      </c>
      <c r="P737" s="45" t="str" cm="1">
        <f t="array" aca="1" ref="P737" ca="1">_xlfn.IFS(Merged_Data[[#This Row],[Cert 3 Exp Date]]&gt;TODAY()+10, "Current", AND(Merged_Data[[#This Row],[Cert 3 Exp Date]]&gt;TODAY(), Merged_Data[[#This Row],[Cert 3 Exp Date]]&lt;TODAY()+15),"Notify",Merged_Data[[#This Row],[Cert 3 Exp Date]]&lt;=TODAY(), "Expired",Merged_Data[[#This Row],[Cert 3 Exp Date]]= " ","No Data")</f>
        <v>Current</v>
      </c>
    </row>
    <row r="738" spans="1:16" x14ac:dyDescent="0.25">
      <c r="A738" s="13" t="s">
        <v>765</v>
      </c>
      <c r="B738" s="13" t="s">
        <v>766</v>
      </c>
      <c r="C738" s="13" t="s">
        <v>3171</v>
      </c>
      <c r="D738" s="13" t="s">
        <v>2430</v>
      </c>
      <c r="E738" s="13" t="s">
        <v>2445</v>
      </c>
      <c r="F738" s="13" t="s">
        <v>2431</v>
      </c>
      <c r="G738" s="13" t="s">
        <v>2428</v>
      </c>
      <c r="H738" s="18">
        <v>44710</v>
      </c>
      <c r="I738" s="20">
        <v>45042</v>
      </c>
      <c r="J738" s="21">
        <v>44647</v>
      </c>
      <c r="K738" s="22">
        <v>44976</v>
      </c>
      <c r="L738" s="14" t="str">
        <f ca="1">IF(Merged_Data[[#This Row],[Last Job Date]]+10 &lt;TODAY(), "AVAILABLE", "NOT AVAILABLE")</f>
        <v>AVAILABLE</v>
      </c>
      <c r="M738" s="37" t="str">
        <f ca="1">IF(OR(Merged_Data[[#This Row],[Cert 2 Exp Date]]&lt;=TODAY()-$D$3, Merged_Data[[#This Row],[Cert 1 Ext Date]]&lt;=TODAY()-$D$3,Merged_Data[[#This Row],[Cert 3 Exp Date]]&lt;=TODAY()-$D$3), "COMPLIANT", "NOT COMPLIANT")</f>
        <v>COMPLIANT</v>
      </c>
      <c r="N738" s="45" t="str" cm="1">
        <f t="array" aca="1" ref="N738" ca="1">_xlfn.IFS(Merged_Data[[#This Row],[Cert 1 Ext Date]]&gt;TODAY()+10, "Current", AND(Merged_Data[[#This Row],[Cert 1 Ext Date]]&gt;TODAY(), Merged_Data[[#This Row],[Cert 1 Ext Date]]&lt;TODAY()+15),"Notify",Merged_Data[[#This Row],[Cert 1 Ext Date]]&lt;=TODAY(), "Expired",Merged_Data[[#This Row],[Cert 1 Ext Date]]= " ","No Data")</f>
        <v>Current</v>
      </c>
      <c r="O738" s="45" t="str" cm="1">
        <f t="array" aca="1" ref="O738" ca="1">_xlfn.IFS(Merged_Data[[#This Row],[Cert 2 Exp Date]]&gt;TODAY()+10, "Current", AND(Merged_Data[[#This Row],[Cert 2 Exp Date]]&gt;TODAY(), Merged_Data[[#This Row],[Cert 2 Exp Date]]&lt;TODAY()+15),"Notify",Merged_Data[[#This Row],[Cert 2 Exp Date]]&lt;=TODAY(), "Expired",Merged_Data[[#This Row],[Cert 2 Exp Date]]= " ","No Data")</f>
        <v>Expired</v>
      </c>
      <c r="P738" s="45" t="str" cm="1">
        <f t="array" aca="1" ref="P738" ca="1">_xlfn.IFS(Merged_Data[[#This Row],[Cert 3 Exp Date]]&gt;TODAY()+10, "Current", AND(Merged_Data[[#This Row],[Cert 3 Exp Date]]&gt;TODAY(), Merged_Data[[#This Row],[Cert 3 Exp Date]]&lt;TODAY()+15),"Notify",Merged_Data[[#This Row],[Cert 3 Exp Date]]&lt;=TODAY(), "Expired",Merged_Data[[#This Row],[Cert 3 Exp Date]]= " ","No Data")</f>
        <v>Current</v>
      </c>
    </row>
    <row r="739" spans="1:16" x14ac:dyDescent="0.25">
      <c r="A739" s="13" t="s">
        <v>262</v>
      </c>
      <c r="B739" s="13" t="s">
        <v>263</v>
      </c>
      <c r="C739" s="13" t="s">
        <v>3172</v>
      </c>
      <c r="D739" s="13" t="s">
        <v>2430</v>
      </c>
      <c r="E739" s="13" t="s">
        <v>2450</v>
      </c>
      <c r="F739" s="13" t="s">
        <v>2447</v>
      </c>
      <c r="G739" s="13" t="s">
        <v>2432</v>
      </c>
      <c r="H739" s="18">
        <v>44707</v>
      </c>
      <c r="I739" s="20">
        <v>44992</v>
      </c>
      <c r="J739" s="21">
        <v>44959</v>
      </c>
      <c r="K739" s="22">
        <v>44699</v>
      </c>
      <c r="L739" s="14" t="str">
        <f ca="1">IF(Merged_Data[[#This Row],[Last Job Date]]+10 &lt;TODAY(), "AVAILABLE", "NOT AVAILABLE")</f>
        <v>AVAILABLE</v>
      </c>
      <c r="M739" s="37" t="str">
        <f ca="1">IF(OR(Merged_Data[[#This Row],[Cert 2 Exp Date]]&lt;=TODAY()-$D$3, Merged_Data[[#This Row],[Cert 1 Ext Date]]&lt;=TODAY()-$D$3,Merged_Data[[#This Row],[Cert 3 Exp Date]]&lt;=TODAY()-$D$3), "COMPLIANT", "NOT COMPLIANT")</f>
        <v>COMPLIANT</v>
      </c>
      <c r="N739" s="45" t="str" cm="1">
        <f t="array" aca="1" ref="N739" ca="1">_xlfn.IFS(Merged_Data[[#This Row],[Cert 1 Ext Date]]&gt;TODAY()+10, "Current", AND(Merged_Data[[#This Row],[Cert 1 Ext Date]]&gt;TODAY(), Merged_Data[[#This Row],[Cert 1 Ext Date]]&lt;TODAY()+15),"Notify",Merged_Data[[#This Row],[Cert 1 Ext Date]]&lt;=TODAY(), "Expired",Merged_Data[[#This Row],[Cert 1 Ext Date]]= " ","No Data")</f>
        <v>Current</v>
      </c>
      <c r="O739" s="45" t="str" cm="1">
        <f t="array" aca="1" ref="O739" ca="1">_xlfn.IFS(Merged_Data[[#This Row],[Cert 2 Exp Date]]&gt;TODAY()+10, "Current", AND(Merged_Data[[#This Row],[Cert 2 Exp Date]]&gt;TODAY(), Merged_Data[[#This Row],[Cert 2 Exp Date]]&lt;TODAY()+15),"Notify",Merged_Data[[#This Row],[Cert 2 Exp Date]]&lt;=TODAY(), "Expired",Merged_Data[[#This Row],[Cert 2 Exp Date]]= " ","No Data")</f>
        <v>Current</v>
      </c>
      <c r="P739" s="45" t="str" cm="1">
        <f t="array" aca="1" ref="P739" ca="1">_xlfn.IFS(Merged_Data[[#This Row],[Cert 3 Exp Date]]&gt;TODAY()+10, "Current", AND(Merged_Data[[#This Row],[Cert 3 Exp Date]]&gt;TODAY(), Merged_Data[[#This Row],[Cert 3 Exp Date]]&lt;TODAY()+15),"Notify",Merged_Data[[#This Row],[Cert 3 Exp Date]]&lt;=TODAY(), "Expired",Merged_Data[[#This Row],[Cert 3 Exp Date]]= " ","No Data")</f>
        <v>Expired</v>
      </c>
    </row>
    <row r="740" spans="1:16" x14ac:dyDescent="0.25">
      <c r="A740" s="13" t="s">
        <v>1771</v>
      </c>
      <c r="B740" s="13" t="s">
        <v>1772</v>
      </c>
      <c r="C740" s="13" t="s">
        <v>3173</v>
      </c>
      <c r="D740" s="13" t="s">
        <v>2430</v>
      </c>
      <c r="E740" s="13" t="s">
        <v>2426</v>
      </c>
      <c r="F740" s="13" t="s">
        <v>2431</v>
      </c>
      <c r="G740" s="13" t="s">
        <v>2428</v>
      </c>
      <c r="H740" s="18">
        <v>44716</v>
      </c>
      <c r="I740" s="20">
        <v>44716</v>
      </c>
      <c r="J740" s="21">
        <v>44660</v>
      </c>
      <c r="K740" s="22">
        <v>44616</v>
      </c>
      <c r="L740" s="14" t="str">
        <f ca="1">IF(Merged_Data[[#This Row],[Last Job Date]]+10 &lt;TODAY(), "AVAILABLE", "NOT AVAILABLE")</f>
        <v>NOT AVAILABLE</v>
      </c>
      <c r="M740" s="37" t="str">
        <f ca="1">IF(OR(Merged_Data[[#This Row],[Cert 2 Exp Date]]&lt;=TODAY()-$D$3, Merged_Data[[#This Row],[Cert 1 Ext Date]]&lt;=TODAY()-$D$3,Merged_Data[[#This Row],[Cert 3 Exp Date]]&lt;=TODAY()-$D$3), "COMPLIANT", "NOT COMPLIANT")</f>
        <v>COMPLIANT</v>
      </c>
      <c r="N740" s="45" t="str" cm="1">
        <f t="array" aca="1" ref="N740" ca="1">_xlfn.IFS(Merged_Data[[#This Row],[Cert 1 Ext Date]]&gt;TODAY()+10, "Current", AND(Merged_Data[[#This Row],[Cert 1 Ext Date]]&gt;TODAY(), Merged_Data[[#This Row],[Cert 1 Ext Date]]&lt;TODAY()+15),"Notify",Merged_Data[[#This Row],[Cert 1 Ext Date]]&lt;=TODAY(), "Expired",Merged_Data[[#This Row],[Cert 1 Ext Date]]= " ","No Data")</f>
        <v>Expired</v>
      </c>
      <c r="O740" s="45" t="str" cm="1">
        <f t="array" aca="1" ref="O740" ca="1">_xlfn.IFS(Merged_Data[[#This Row],[Cert 2 Exp Date]]&gt;TODAY()+10, "Current", AND(Merged_Data[[#This Row],[Cert 2 Exp Date]]&gt;TODAY(), Merged_Data[[#This Row],[Cert 2 Exp Date]]&lt;TODAY()+15),"Notify",Merged_Data[[#This Row],[Cert 2 Exp Date]]&lt;=TODAY(), "Expired",Merged_Data[[#This Row],[Cert 2 Exp Date]]= " ","No Data")</f>
        <v>Expired</v>
      </c>
      <c r="P740" s="45" t="str" cm="1">
        <f t="array" aca="1" ref="P740" ca="1">_xlfn.IFS(Merged_Data[[#This Row],[Cert 3 Exp Date]]&gt;TODAY()+10, "Current", AND(Merged_Data[[#This Row],[Cert 3 Exp Date]]&gt;TODAY(), Merged_Data[[#This Row],[Cert 3 Exp Date]]&lt;TODAY()+15),"Notify",Merged_Data[[#This Row],[Cert 3 Exp Date]]&lt;=TODAY(), "Expired",Merged_Data[[#This Row],[Cert 3 Exp Date]]= " ","No Data")</f>
        <v>Expired</v>
      </c>
    </row>
    <row r="741" spans="1:16" x14ac:dyDescent="0.25">
      <c r="A741" s="13" t="s">
        <v>1074</v>
      </c>
      <c r="B741" s="13" t="s">
        <v>1075</v>
      </c>
      <c r="C741" s="13" t="s">
        <v>3174</v>
      </c>
      <c r="D741" s="13" t="s">
        <v>2430</v>
      </c>
      <c r="E741" s="13" t="s">
        <v>2439</v>
      </c>
      <c r="F741" s="13" t="s">
        <v>2442</v>
      </c>
      <c r="G741" s="13" t="s">
        <v>2428</v>
      </c>
      <c r="H741" s="18">
        <v>44715</v>
      </c>
      <c r="I741" s="20">
        <v>44668</v>
      </c>
      <c r="J741" s="21">
        <v>44739</v>
      </c>
      <c r="K741" s="22">
        <v>44817</v>
      </c>
      <c r="L741" s="14" t="str">
        <f ca="1">IF(Merged_Data[[#This Row],[Last Job Date]]+10 &lt;TODAY(), "AVAILABLE", "NOT AVAILABLE")</f>
        <v>NOT AVAILABLE</v>
      </c>
      <c r="M741" s="37" t="str">
        <f ca="1">IF(OR(Merged_Data[[#This Row],[Cert 2 Exp Date]]&lt;=TODAY()-$D$3, Merged_Data[[#This Row],[Cert 1 Ext Date]]&lt;=TODAY()-$D$3,Merged_Data[[#This Row],[Cert 3 Exp Date]]&lt;=TODAY()-$D$3), "COMPLIANT", "NOT COMPLIANT")</f>
        <v>COMPLIANT</v>
      </c>
      <c r="N741" s="45" t="str" cm="1">
        <f t="array" aca="1" ref="N741" ca="1">_xlfn.IFS(Merged_Data[[#This Row],[Cert 1 Ext Date]]&gt;TODAY()+10, "Current", AND(Merged_Data[[#This Row],[Cert 1 Ext Date]]&gt;TODAY(), Merged_Data[[#This Row],[Cert 1 Ext Date]]&lt;TODAY()+15),"Notify",Merged_Data[[#This Row],[Cert 1 Ext Date]]&lt;=TODAY(), "Expired",Merged_Data[[#This Row],[Cert 1 Ext Date]]= " ","No Data")</f>
        <v>Expired</v>
      </c>
      <c r="O741" s="45" t="str" cm="1">
        <f t="array" aca="1" ref="O741" ca="1">_xlfn.IFS(Merged_Data[[#This Row],[Cert 2 Exp Date]]&gt;TODAY()+10, "Current", AND(Merged_Data[[#This Row],[Cert 2 Exp Date]]&gt;TODAY(), Merged_Data[[#This Row],[Cert 2 Exp Date]]&lt;TODAY()+15),"Notify",Merged_Data[[#This Row],[Cert 2 Exp Date]]&lt;=TODAY(), "Expired",Merged_Data[[#This Row],[Cert 2 Exp Date]]= " ","No Data")</f>
        <v>Current</v>
      </c>
      <c r="P741" s="45" t="str" cm="1">
        <f t="array" aca="1" ref="P741" ca="1">_xlfn.IFS(Merged_Data[[#This Row],[Cert 3 Exp Date]]&gt;TODAY()+10, "Current", AND(Merged_Data[[#This Row],[Cert 3 Exp Date]]&gt;TODAY(), Merged_Data[[#This Row],[Cert 3 Exp Date]]&lt;TODAY()+15),"Notify",Merged_Data[[#This Row],[Cert 3 Exp Date]]&lt;=TODAY(), "Expired",Merged_Data[[#This Row],[Cert 3 Exp Date]]= " ","No Data")</f>
        <v>Current</v>
      </c>
    </row>
    <row r="742" spans="1:16" x14ac:dyDescent="0.25">
      <c r="A742" s="13" t="s">
        <v>853</v>
      </c>
      <c r="B742" s="13" t="s">
        <v>854</v>
      </c>
      <c r="C742" s="13" t="s">
        <v>3175</v>
      </c>
      <c r="D742" s="13" t="s">
        <v>2430</v>
      </c>
      <c r="E742" s="13" t="s">
        <v>2439</v>
      </c>
      <c r="F742" s="13" t="s">
        <v>2435</v>
      </c>
      <c r="G742" s="13" t="s">
        <v>2432</v>
      </c>
      <c r="H742" s="18">
        <v>44716</v>
      </c>
      <c r="I742" s="20">
        <v>44742</v>
      </c>
      <c r="J742" s="21">
        <v>45205</v>
      </c>
      <c r="K742" s="22">
        <v>45168</v>
      </c>
      <c r="L742" s="14" t="str">
        <f ca="1">IF(Merged_Data[[#This Row],[Last Job Date]]+10 &lt;TODAY(), "AVAILABLE", "NOT AVAILABLE")</f>
        <v>NOT AVAILABLE</v>
      </c>
      <c r="M742" s="37" t="str">
        <f ca="1">IF(OR(Merged_Data[[#This Row],[Cert 2 Exp Date]]&lt;=TODAY()-$D$3, Merged_Data[[#This Row],[Cert 1 Ext Date]]&lt;=TODAY()-$D$3,Merged_Data[[#This Row],[Cert 3 Exp Date]]&lt;=TODAY()-$D$3), "COMPLIANT", "NOT COMPLIANT")</f>
        <v>NOT COMPLIANT</v>
      </c>
      <c r="N742" s="45" t="str" cm="1">
        <f t="array" aca="1" ref="N742" ca="1">_xlfn.IFS(Merged_Data[[#This Row],[Cert 1 Ext Date]]&gt;TODAY()+10, "Current", AND(Merged_Data[[#This Row],[Cert 1 Ext Date]]&gt;TODAY(), Merged_Data[[#This Row],[Cert 1 Ext Date]]&lt;TODAY()+15),"Notify",Merged_Data[[#This Row],[Cert 1 Ext Date]]&lt;=TODAY(), "Expired",Merged_Data[[#This Row],[Cert 1 Ext Date]]= " ","No Data")</f>
        <v>Current</v>
      </c>
      <c r="O742" s="45" t="str" cm="1">
        <f t="array" aca="1" ref="O742" ca="1">_xlfn.IFS(Merged_Data[[#This Row],[Cert 2 Exp Date]]&gt;TODAY()+10, "Current", AND(Merged_Data[[#This Row],[Cert 2 Exp Date]]&gt;TODAY(), Merged_Data[[#This Row],[Cert 2 Exp Date]]&lt;TODAY()+15),"Notify",Merged_Data[[#This Row],[Cert 2 Exp Date]]&lt;=TODAY(), "Expired",Merged_Data[[#This Row],[Cert 2 Exp Date]]= " ","No Data")</f>
        <v>Current</v>
      </c>
      <c r="P742" s="45" t="str" cm="1">
        <f t="array" aca="1" ref="P742" ca="1">_xlfn.IFS(Merged_Data[[#This Row],[Cert 3 Exp Date]]&gt;TODAY()+10, "Current", AND(Merged_Data[[#This Row],[Cert 3 Exp Date]]&gt;TODAY(), Merged_Data[[#This Row],[Cert 3 Exp Date]]&lt;TODAY()+15),"Notify",Merged_Data[[#This Row],[Cert 3 Exp Date]]&lt;=TODAY(), "Expired",Merged_Data[[#This Row],[Cert 3 Exp Date]]= " ","No Data")</f>
        <v>Current</v>
      </c>
    </row>
    <row r="743" spans="1:16" x14ac:dyDescent="0.25">
      <c r="A743" s="13" t="s">
        <v>1289</v>
      </c>
      <c r="B743" s="13" t="s">
        <v>1290</v>
      </c>
      <c r="C743" s="13" t="s">
        <v>3176</v>
      </c>
      <c r="D743" s="13" t="s">
        <v>2425</v>
      </c>
      <c r="E743" s="13" t="s">
        <v>2439</v>
      </c>
      <c r="F743" s="13" t="s">
        <v>2431</v>
      </c>
      <c r="G743" s="13" t="s">
        <v>2428</v>
      </c>
      <c r="H743" s="18">
        <v>44706</v>
      </c>
      <c r="I743" s="20">
        <v>45154</v>
      </c>
      <c r="J743" s="18">
        <v>44619</v>
      </c>
      <c r="K743" s="22">
        <v>45408</v>
      </c>
      <c r="L743" s="14" t="str">
        <f ca="1">IF(Merged_Data[[#This Row],[Last Job Date]]+10 &lt;TODAY(), "AVAILABLE", "NOT AVAILABLE")</f>
        <v>AVAILABLE</v>
      </c>
      <c r="M743" s="37" t="str">
        <f ca="1">IF(OR(Merged_Data[[#This Row],[Cert 2 Exp Date]]&lt;=TODAY()-$D$3, Merged_Data[[#This Row],[Cert 1 Ext Date]]&lt;=TODAY()-$D$3,Merged_Data[[#This Row],[Cert 3 Exp Date]]&lt;=TODAY()-$D$3), "COMPLIANT", "NOT COMPLIANT")</f>
        <v>COMPLIANT</v>
      </c>
      <c r="N743" s="45" t="str" cm="1">
        <f t="array" aca="1" ref="N743" ca="1">_xlfn.IFS(Merged_Data[[#This Row],[Cert 1 Ext Date]]&gt;TODAY()+10, "Current", AND(Merged_Data[[#This Row],[Cert 1 Ext Date]]&gt;TODAY(), Merged_Data[[#This Row],[Cert 1 Ext Date]]&lt;TODAY()+15),"Notify",Merged_Data[[#This Row],[Cert 1 Ext Date]]&lt;=TODAY(), "Expired",Merged_Data[[#This Row],[Cert 1 Ext Date]]= " ","No Data")</f>
        <v>Current</v>
      </c>
      <c r="O743" s="45" t="str" cm="1">
        <f t="array" aca="1" ref="O743" ca="1">_xlfn.IFS(Merged_Data[[#This Row],[Cert 2 Exp Date]]&gt;TODAY()+10, "Current", AND(Merged_Data[[#This Row],[Cert 2 Exp Date]]&gt;TODAY(), Merged_Data[[#This Row],[Cert 2 Exp Date]]&lt;TODAY()+15),"Notify",Merged_Data[[#This Row],[Cert 2 Exp Date]]&lt;=TODAY(), "Expired",Merged_Data[[#This Row],[Cert 2 Exp Date]]= " ","No Data")</f>
        <v>Expired</v>
      </c>
      <c r="P743" s="45" t="str" cm="1">
        <f t="array" aca="1" ref="P743" ca="1">_xlfn.IFS(Merged_Data[[#This Row],[Cert 3 Exp Date]]&gt;TODAY()+10, "Current", AND(Merged_Data[[#This Row],[Cert 3 Exp Date]]&gt;TODAY(), Merged_Data[[#This Row],[Cert 3 Exp Date]]&lt;TODAY()+15),"Notify",Merged_Data[[#This Row],[Cert 3 Exp Date]]&lt;=TODAY(), "Expired",Merged_Data[[#This Row],[Cert 3 Exp Date]]= " ","No Data")</f>
        <v>Current</v>
      </c>
    </row>
    <row r="744" spans="1:16" x14ac:dyDescent="0.25">
      <c r="A744" s="13" t="s">
        <v>1293</v>
      </c>
      <c r="B744" s="13" t="s">
        <v>1294</v>
      </c>
      <c r="C744" s="13" t="s">
        <v>3177</v>
      </c>
      <c r="D744" s="13" t="s">
        <v>2425</v>
      </c>
      <c r="E744" s="13" t="s">
        <v>2439</v>
      </c>
      <c r="F744" s="13" t="s">
        <v>2442</v>
      </c>
      <c r="G744" s="13" t="s">
        <v>2432</v>
      </c>
      <c r="H744" s="18">
        <v>44708</v>
      </c>
      <c r="I744" s="20">
        <v>44890</v>
      </c>
      <c r="J744" s="18">
        <v>44812</v>
      </c>
      <c r="K744" s="22">
        <v>45192</v>
      </c>
      <c r="L744" s="14" t="str">
        <f ca="1">IF(Merged_Data[[#This Row],[Last Job Date]]+10 &lt;TODAY(), "AVAILABLE", "NOT AVAILABLE")</f>
        <v>AVAILABLE</v>
      </c>
      <c r="M744" s="37" t="str">
        <f ca="1">IF(OR(Merged_Data[[#This Row],[Cert 2 Exp Date]]&lt;=TODAY()-$D$3, Merged_Data[[#This Row],[Cert 1 Ext Date]]&lt;=TODAY()-$D$3,Merged_Data[[#This Row],[Cert 3 Exp Date]]&lt;=TODAY()-$D$3), "COMPLIANT", "NOT COMPLIANT")</f>
        <v>NOT COMPLIANT</v>
      </c>
      <c r="N744" s="45" t="str" cm="1">
        <f t="array" aca="1" ref="N744" ca="1">_xlfn.IFS(Merged_Data[[#This Row],[Cert 1 Ext Date]]&gt;TODAY()+10, "Current", AND(Merged_Data[[#This Row],[Cert 1 Ext Date]]&gt;TODAY(), Merged_Data[[#This Row],[Cert 1 Ext Date]]&lt;TODAY()+15),"Notify",Merged_Data[[#This Row],[Cert 1 Ext Date]]&lt;=TODAY(), "Expired",Merged_Data[[#This Row],[Cert 1 Ext Date]]= " ","No Data")</f>
        <v>Current</v>
      </c>
      <c r="O744" s="45" t="str" cm="1">
        <f t="array" aca="1" ref="O744" ca="1">_xlfn.IFS(Merged_Data[[#This Row],[Cert 2 Exp Date]]&gt;TODAY()+10, "Current", AND(Merged_Data[[#This Row],[Cert 2 Exp Date]]&gt;TODAY(), Merged_Data[[#This Row],[Cert 2 Exp Date]]&lt;TODAY()+15),"Notify",Merged_Data[[#This Row],[Cert 2 Exp Date]]&lt;=TODAY(), "Expired",Merged_Data[[#This Row],[Cert 2 Exp Date]]= " ","No Data")</f>
        <v>Current</v>
      </c>
      <c r="P744" s="45" t="str" cm="1">
        <f t="array" aca="1" ref="P744" ca="1">_xlfn.IFS(Merged_Data[[#This Row],[Cert 3 Exp Date]]&gt;TODAY()+10, "Current", AND(Merged_Data[[#This Row],[Cert 3 Exp Date]]&gt;TODAY(), Merged_Data[[#This Row],[Cert 3 Exp Date]]&lt;TODAY()+15),"Notify",Merged_Data[[#This Row],[Cert 3 Exp Date]]&lt;=TODAY(), "Expired",Merged_Data[[#This Row],[Cert 3 Exp Date]]= " ","No Data")</f>
        <v>Current</v>
      </c>
    </row>
    <row r="745" spans="1:16" x14ac:dyDescent="0.25">
      <c r="A745" s="13" t="s">
        <v>2219</v>
      </c>
      <c r="B745" s="13" t="s">
        <v>2220</v>
      </c>
      <c r="C745" s="13" t="s">
        <v>3178</v>
      </c>
      <c r="D745" s="13" t="s">
        <v>2430</v>
      </c>
      <c r="E745" s="13" t="s">
        <v>2437</v>
      </c>
      <c r="F745" s="13" t="s">
        <v>2427</v>
      </c>
      <c r="G745" s="13" t="s">
        <v>2428</v>
      </c>
      <c r="H745" s="18">
        <v>44705</v>
      </c>
      <c r="I745" s="20">
        <v>44981</v>
      </c>
      <c r="J745" s="18">
        <v>44789</v>
      </c>
      <c r="K745" s="22">
        <v>45093</v>
      </c>
      <c r="L745" s="14" t="str">
        <f ca="1">IF(Merged_Data[[#This Row],[Last Job Date]]+10 &lt;TODAY(), "AVAILABLE", "NOT AVAILABLE")</f>
        <v>AVAILABLE</v>
      </c>
      <c r="M745" s="37" t="str">
        <f ca="1">IF(OR(Merged_Data[[#This Row],[Cert 2 Exp Date]]&lt;=TODAY()-$D$3, Merged_Data[[#This Row],[Cert 1 Ext Date]]&lt;=TODAY()-$D$3,Merged_Data[[#This Row],[Cert 3 Exp Date]]&lt;=TODAY()-$D$3), "COMPLIANT", "NOT COMPLIANT")</f>
        <v>NOT COMPLIANT</v>
      </c>
      <c r="N745" s="45" t="str" cm="1">
        <f t="array" aca="1" ref="N745" ca="1">_xlfn.IFS(Merged_Data[[#This Row],[Cert 1 Ext Date]]&gt;TODAY()+10, "Current", AND(Merged_Data[[#This Row],[Cert 1 Ext Date]]&gt;TODAY(), Merged_Data[[#This Row],[Cert 1 Ext Date]]&lt;TODAY()+15),"Notify",Merged_Data[[#This Row],[Cert 1 Ext Date]]&lt;=TODAY(), "Expired",Merged_Data[[#This Row],[Cert 1 Ext Date]]= " ","No Data")</f>
        <v>Current</v>
      </c>
      <c r="O745" s="45" t="str" cm="1">
        <f t="array" aca="1" ref="O745" ca="1">_xlfn.IFS(Merged_Data[[#This Row],[Cert 2 Exp Date]]&gt;TODAY()+10, "Current", AND(Merged_Data[[#This Row],[Cert 2 Exp Date]]&gt;TODAY(), Merged_Data[[#This Row],[Cert 2 Exp Date]]&lt;TODAY()+15),"Notify",Merged_Data[[#This Row],[Cert 2 Exp Date]]&lt;=TODAY(), "Expired",Merged_Data[[#This Row],[Cert 2 Exp Date]]= " ","No Data")</f>
        <v>Current</v>
      </c>
      <c r="P745" s="45" t="str" cm="1">
        <f t="array" aca="1" ref="P745" ca="1">_xlfn.IFS(Merged_Data[[#This Row],[Cert 3 Exp Date]]&gt;TODAY()+10, "Current", AND(Merged_Data[[#This Row],[Cert 3 Exp Date]]&gt;TODAY(), Merged_Data[[#This Row],[Cert 3 Exp Date]]&lt;TODAY()+15),"Notify",Merged_Data[[#This Row],[Cert 3 Exp Date]]&lt;=TODAY(), "Expired",Merged_Data[[#This Row],[Cert 3 Exp Date]]= " ","No Data")</f>
        <v>Current</v>
      </c>
    </row>
    <row r="746" spans="1:16" x14ac:dyDescent="0.25">
      <c r="A746" s="13" t="s">
        <v>1301</v>
      </c>
      <c r="B746" s="13" t="s">
        <v>1302</v>
      </c>
      <c r="C746" s="13" t="s">
        <v>3179</v>
      </c>
      <c r="D746" s="13" t="s">
        <v>2425</v>
      </c>
      <c r="E746" s="13" t="s">
        <v>2445</v>
      </c>
      <c r="F746" s="13" t="s">
        <v>2435</v>
      </c>
      <c r="G746" s="13" t="s">
        <v>2432</v>
      </c>
      <c r="H746" s="18">
        <v>44704</v>
      </c>
      <c r="I746" s="20">
        <v>44676</v>
      </c>
      <c r="J746" s="18">
        <v>44791</v>
      </c>
      <c r="K746" s="22">
        <v>44713</v>
      </c>
      <c r="L746" s="14" t="str">
        <f ca="1">IF(Merged_Data[[#This Row],[Last Job Date]]+10 &lt;TODAY(), "AVAILABLE", "NOT AVAILABLE")</f>
        <v>AVAILABLE</v>
      </c>
      <c r="M746" s="37" t="str">
        <f ca="1">IF(OR(Merged_Data[[#This Row],[Cert 2 Exp Date]]&lt;=TODAY()-$D$3, Merged_Data[[#This Row],[Cert 1 Ext Date]]&lt;=TODAY()-$D$3,Merged_Data[[#This Row],[Cert 3 Exp Date]]&lt;=TODAY()-$D$3), "COMPLIANT", "NOT COMPLIANT")</f>
        <v>COMPLIANT</v>
      </c>
      <c r="N746" s="45" t="str" cm="1">
        <f t="array" aca="1" ref="N746" ca="1">_xlfn.IFS(Merged_Data[[#This Row],[Cert 1 Ext Date]]&gt;TODAY()+10, "Current", AND(Merged_Data[[#This Row],[Cert 1 Ext Date]]&gt;TODAY(), Merged_Data[[#This Row],[Cert 1 Ext Date]]&lt;TODAY()+15),"Notify",Merged_Data[[#This Row],[Cert 1 Ext Date]]&lt;=TODAY(), "Expired",Merged_Data[[#This Row],[Cert 1 Ext Date]]= " ","No Data")</f>
        <v>Expired</v>
      </c>
      <c r="O746" s="45" t="str" cm="1">
        <f t="array" aca="1" ref="O746" ca="1">_xlfn.IFS(Merged_Data[[#This Row],[Cert 2 Exp Date]]&gt;TODAY()+10, "Current", AND(Merged_Data[[#This Row],[Cert 2 Exp Date]]&gt;TODAY(), Merged_Data[[#This Row],[Cert 2 Exp Date]]&lt;TODAY()+15),"Notify",Merged_Data[[#This Row],[Cert 2 Exp Date]]&lt;=TODAY(), "Expired",Merged_Data[[#This Row],[Cert 2 Exp Date]]= " ","No Data")</f>
        <v>Current</v>
      </c>
      <c r="P746" s="45" t="str" cm="1">
        <f t="array" aca="1" ref="P746" ca="1">_xlfn.IFS(Merged_Data[[#This Row],[Cert 3 Exp Date]]&gt;TODAY()+10, "Current", AND(Merged_Data[[#This Row],[Cert 3 Exp Date]]&gt;TODAY(), Merged_Data[[#This Row],[Cert 3 Exp Date]]&lt;TODAY()+15),"Notify",Merged_Data[[#This Row],[Cert 3 Exp Date]]&lt;=TODAY(), "Expired",Merged_Data[[#This Row],[Cert 3 Exp Date]]= " ","No Data")</f>
        <v>Expired</v>
      </c>
    </row>
    <row r="747" spans="1:16" x14ac:dyDescent="0.25">
      <c r="A747" s="13" t="s">
        <v>1039</v>
      </c>
      <c r="B747" s="13" t="s">
        <v>1040</v>
      </c>
      <c r="C747" s="13" t="s">
        <v>3180</v>
      </c>
      <c r="D747" s="13" t="s">
        <v>2425</v>
      </c>
      <c r="E747" s="13" t="s">
        <v>2441</v>
      </c>
      <c r="F747" s="13" t="s">
        <v>2431</v>
      </c>
      <c r="G747" s="13" t="s">
        <v>2432</v>
      </c>
      <c r="H747" s="18">
        <v>44709</v>
      </c>
      <c r="I747" s="20">
        <v>44954</v>
      </c>
      <c r="J747" s="18">
        <v>44724</v>
      </c>
      <c r="K747" s="22">
        <v>45316</v>
      </c>
      <c r="L747" s="14" t="str">
        <f ca="1">IF(Merged_Data[[#This Row],[Last Job Date]]+10 &lt;TODAY(), "AVAILABLE", "NOT AVAILABLE")</f>
        <v>AVAILABLE</v>
      </c>
      <c r="M747" s="37" t="str">
        <f ca="1">IF(OR(Merged_Data[[#This Row],[Cert 2 Exp Date]]&lt;=TODAY()-$D$3, Merged_Data[[#This Row],[Cert 1 Ext Date]]&lt;=TODAY()-$D$3,Merged_Data[[#This Row],[Cert 3 Exp Date]]&lt;=TODAY()-$D$3), "COMPLIANT", "NOT COMPLIANT")</f>
        <v>NOT COMPLIANT</v>
      </c>
      <c r="N747" s="45" t="str" cm="1">
        <f t="array" aca="1" ref="N747" ca="1">_xlfn.IFS(Merged_Data[[#This Row],[Cert 1 Ext Date]]&gt;TODAY()+10, "Current", AND(Merged_Data[[#This Row],[Cert 1 Ext Date]]&gt;TODAY(), Merged_Data[[#This Row],[Cert 1 Ext Date]]&lt;TODAY()+15),"Notify",Merged_Data[[#This Row],[Cert 1 Ext Date]]&lt;=TODAY(), "Expired",Merged_Data[[#This Row],[Cert 1 Ext Date]]= " ","No Data")</f>
        <v>Current</v>
      </c>
      <c r="O747" s="45" t="str" cm="1">
        <f t="array" aca="1" ref="O747" ca="1">_xlfn.IFS(Merged_Data[[#This Row],[Cert 2 Exp Date]]&gt;TODAY()+10, "Current", AND(Merged_Data[[#This Row],[Cert 2 Exp Date]]&gt;TODAY(), Merged_Data[[#This Row],[Cert 2 Exp Date]]&lt;TODAY()+15),"Notify",Merged_Data[[#This Row],[Cert 2 Exp Date]]&lt;=TODAY(), "Expired",Merged_Data[[#This Row],[Cert 2 Exp Date]]= " ","No Data")</f>
        <v>Notify</v>
      </c>
      <c r="P747" s="45" t="str" cm="1">
        <f t="array" aca="1" ref="P747" ca="1">_xlfn.IFS(Merged_Data[[#This Row],[Cert 3 Exp Date]]&gt;TODAY()+10, "Current", AND(Merged_Data[[#This Row],[Cert 3 Exp Date]]&gt;TODAY(), Merged_Data[[#This Row],[Cert 3 Exp Date]]&lt;TODAY()+15),"Notify",Merged_Data[[#This Row],[Cert 3 Exp Date]]&lt;=TODAY(), "Expired",Merged_Data[[#This Row],[Cert 3 Exp Date]]= " ","No Data")</f>
        <v>Current</v>
      </c>
    </row>
    <row r="748" spans="1:16" x14ac:dyDescent="0.25">
      <c r="A748" s="13" t="s">
        <v>1969</v>
      </c>
      <c r="B748" s="13" t="s">
        <v>1970</v>
      </c>
      <c r="C748" s="13" t="s">
        <v>3181</v>
      </c>
      <c r="D748" s="13" t="s">
        <v>2430</v>
      </c>
      <c r="E748" s="13" t="s">
        <v>2450</v>
      </c>
      <c r="F748" s="13" t="s">
        <v>2427</v>
      </c>
      <c r="G748" s="13" t="s">
        <v>2432</v>
      </c>
      <c r="H748" s="18">
        <v>44716</v>
      </c>
      <c r="I748" s="20"/>
      <c r="J748" s="18">
        <v>44727</v>
      </c>
      <c r="K748" s="22">
        <v>44751</v>
      </c>
      <c r="L748" s="14" t="str">
        <f ca="1">IF(Merged_Data[[#This Row],[Last Job Date]]+10 &lt;TODAY(), "AVAILABLE", "NOT AVAILABLE")</f>
        <v>NOT AVAILABLE</v>
      </c>
      <c r="M748" s="37" t="str">
        <f ca="1">IF(OR(Merged_Data[[#This Row],[Cert 2 Exp Date]]&lt;=TODAY()-$D$3, Merged_Data[[#This Row],[Cert 1 Ext Date]]&lt;=TODAY()-$D$3,Merged_Data[[#This Row],[Cert 3 Exp Date]]&lt;=TODAY()-$D$3), "COMPLIANT", "NOT COMPLIANT")</f>
        <v>COMPLIANT</v>
      </c>
      <c r="N748" s="45" t="str" cm="1">
        <f t="array" aca="1" ref="N748" ca="1">_xlfn.IFS(Merged_Data[[#This Row],[Cert 1 Ext Date]]&gt;TODAY()+10, "Current", AND(Merged_Data[[#This Row],[Cert 1 Ext Date]]&gt;TODAY(), Merged_Data[[#This Row],[Cert 1 Ext Date]]&lt;TODAY()+15),"Notify",Merged_Data[[#This Row],[Cert 1 Ext Date]]&lt;=TODAY(), "Expired",Merged_Data[[#This Row],[Cert 1 Ext Date]]= " ","No Data")</f>
        <v>Expired</v>
      </c>
      <c r="O748" s="45" t="str" cm="1">
        <f t="array" aca="1" ref="O748" ca="1">_xlfn.IFS(Merged_Data[[#This Row],[Cert 2 Exp Date]]&gt;TODAY()+10, "Current", AND(Merged_Data[[#This Row],[Cert 2 Exp Date]]&gt;TODAY(), Merged_Data[[#This Row],[Cert 2 Exp Date]]&lt;TODAY()+15),"Notify",Merged_Data[[#This Row],[Cert 2 Exp Date]]&lt;=TODAY(), "Expired",Merged_Data[[#This Row],[Cert 2 Exp Date]]= " ","No Data")</f>
        <v>Notify</v>
      </c>
      <c r="P748" s="45" t="str" cm="1">
        <f t="array" aca="1" ref="P748" ca="1">_xlfn.IFS(Merged_Data[[#This Row],[Cert 3 Exp Date]]&gt;TODAY()+10, "Current", AND(Merged_Data[[#This Row],[Cert 3 Exp Date]]&gt;TODAY(), Merged_Data[[#This Row],[Cert 3 Exp Date]]&lt;TODAY()+15),"Notify",Merged_Data[[#This Row],[Cert 3 Exp Date]]&lt;=TODAY(), "Expired",Merged_Data[[#This Row],[Cert 3 Exp Date]]= " ","No Data")</f>
        <v>Current</v>
      </c>
    </row>
    <row r="749" spans="1:16" x14ac:dyDescent="0.25">
      <c r="A749" s="13" t="s">
        <v>660</v>
      </c>
      <c r="B749" s="13" t="s">
        <v>661</v>
      </c>
      <c r="C749" s="13" t="s">
        <v>3182</v>
      </c>
      <c r="D749" s="13" t="s">
        <v>2430</v>
      </c>
      <c r="E749" s="13" t="s">
        <v>2450</v>
      </c>
      <c r="F749" s="13" t="s">
        <v>2431</v>
      </c>
      <c r="G749" s="13" t="s">
        <v>2432</v>
      </c>
      <c r="H749" s="18">
        <v>44716</v>
      </c>
      <c r="I749" s="20">
        <v>44942</v>
      </c>
      <c r="J749" s="18">
        <v>44875</v>
      </c>
      <c r="K749" s="22">
        <v>45048</v>
      </c>
      <c r="L749" s="14" t="str">
        <f ca="1">IF(Merged_Data[[#This Row],[Last Job Date]]+10 &lt;TODAY(), "AVAILABLE", "NOT AVAILABLE")</f>
        <v>NOT AVAILABLE</v>
      </c>
      <c r="M749" s="37" t="str">
        <f ca="1">IF(OR(Merged_Data[[#This Row],[Cert 2 Exp Date]]&lt;=TODAY()-$D$3, Merged_Data[[#This Row],[Cert 1 Ext Date]]&lt;=TODAY()-$D$3,Merged_Data[[#This Row],[Cert 3 Exp Date]]&lt;=TODAY()-$D$3), "COMPLIANT", "NOT COMPLIANT")</f>
        <v>NOT COMPLIANT</v>
      </c>
      <c r="N749" s="45" t="str" cm="1">
        <f t="array" aca="1" ref="N749" ca="1">_xlfn.IFS(Merged_Data[[#This Row],[Cert 1 Ext Date]]&gt;TODAY()+10, "Current", AND(Merged_Data[[#This Row],[Cert 1 Ext Date]]&gt;TODAY(), Merged_Data[[#This Row],[Cert 1 Ext Date]]&lt;TODAY()+15),"Notify",Merged_Data[[#This Row],[Cert 1 Ext Date]]&lt;=TODAY(), "Expired",Merged_Data[[#This Row],[Cert 1 Ext Date]]= " ","No Data")</f>
        <v>Current</v>
      </c>
      <c r="O749" s="45" t="str" cm="1">
        <f t="array" aca="1" ref="O749" ca="1">_xlfn.IFS(Merged_Data[[#This Row],[Cert 2 Exp Date]]&gt;TODAY()+10, "Current", AND(Merged_Data[[#This Row],[Cert 2 Exp Date]]&gt;TODAY(), Merged_Data[[#This Row],[Cert 2 Exp Date]]&lt;TODAY()+15),"Notify",Merged_Data[[#This Row],[Cert 2 Exp Date]]&lt;=TODAY(), "Expired",Merged_Data[[#This Row],[Cert 2 Exp Date]]= " ","No Data")</f>
        <v>Current</v>
      </c>
      <c r="P749" s="45" t="str" cm="1">
        <f t="array" aca="1" ref="P749" ca="1">_xlfn.IFS(Merged_Data[[#This Row],[Cert 3 Exp Date]]&gt;TODAY()+10, "Current", AND(Merged_Data[[#This Row],[Cert 3 Exp Date]]&gt;TODAY(), Merged_Data[[#This Row],[Cert 3 Exp Date]]&lt;TODAY()+15),"Notify",Merged_Data[[#This Row],[Cert 3 Exp Date]]&lt;=TODAY(), "Expired",Merged_Data[[#This Row],[Cert 3 Exp Date]]= " ","No Data")</f>
        <v>Current</v>
      </c>
    </row>
    <row r="750" spans="1:16" x14ac:dyDescent="0.25">
      <c r="A750" s="13" t="s">
        <v>1904</v>
      </c>
      <c r="B750" s="13" t="s">
        <v>1905</v>
      </c>
      <c r="C750" s="13" t="s">
        <v>3183</v>
      </c>
      <c r="D750" s="13" t="s">
        <v>2425</v>
      </c>
      <c r="E750" s="13" t="s">
        <v>2426</v>
      </c>
      <c r="F750" s="13" t="s">
        <v>2447</v>
      </c>
      <c r="G750" s="13" t="s">
        <v>2432</v>
      </c>
      <c r="H750" s="18">
        <v>44713</v>
      </c>
      <c r="I750" s="20">
        <v>44667</v>
      </c>
      <c r="J750" s="18">
        <v>45169</v>
      </c>
      <c r="K750" s="22">
        <v>45473</v>
      </c>
      <c r="L750" s="14" t="str">
        <f ca="1">IF(Merged_Data[[#This Row],[Last Job Date]]+10 &lt;TODAY(), "AVAILABLE", "NOT AVAILABLE")</f>
        <v>NOT AVAILABLE</v>
      </c>
      <c r="M750" s="37" t="str">
        <f ca="1">IF(OR(Merged_Data[[#This Row],[Cert 2 Exp Date]]&lt;=TODAY()-$D$3, Merged_Data[[#This Row],[Cert 1 Ext Date]]&lt;=TODAY()-$D$3,Merged_Data[[#This Row],[Cert 3 Exp Date]]&lt;=TODAY()-$D$3), "COMPLIANT", "NOT COMPLIANT")</f>
        <v>COMPLIANT</v>
      </c>
      <c r="N750" s="45" t="str" cm="1">
        <f t="array" aca="1" ref="N750" ca="1">_xlfn.IFS(Merged_Data[[#This Row],[Cert 1 Ext Date]]&gt;TODAY()+10, "Current", AND(Merged_Data[[#This Row],[Cert 1 Ext Date]]&gt;TODAY(), Merged_Data[[#This Row],[Cert 1 Ext Date]]&lt;TODAY()+15),"Notify",Merged_Data[[#This Row],[Cert 1 Ext Date]]&lt;=TODAY(), "Expired",Merged_Data[[#This Row],[Cert 1 Ext Date]]= " ","No Data")</f>
        <v>Expired</v>
      </c>
      <c r="O750" s="45" t="str" cm="1">
        <f t="array" aca="1" ref="O750" ca="1">_xlfn.IFS(Merged_Data[[#This Row],[Cert 2 Exp Date]]&gt;TODAY()+10, "Current", AND(Merged_Data[[#This Row],[Cert 2 Exp Date]]&gt;TODAY(), Merged_Data[[#This Row],[Cert 2 Exp Date]]&lt;TODAY()+15),"Notify",Merged_Data[[#This Row],[Cert 2 Exp Date]]&lt;=TODAY(), "Expired",Merged_Data[[#This Row],[Cert 2 Exp Date]]= " ","No Data")</f>
        <v>Current</v>
      </c>
      <c r="P750" s="45" t="str" cm="1">
        <f t="array" aca="1" ref="P750" ca="1">_xlfn.IFS(Merged_Data[[#This Row],[Cert 3 Exp Date]]&gt;TODAY()+10, "Current", AND(Merged_Data[[#This Row],[Cert 3 Exp Date]]&gt;TODAY(), Merged_Data[[#This Row],[Cert 3 Exp Date]]&lt;TODAY()+15),"Notify",Merged_Data[[#This Row],[Cert 3 Exp Date]]&lt;=TODAY(), "Expired",Merged_Data[[#This Row],[Cert 3 Exp Date]]= " ","No Data")</f>
        <v>Current</v>
      </c>
    </row>
    <row r="751" spans="1:16" x14ac:dyDescent="0.25">
      <c r="A751" s="13" t="s">
        <v>2229</v>
      </c>
      <c r="B751" s="13" t="s">
        <v>2230</v>
      </c>
      <c r="C751" s="13" t="s">
        <v>3184</v>
      </c>
      <c r="D751" s="13" t="s">
        <v>2430</v>
      </c>
      <c r="E751" s="13" t="s">
        <v>2445</v>
      </c>
      <c r="F751" s="13" t="s">
        <v>2431</v>
      </c>
      <c r="G751" s="13" t="s">
        <v>2428</v>
      </c>
      <c r="H751" s="18">
        <v>44711</v>
      </c>
      <c r="I751" s="20">
        <v>45186</v>
      </c>
      <c r="J751" s="18">
        <v>44689</v>
      </c>
      <c r="K751" s="22">
        <v>44850</v>
      </c>
      <c r="L751" s="14" t="str">
        <f ca="1">IF(Merged_Data[[#This Row],[Last Job Date]]+10 &lt;TODAY(), "AVAILABLE", "NOT AVAILABLE")</f>
        <v>AVAILABLE</v>
      </c>
      <c r="M751" s="37" t="str">
        <f ca="1">IF(OR(Merged_Data[[#This Row],[Cert 2 Exp Date]]&lt;=TODAY()-$D$3, Merged_Data[[#This Row],[Cert 1 Ext Date]]&lt;=TODAY()-$D$3,Merged_Data[[#This Row],[Cert 3 Exp Date]]&lt;=TODAY()-$D$3), "COMPLIANT", "NOT COMPLIANT")</f>
        <v>COMPLIANT</v>
      </c>
      <c r="N751" s="45" t="str" cm="1">
        <f t="array" aca="1" ref="N751" ca="1">_xlfn.IFS(Merged_Data[[#This Row],[Cert 1 Ext Date]]&gt;TODAY()+10, "Current", AND(Merged_Data[[#This Row],[Cert 1 Ext Date]]&gt;TODAY(), Merged_Data[[#This Row],[Cert 1 Ext Date]]&lt;TODAY()+15),"Notify",Merged_Data[[#This Row],[Cert 1 Ext Date]]&lt;=TODAY(), "Expired",Merged_Data[[#This Row],[Cert 1 Ext Date]]= " ","No Data")</f>
        <v>Current</v>
      </c>
      <c r="O751" s="45" t="str" cm="1">
        <f t="array" aca="1" ref="O751" ca="1">_xlfn.IFS(Merged_Data[[#This Row],[Cert 2 Exp Date]]&gt;TODAY()+10, "Current", AND(Merged_Data[[#This Row],[Cert 2 Exp Date]]&gt;TODAY(), Merged_Data[[#This Row],[Cert 2 Exp Date]]&lt;TODAY()+15),"Notify",Merged_Data[[#This Row],[Cert 2 Exp Date]]&lt;=TODAY(), "Expired",Merged_Data[[#This Row],[Cert 2 Exp Date]]= " ","No Data")</f>
        <v>Expired</v>
      </c>
      <c r="P751" s="45" t="str" cm="1">
        <f t="array" aca="1" ref="P751" ca="1">_xlfn.IFS(Merged_Data[[#This Row],[Cert 3 Exp Date]]&gt;TODAY()+10, "Current", AND(Merged_Data[[#This Row],[Cert 3 Exp Date]]&gt;TODAY(), Merged_Data[[#This Row],[Cert 3 Exp Date]]&lt;TODAY()+15),"Notify",Merged_Data[[#This Row],[Cert 3 Exp Date]]&lt;=TODAY(), "Expired",Merged_Data[[#This Row],[Cert 3 Exp Date]]= " ","No Data")</f>
        <v>Current</v>
      </c>
    </row>
    <row r="752" spans="1:16" x14ac:dyDescent="0.25">
      <c r="A752" s="13" t="s">
        <v>77</v>
      </c>
      <c r="B752" s="13" t="s">
        <v>78</v>
      </c>
      <c r="C752" s="13" t="s">
        <v>3185</v>
      </c>
      <c r="D752" s="13" t="s">
        <v>2425</v>
      </c>
      <c r="E752" s="13" t="s">
        <v>2441</v>
      </c>
      <c r="F752" s="13" t="s">
        <v>2435</v>
      </c>
      <c r="G752" s="13" t="s">
        <v>2432</v>
      </c>
      <c r="H752" s="18">
        <v>44706</v>
      </c>
      <c r="I752" s="20">
        <v>45179</v>
      </c>
      <c r="J752" s="18">
        <v>44898</v>
      </c>
      <c r="K752" s="22">
        <v>45271</v>
      </c>
      <c r="L752" s="14" t="str">
        <f ca="1">IF(Merged_Data[[#This Row],[Last Job Date]]+10 &lt;TODAY(), "AVAILABLE", "NOT AVAILABLE")</f>
        <v>AVAILABLE</v>
      </c>
      <c r="M752" s="37" t="str">
        <f ca="1">IF(OR(Merged_Data[[#This Row],[Cert 2 Exp Date]]&lt;=TODAY()-$D$3, Merged_Data[[#This Row],[Cert 1 Ext Date]]&lt;=TODAY()-$D$3,Merged_Data[[#This Row],[Cert 3 Exp Date]]&lt;=TODAY()-$D$3), "COMPLIANT", "NOT COMPLIANT")</f>
        <v>NOT COMPLIANT</v>
      </c>
      <c r="N752" s="45" t="str" cm="1">
        <f t="array" aca="1" ref="N752" ca="1">_xlfn.IFS(Merged_Data[[#This Row],[Cert 1 Ext Date]]&gt;TODAY()+10, "Current", AND(Merged_Data[[#This Row],[Cert 1 Ext Date]]&gt;TODAY(), Merged_Data[[#This Row],[Cert 1 Ext Date]]&lt;TODAY()+15),"Notify",Merged_Data[[#This Row],[Cert 1 Ext Date]]&lt;=TODAY(), "Expired",Merged_Data[[#This Row],[Cert 1 Ext Date]]= " ","No Data")</f>
        <v>Current</v>
      </c>
      <c r="O752" s="45" t="str" cm="1">
        <f t="array" aca="1" ref="O752" ca="1">_xlfn.IFS(Merged_Data[[#This Row],[Cert 2 Exp Date]]&gt;TODAY()+10, "Current", AND(Merged_Data[[#This Row],[Cert 2 Exp Date]]&gt;TODAY(), Merged_Data[[#This Row],[Cert 2 Exp Date]]&lt;TODAY()+15),"Notify",Merged_Data[[#This Row],[Cert 2 Exp Date]]&lt;=TODAY(), "Expired",Merged_Data[[#This Row],[Cert 2 Exp Date]]= " ","No Data")</f>
        <v>Current</v>
      </c>
      <c r="P752" s="45" t="str" cm="1">
        <f t="array" aca="1" ref="P752" ca="1">_xlfn.IFS(Merged_Data[[#This Row],[Cert 3 Exp Date]]&gt;TODAY()+10, "Current", AND(Merged_Data[[#This Row],[Cert 3 Exp Date]]&gt;TODAY(), Merged_Data[[#This Row],[Cert 3 Exp Date]]&lt;TODAY()+15),"Notify",Merged_Data[[#This Row],[Cert 3 Exp Date]]&lt;=TODAY(), "Expired",Merged_Data[[#This Row],[Cert 3 Exp Date]]= " ","No Data")</f>
        <v>Current</v>
      </c>
    </row>
    <row r="753" spans="1:16" x14ac:dyDescent="0.25">
      <c r="A753" s="13" t="s">
        <v>2419</v>
      </c>
      <c r="B753" s="13" t="s">
        <v>2420</v>
      </c>
      <c r="C753" s="13" t="s">
        <v>3186</v>
      </c>
      <c r="D753" s="13" t="s">
        <v>2425</v>
      </c>
      <c r="E753" s="13" t="s">
        <v>2439</v>
      </c>
      <c r="F753" s="13" t="s">
        <v>2435</v>
      </c>
      <c r="G753" s="13" t="s">
        <v>2428</v>
      </c>
      <c r="H753" s="18">
        <v>44710</v>
      </c>
      <c r="I753" s="20">
        <v>45097</v>
      </c>
      <c r="J753" s="18">
        <v>44950</v>
      </c>
      <c r="K753" s="22">
        <v>44607</v>
      </c>
      <c r="L753" s="14" t="str">
        <f ca="1">IF(Merged_Data[[#This Row],[Last Job Date]]+10 &lt;TODAY(), "AVAILABLE", "NOT AVAILABLE")</f>
        <v>AVAILABLE</v>
      </c>
      <c r="M753" s="37" t="str">
        <f ca="1">IF(OR(Merged_Data[[#This Row],[Cert 2 Exp Date]]&lt;=TODAY()-$D$3, Merged_Data[[#This Row],[Cert 1 Ext Date]]&lt;=TODAY()-$D$3,Merged_Data[[#This Row],[Cert 3 Exp Date]]&lt;=TODAY()-$D$3), "COMPLIANT", "NOT COMPLIANT")</f>
        <v>COMPLIANT</v>
      </c>
      <c r="N753" s="45" t="str" cm="1">
        <f t="array" aca="1" ref="N753" ca="1">_xlfn.IFS(Merged_Data[[#This Row],[Cert 1 Ext Date]]&gt;TODAY()+10, "Current", AND(Merged_Data[[#This Row],[Cert 1 Ext Date]]&gt;TODAY(), Merged_Data[[#This Row],[Cert 1 Ext Date]]&lt;TODAY()+15),"Notify",Merged_Data[[#This Row],[Cert 1 Ext Date]]&lt;=TODAY(), "Expired",Merged_Data[[#This Row],[Cert 1 Ext Date]]= " ","No Data")</f>
        <v>Current</v>
      </c>
      <c r="O753" s="45" t="str" cm="1">
        <f t="array" aca="1" ref="O753" ca="1">_xlfn.IFS(Merged_Data[[#This Row],[Cert 2 Exp Date]]&gt;TODAY()+10, "Current", AND(Merged_Data[[#This Row],[Cert 2 Exp Date]]&gt;TODAY(), Merged_Data[[#This Row],[Cert 2 Exp Date]]&lt;TODAY()+15),"Notify",Merged_Data[[#This Row],[Cert 2 Exp Date]]&lt;=TODAY(), "Expired",Merged_Data[[#This Row],[Cert 2 Exp Date]]= " ","No Data")</f>
        <v>Current</v>
      </c>
      <c r="P753" s="45" t="str" cm="1">
        <f t="array" aca="1" ref="P753" ca="1">_xlfn.IFS(Merged_Data[[#This Row],[Cert 3 Exp Date]]&gt;TODAY()+10, "Current", AND(Merged_Data[[#This Row],[Cert 3 Exp Date]]&gt;TODAY(), Merged_Data[[#This Row],[Cert 3 Exp Date]]&lt;TODAY()+15),"Notify",Merged_Data[[#This Row],[Cert 3 Exp Date]]&lt;=TODAY(), "Expired",Merged_Data[[#This Row],[Cert 3 Exp Date]]= " ","No Data")</f>
        <v>Expired</v>
      </c>
    </row>
    <row r="754" spans="1:16" x14ac:dyDescent="0.25">
      <c r="A754" s="13" t="s">
        <v>1876</v>
      </c>
      <c r="B754" s="13" t="s">
        <v>1877</v>
      </c>
      <c r="C754" s="13" t="s">
        <v>3187</v>
      </c>
      <c r="D754" s="13" t="s">
        <v>2430</v>
      </c>
      <c r="E754" s="13" t="s">
        <v>2441</v>
      </c>
      <c r="F754" s="13" t="s">
        <v>2447</v>
      </c>
      <c r="G754" s="13" t="s">
        <v>2432</v>
      </c>
      <c r="H754" s="18">
        <v>44715</v>
      </c>
      <c r="I754" s="20"/>
      <c r="J754" s="18">
        <v>45208</v>
      </c>
      <c r="K754" s="22">
        <v>44554</v>
      </c>
      <c r="L754" s="14" t="str">
        <f ca="1">IF(Merged_Data[[#This Row],[Last Job Date]]+10 &lt;TODAY(), "AVAILABLE", "NOT AVAILABLE")</f>
        <v>NOT AVAILABLE</v>
      </c>
      <c r="M754" s="37" t="str">
        <f ca="1">IF(OR(Merged_Data[[#This Row],[Cert 2 Exp Date]]&lt;=TODAY()-$D$3, Merged_Data[[#This Row],[Cert 1 Ext Date]]&lt;=TODAY()-$D$3,Merged_Data[[#This Row],[Cert 3 Exp Date]]&lt;=TODAY()-$D$3), "COMPLIANT", "NOT COMPLIANT")</f>
        <v>COMPLIANT</v>
      </c>
      <c r="N754" s="45" t="str" cm="1">
        <f t="array" aca="1" ref="N754" ca="1">_xlfn.IFS(Merged_Data[[#This Row],[Cert 1 Ext Date]]&gt;TODAY()+10, "Current", AND(Merged_Data[[#This Row],[Cert 1 Ext Date]]&gt;TODAY(), Merged_Data[[#This Row],[Cert 1 Ext Date]]&lt;TODAY()+15),"Notify",Merged_Data[[#This Row],[Cert 1 Ext Date]]&lt;=TODAY(), "Expired",Merged_Data[[#This Row],[Cert 1 Ext Date]]= " ","No Data")</f>
        <v>Expired</v>
      </c>
      <c r="O754" s="45" t="str" cm="1">
        <f t="array" aca="1" ref="O754" ca="1">_xlfn.IFS(Merged_Data[[#This Row],[Cert 2 Exp Date]]&gt;TODAY()+10, "Current", AND(Merged_Data[[#This Row],[Cert 2 Exp Date]]&gt;TODAY(), Merged_Data[[#This Row],[Cert 2 Exp Date]]&lt;TODAY()+15),"Notify",Merged_Data[[#This Row],[Cert 2 Exp Date]]&lt;=TODAY(), "Expired",Merged_Data[[#This Row],[Cert 2 Exp Date]]= " ","No Data")</f>
        <v>Current</v>
      </c>
      <c r="P754" s="45" t="str" cm="1">
        <f t="array" aca="1" ref="P754" ca="1">_xlfn.IFS(Merged_Data[[#This Row],[Cert 3 Exp Date]]&gt;TODAY()+10, "Current", AND(Merged_Data[[#This Row],[Cert 3 Exp Date]]&gt;TODAY(), Merged_Data[[#This Row],[Cert 3 Exp Date]]&lt;TODAY()+15),"Notify",Merged_Data[[#This Row],[Cert 3 Exp Date]]&lt;=TODAY(), "Expired",Merged_Data[[#This Row],[Cert 3 Exp Date]]= " ","No Data")</f>
        <v>Expired</v>
      </c>
    </row>
    <row r="755" spans="1:16" x14ac:dyDescent="0.25">
      <c r="A755" s="13" t="s">
        <v>848</v>
      </c>
      <c r="B755" s="13" t="s">
        <v>849</v>
      </c>
      <c r="C755" s="13" t="s">
        <v>3188</v>
      </c>
      <c r="D755" s="13" t="s">
        <v>2425</v>
      </c>
      <c r="E755" s="13" t="s">
        <v>2441</v>
      </c>
      <c r="F755" s="13" t="s">
        <v>2435</v>
      </c>
      <c r="G755" s="13" t="s">
        <v>2432</v>
      </c>
      <c r="H755" s="18">
        <v>44716</v>
      </c>
      <c r="I755" s="20">
        <v>44825</v>
      </c>
      <c r="J755" s="18">
        <v>45071</v>
      </c>
      <c r="K755" s="22">
        <v>44618</v>
      </c>
      <c r="L755" s="14" t="str">
        <f ca="1">IF(Merged_Data[[#This Row],[Last Job Date]]+10 &lt;TODAY(), "AVAILABLE", "NOT AVAILABLE")</f>
        <v>NOT AVAILABLE</v>
      </c>
      <c r="M755" s="37" t="str">
        <f ca="1">IF(OR(Merged_Data[[#This Row],[Cert 2 Exp Date]]&lt;=TODAY()-$D$3, Merged_Data[[#This Row],[Cert 1 Ext Date]]&lt;=TODAY()-$D$3,Merged_Data[[#This Row],[Cert 3 Exp Date]]&lt;=TODAY()-$D$3), "COMPLIANT", "NOT COMPLIANT")</f>
        <v>COMPLIANT</v>
      </c>
      <c r="N755" s="45" t="str" cm="1">
        <f t="array" aca="1" ref="N755" ca="1">_xlfn.IFS(Merged_Data[[#This Row],[Cert 1 Ext Date]]&gt;TODAY()+10, "Current", AND(Merged_Data[[#This Row],[Cert 1 Ext Date]]&gt;TODAY(), Merged_Data[[#This Row],[Cert 1 Ext Date]]&lt;TODAY()+15),"Notify",Merged_Data[[#This Row],[Cert 1 Ext Date]]&lt;=TODAY(), "Expired",Merged_Data[[#This Row],[Cert 1 Ext Date]]= " ","No Data")</f>
        <v>Current</v>
      </c>
      <c r="O755" s="45" t="str" cm="1">
        <f t="array" aca="1" ref="O755" ca="1">_xlfn.IFS(Merged_Data[[#This Row],[Cert 2 Exp Date]]&gt;TODAY()+10, "Current", AND(Merged_Data[[#This Row],[Cert 2 Exp Date]]&gt;TODAY(), Merged_Data[[#This Row],[Cert 2 Exp Date]]&lt;TODAY()+15),"Notify",Merged_Data[[#This Row],[Cert 2 Exp Date]]&lt;=TODAY(), "Expired",Merged_Data[[#This Row],[Cert 2 Exp Date]]= " ","No Data")</f>
        <v>Current</v>
      </c>
      <c r="P755" s="45" t="str" cm="1">
        <f t="array" aca="1" ref="P755" ca="1">_xlfn.IFS(Merged_Data[[#This Row],[Cert 3 Exp Date]]&gt;TODAY()+10, "Current", AND(Merged_Data[[#This Row],[Cert 3 Exp Date]]&gt;TODAY(), Merged_Data[[#This Row],[Cert 3 Exp Date]]&lt;TODAY()+15),"Notify",Merged_Data[[#This Row],[Cert 3 Exp Date]]&lt;=TODAY(), "Expired",Merged_Data[[#This Row],[Cert 3 Exp Date]]= " ","No Data")</f>
        <v>Expired</v>
      </c>
    </row>
    <row r="756" spans="1:16" x14ac:dyDescent="0.25">
      <c r="A756" s="13" t="s">
        <v>977</v>
      </c>
      <c r="B756" s="13" t="s">
        <v>978</v>
      </c>
      <c r="C756" s="13" t="s">
        <v>3189</v>
      </c>
      <c r="D756" s="13" t="s">
        <v>2425</v>
      </c>
      <c r="E756" s="13" t="s">
        <v>2437</v>
      </c>
      <c r="F756" s="13" t="s">
        <v>2442</v>
      </c>
      <c r="G756" s="13" t="s">
        <v>2432</v>
      </c>
      <c r="H756" s="18">
        <v>44709</v>
      </c>
      <c r="I756" s="20">
        <v>44784</v>
      </c>
      <c r="J756" s="18">
        <v>45204</v>
      </c>
      <c r="K756" s="22">
        <v>45476</v>
      </c>
      <c r="L756" s="14" t="str">
        <f ca="1">IF(Merged_Data[[#This Row],[Last Job Date]]+10 &lt;TODAY(), "AVAILABLE", "NOT AVAILABLE")</f>
        <v>AVAILABLE</v>
      </c>
      <c r="M756" s="37" t="str">
        <f ca="1">IF(OR(Merged_Data[[#This Row],[Cert 2 Exp Date]]&lt;=TODAY()-$D$3, Merged_Data[[#This Row],[Cert 1 Ext Date]]&lt;=TODAY()-$D$3,Merged_Data[[#This Row],[Cert 3 Exp Date]]&lt;=TODAY()-$D$3), "COMPLIANT", "NOT COMPLIANT")</f>
        <v>NOT COMPLIANT</v>
      </c>
      <c r="N756" s="45" t="str" cm="1">
        <f t="array" aca="1" ref="N756" ca="1">_xlfn.IFS(Merged_Data[[#This Row],[Cert 1 Ext Date]]&gt;TODAY()+10, "Current", AND(Merged_Data[[#This Row],[Cert 1 Ext Date]]&gt;TODAY(), Merged_Data[[#This Row],[Cert 1 Ext Date]]&lt;TODAY()+15),"Notify",Merged_Data[[#This Row],[Cert 1 Ext Date]]&lt;=TODAY(), "Expired",Merged_Data[[#This Row],[Cert 1 Ext Date]]= " ","No Data")</f>
        <v>Current</v>
      </c>
      <c r="O756" s="45" t="str" cm="1">
        <f t="array" aca="1" ref="O756" ca="1">_xlfn.IFS(Merged_Data[[#This Row],[Cert 2 Exp Date]]&gt;TODAY()+10, "Current", AND(Merged_Data[[#This Row],[Cert 2 Exp Date]]&gt;TODAY(), Merged_Data[[#This Row],[Cert 2 Exp Date]]&lt;TODAY()+15),"Notify",Merged_Data[[#This Row],[Cert 2 Exp Date]]&lt;=TODAY(), "Expired",Merged_Data[[#This Row],[Cert 2 Exp Date]]= " ","No Data")</f>
        <v>Current</v>
      </c>
      <c r="P756" s="45" t="str" cm="1">
        <f t="array" aca="1" ref="P756" ca="1">_xlfn.IFS(Merged_Data[[#This Row],[Cert 3 Exp Date]]&gt;TODAY()+10, "Current", AND(Merged_Data[[#This Row],[Cert 3 Exp Date]]&gt;TODAY(), Merged_Data[[#This Row],[Cert 3 Exp Date]]&lt;TODAY()+15),"Notify",Merged_Data[[#This Row],[Cert 3 Exp Date]]&lt;=TODAY(), "Expired",Merged_Data[[#This Row],[Cert 3 Exp Date]]= " ","No Data")</f>
        <v>Current</v>
      </c>
    </row>
    <row r="757" spans="1:16" x14ac:dyDescent="0.25">
      <c r="A757" s="13" t="s">
        <v>2040</v>
      </c>
      <c r="B757" s="13" t="s">
        <v>2041</v>
      </c>
      <c r="C757" s="13" t="s">
        <v>3190</v>
      </c>
      <c r="D757" s="13" t="s">
        <v>2425</v>
      </c>
      <c r="E757" s="13" t="s">
        <v>2441</v>
      </c>
      <c r="F757" s="13" t="s">
        <v>2427</v>
      </c>
      <c r="G757" s="13" t="s">
        <v>2432</v>
      </c>
      <c r="H757" s="18">
        <v>44712</v>
      </c>
      <c r="I757" s="20">
        <v>45037</v>
      </c>
      <c r="J757" s="18">
        <v>44617</v>
      </c>
      <c r="K757" s="22">
        <v>44878</v>
      </c>
      <c r="L757" s="14" t="str">
        <f ca="1">IF(Merged_Data[[#This Row],[Last Job Date]]+10 &lt;TODAY(), "AVAILABLE", "NOT AVAILABLE")</f>
        <v>AVAILABLE</v>
      </c>
      <c r="M757" s="37" t="str">
        <f ca="1">IF(OR(Merged_Data[[#This Row],[Cert 2 Exp Date]]&lt;=TODAY()-$D$3, Merged_Data[[#This Row],[Cert 1 Ext Date]]&lt;=TODAY()-$D$3,Merged_Data[[#This Row],[Cert 3 Exp Date]]&lt;=TODAY()-$D$3), "COMPLIANT", "NOT COMPLIANT")</f>
        <v>COMPLIANT</v>
      </c>
      <c r="N757" s="45" t="str" cm="1">
        <f t="array" aca="1" ref="N757" ca="1">_xlfn.IFS(Merged_Data[[#This Row],[Cert 1 Ext Date]]&gt;TODAY()+10, "Current", AND(Merged_Data[[#This Row],[Cert 1 Ext Date]]&gt;TODAY(), Merged_Data[[#This Row],[Cert 1 Ext Date]]&lt;TODAY()+15),"Notify",Merged_Data[[#This Row],[Cert 1 Ext Date]]&lt;=TODAY(), "Expired",Merged_Data[[#This Row],[Cert 1 Ext Date]]= " ","No Data")</f>
        <v>Current</v>
      </c>
      <c r="O757" s="45" t="str" cm="1">
        <f t="array" aca="1" ref="O757" ca="1">_xlfn.IFS(Merged_Data[[#This Row],[Cert 2 Exp Date]]&gt;TODAY()+10, "Current", AND(Merged_Data[[#This Row],[Cert 2 Exp Date]]&gt;TODAY(), Merged_Data[[#This Row],[Cert 2 Exp Date]]&lt;TODAY()+15),"Notify",Merged_Data[[#This Row],[Cert 2 Exp Date]]&lt;=TODAY(), "Expired",Merged_Data[[#This Row],[Cert 2 Exp Date]]= " ","No Data")</f>
        <v>Expired</v>
      </c>
      <c r="P757" s="45" t="str" cm="1">
        <f t="array" aca="1" ref="P757" ca="1">_xlfn.IFS(Merged_Data[[#This Row],[Cert 3 Exp Date]]&gt;TODAY()+10, "Current", AND(Merged_Data[[#This Row],[Cert 3 Exp Date]]&gt;TODAY(), Merged_Data[[#This Row],[Cert 3 Exp Date]]&lt;TODAY()+15),"Notify",Merged_Data[[#This Row],[Cert 3 Exp Date]]&lt;=TODAY(), "Expired",Merged_Data[[#This Row],[Cert 3 Exp Date]]= " ","No Data")</f>
        <v>Current</v>
      </c>
    </row>
    <row r="758" spans="1:16" x14ac:dyDescent="0.25">
      <c r="A758" s="13" t="s">
        <v>83</v>
      </c>
      <c r="B758" s="13" t="s">
        <v>84</v>
      </c>
      <c r="C758" s="13" t="s">
        <v>3191</v>
      </c>
      <c r="D758" s="13" t="s">
        <v>2430</v>
      </c>
      <c r="E758" s="13" t="s">
        <v>2441</v>
      </c>
      <c r="F758" s="13" t="s">
        <v>2435</v>
      </c>
      <c r="G758" s="13" t="s">
        <v>2428</v>
      </c>
      <c r="H758" s="18">
        <v>44709</v>
      </c>
      <c r="I758" s="20">
        <v>45177</v>
      </c>
      <c r="J758" s="18"/>
      <c r="K758" s="22"/>
      <c r="L758" s="14" t="str">
        <f ca="1">IF(Merged_Data[[#This Row],[Last Job Date]]+10 &lt;TODAY(), "AVAILABLE", "NOT AVAILABLE")</f>
        <v>AVAILABLE</v>
      </c>
      <c r="M758" s="37" t="str">
        <f ca="1">IF(OR(Merged_Data[[#This Row],[Cert 2 Exp Date]]&lt;=TODAY()-$D$3, Merged_Data[[#This Row],[Cert 1 Ext Date]]&lt;=TODAY()-$D$3,Merged_Data[[#This Row],[Cert 3 Exp Date]]&lt;=TODAY()-$D$3), "COMPLIANT", "NOT COMPLIANT")</f>
        <v>COMPLIANT</v>
      </c>
      <c r="N758" s="45" t="str" cm="1">
        <f t="array" aca="1" ref="N758" ca="1">_xlfn.IFS(Merged_Data[[#This Row],[Cert 1 Ext Date]]&gt;TODAY()+10, "Current", AND(Merged_Data[[#This Row],[Cert 1 Ext Date]]&gt;TODAY(), Merged_Data[[#This Row],[Cert 1 Ext Date]]&lt;TODAY()+15),"Notify",Merged_Data[[#This Row],[Cert 1 Ext Date]]&lt;=TODAY(), "Expired",Merged_Data[[#This Row],[Cert 1 Ext Date]]= " ","No Data")</f>
        <v>Current</v>
      </c>
      <c r="O758" s="45" t="str" cm="1">
        <f t="array" aca="1" ref="O758" ca="1">_xlfn.IFS(Merged_Data[[#This Row],[Cert 2 Exp Date]]&gt;TODAY()+10, "Current", AND(Merged_Data[[#This Row],[Cert 2 Exp Date]]&gt;TODAY(), Merged_Data[[#This Row],[Cert 2 Exp Date]]&lt;TODAY()+15),"Notify",Merged_Data[[#This Row],[Cert 2 Exp Date]]&lt;=TODAY(), "Expired",Merged_Data[[#This Row],[Cert 2 Exp Date]]= " ","No Data")</f>
        <v>Expired</v>
      </c>
      <c r="P758" s="45" t="str" cm="1">
        <f t="array" aca="1" ref="P758" ca="1">_xlfn.IFS(Merged_Data[[#This Row],[Cert 3 Exp Date]]&gt;TODAY()+10, "Current", AND(Merged_Data[[#This Row],[Cert 3 Exp Date]]&gt;TODAY(), Merged_Data[[#This Row],[Cert 3 Exp Date]]&lt;TODAY()+15),"Notify",Merged_Data[[#This Row],[Cert 3 Exp Date]]&lt;=TODAY(), "Expired",Merged_Data[[#This Row],[Cert 3 Exp Date]]= " ","No Data")</f>
        <v>Expired</v>
      </c>
    </row>
    <row r="759" spans="1:16" x14ac:dyDescent="0.25">
      <c r="A759" s="13" t="s">
        <v>1161</v>
      </c>
      <c r="B759" s="13" t="s">
        <v>1162</v>
      </c>
      <c r="C759" s="13" t="s">
        <v>3192</v>
      </c>
      <c r="D759" s="13" t="s">
        <v>2425</v>
      </c>
      <c r="E759" s="13" t="s">
        <v>2441</v>
      </c>
      <c r="F759" s="13" t="s">
        <v>2442</v>
      </c>
      <c r="G759" s="13" t="s">
        <v>2428</v>
      </c>
      <c r="H759" s="18">
        <v>44708</v>
      </c>
      <c r="I759" s="20">
        <v>44967</v>
      </c>
      <c r="J759" s="18">
        <v>45023</v>
      </c>
      <c r="K759" s="22">
        <v>45180</v>
      </c>
      <c r="L759" s="14" t="str">
        <f ca="1">IF(Merged_Data[[#This Row],[Last Job Date]]+10 &lt;TODAY(), "AVAILABLE", "NOT AVAILABLE")</f>
        <v>AVAILABLE</v>
      </c>
      <c r="M759" s="37" t="str">
        <f ca="1">IF(OR(Merged_Data[[#This Row],[Cert 2 Exp Date]]&lt;=TODAY()-$D$3, Merged_Data[[#This Row],[Cert 1 Ext Date]]&lt;=TODAY()-$D$3,Merged_Data[[#This Row],[Cert 3 Exp Date]]&lt;=TODAY()-$D$3), "COMPLIANT", "NOT COMPLIANT")</f>
        <v>NOT COMPLIANT</v>
      </c>
      <c r="N759" s="45" t="str" cm="1">
        <f t="array" aca="1" ref="N759" ca="1">_xlfn.IFS(Merged_Data[[#This Row],[Cert 1 Ext Date]]&gt;TODAY()+10, "Current", AND(Merged_Data[[#This Row],[Cert 1 Ext Date]]&gt;TODAY(), Merged_Data[[#This Row],[Cert 1 Ext Date]]&lt;TODAY()+15),"Notify",Merged_Data[[#This Row],[Cert 1 Ext Date]]&lt;=TODAY(), "Expired",Merged_Data[[#This Row],[Cert 1 Ext Date]]= " ","No Data")</f>
        <v>Current</v>
      </c>
      <c r="O759" s="45" t="str" cm="1">
        <f t="array" aca="1" ref="O759" ca="1">_xlfn.IFS(Merged_Data[[#This Row],[Cert 2 Exp Date]]&gt;TODAY()+10, "Current", AND(Merged_Data[[#This Row],[Cert 2 Exp Date]]&gt;TODAY(), Merged_Data[[#This Row],[Cert 2 Exp Date]]&lt;TODAY()+15),"Notify",Merged_Data[[#This Row],[Cert 2 Exp Date]]&lt;=TODAY(), "Expired",Merged_Data[[#This Row],[Cert 2 Exp Date]]= " ","No Data")</f>
        <v>Current</v>
      </c>
      <c r="P759" s="45" t="str" cm="1">
        <f t="array" aca="1" ref="P759" ca="1">_xlfn.IFS(Merged_Data[[#This Row],[Cert 3 Exp Date]]&gt;TODAY()+10, "Current", AND(Merged_Data[[#This Row],[Cert 3 Exp Date]]&gt;TODAY(), Merged_Data[[#This Row],[Cert 3 Exp Date]]&lt;TODAY()+15),"Notify",Merged_Data[[#This Row],[Cert 3 Exp Date]]&lt;=TODAY(), "Expired",Merged_Data[[#This Row],[Cert 3 Exp Date]]= " ","No Data")</f>
        <v>Current</v>
      </c>
    </row>
    <row r="760" spans="1:16" x14ac:dyDescent="0.25">
      <c r="A760" s="13" t="s">
        <v>1666</v>
      </c>
      <c r="B760" s="13" t="s">
        <v>1667</v>
      </c>
      <c r="C760" s="13" t="s">
        <v>3193</v>
      </c>
      <c r="D760" s="13" t="s">
        <v>2425</v>
      </c>
      <c r="E760" s="13" t="s">
        <v>2445</v>
      </c>
      <c r="F760" s="13" t="s">
        <v>2427</v>
      </c>
      <c r="G760" s="13" t="s">
        <v>2428</v>
      </c>
      <c r="H760" s="18">
        <v>44705</v>
      </c>
      <c r="I760" s="20"/>
      <c r="J760" s="18">
        <v>44847</v>
      </c>
      <c r="K760" s="22">
        <v>45065</v>
      </c>
      <c r="L760" s="14" t="str">
        <f ca="1">IF(Merged_Data[[#This Row],[Last Job Date]]+10 &lt;TODAY(), "AVAILABLE", "NOT AVAILABLE")</f>
        <v>AVAILABLE</v>
      </c>
      <c r="M760" s="37" t="str">
        <f ca="1">IF(OR(Merged_Data[[#This Row],[Cert 2 Exp Date]]&lt;=TODAY()-$D$3, Merged_Data[[#This Row],[Cert 1 Ext Date]]&lt;=TODAY()-$D$3,Merged_Data[[#This Row],[Cert 3 Exp Date]]&lt;=TODAY()-$D$3), "COMPLIANT", "NOT COMPLIANT")</f>
        <v>COMPLIANT</v>
      </c>
      <c r="N760" s="45" t="str" cm="1">
        <f t="array" aca="1" ref="N760" ca="1">_xlfn.IFS(Merged_Data[[#This Row],[Cert 1 Ext Date]]&gt;TODAY()+10, "Current", AND(Merged_Data[[#This Row],[Cert 1 Ext Date]]&gt;TODAY(), Merged_Data[[#This Row],[Cert 1 Ext Date]]&lt;TODAY()+15),"Notify",Merged_Data[[#This Row],[Cert 1 Ext Date]]&lt;=TODAY(), "Expired",Merged_Data[[#This Row],[Cert 1 Ext Date]]= " ","No Data")</f>
        <v>Expired</v>
      </c>
      <c r="O760" s="45" t="str" cm="1">
        <f t="array" aca="1" ref="O760" ca="1">_xlfn.IFS(Merged_Data[[#This Row],[Cert 2 Exp Date]]&gt;TODAY()+10, "Current", AND(Merged_Data[[#This Row],[Cert 2 Exp Date]]&gt;TODAY(), Merged_Data[[#This Row],[Cert 2 Exp Date]]&lt;TODAY()+15),"Notify",Merged_Data[[#This Row],[Cert 2 Exp Date]]&lt;=TODAY(), "Expired",Merged_Data[[#This Row],[Cert 2 Exp Date]]= " ","No Data")</f>
        <v>Current</v>
      </c>
      <c r="P760" s="45" t="str" cm="1">
        <f t="array" aca="1" ref="P760" ca="1">_xlfn.IFS(Merged_Data[[#This Row],[Cert 3 Exp Date]]&gt;TODAY()+10, "Current", AND(Merged_Data[[#This Row],[Cert 3 Exp Date]]&gt;TODAY(), Merged_Data[[#This Row],[Cert 3 Exp Date]]&lt;TODAY()+15),"Notify",Merged_Data[[#This Row],[Cert 3 Exp Date]]&lt;=TODAY(), "Expired",Merged_Data[[#This Row],[Cert 3 Exp Date]]= " ","No Data")</f>
        <v>Current</v>
      </c>
    </row>
    <row r="761" spans="1:16" x14ac:dyDescent="0.25">
      <c r="A761" s="13" t="s">
        <v>948</v>
      </c>
      <c r="B761" s="13" t="s">
        <v>949</v>
      </c>
      <c r="C761" s="13" t="s">
        <v>3194</v>
      </c>
      <c r="D761" s="13" t="s">
        <v>2430</v>
      </c>
      <c r="E761" s="13" t="s">
        <v>2439</v>
      </c>
      <c r="F761" s="13" t="s">
        <v>2447</v>
      </c>
      <c r="G761" s="13" t="s">
        <v>2432</v>
      </c>
      <c r="H761" s="18">
        <v>44715</v>
      </c>
      <c r="I761" s="20">
        <v>44922</v>
      </c>
      <c r="J761" s="18">
        <v>45000</v>
      </c>
      <c r="K761" s="22">
        <v>45345</v>
      </c>
      <c r="L761" s="14" t="str">
        <f ca="1">IF(Merged_Data[[#This Row],[Last Job Date]]+10 &lt;TODAY(), "AVAILABLE", "NOT AVAILABLE")</f>
        <v>NOT AVAILABLE</v>
      </c>
      <c r="M761" s="37" t="str">
        <f ca="1">IF(OR(Merged_Data[[#This Row],[Cert 2 Exp Date]]&lt;=TODAY()-$D$3, Merged_Data[[#This Row],[Cert 1 Ext Date]]&lt;=TODAY()-$D$3,Merged_Data[[#This Row],[Cert 3 Exp Date]]&lt;=TODAY()-$D$3), "COMPLIANT", "NOT COMPLIANT")</f>
        <v>NOT COMPLIANT</v>
      </c>
      <c r="N761" s="45" t="str" cm="1">
        <f t="array" aca="1" ref="N761" ca="1">_xlfn.IFS(Merged_Data[[#This Row],[Cert 1 Ext Date]]&gt;TODAY()+10, "Current", AND(Merged_Data[[#This Row],[Cert 1 Ext Date]]&gt;TODAY(), Merged_Data[[#This Row],[Cert 1 Ext Date]]&lt;TODAY()+15),"Notify",Merged_Data[[#This Row],[Cert 1 Ext Date]]&lt;=TODAY(), "Expired",Merged_Data[[#This Row],[Cert 1 Ext Date]]= " ","No Data")</f>
        <v>Current</v>
      </c>
      <c r="O761" s="45" t="str" cm="1">
        <f t="array" aca="1" ref="O761" ca="1">_xlfn.IFS(Merged_Data[[#This Row],[Cert 2 Exp Date]]&gt;TODAY()+10, "Current", AND(Merged_Data[[#This Row],[Cert 2 Exp Date]]&gt;TODAY(), Merged_Data[[#This Row],[Cert 2 Exp Date]]&lt;TODAY()+15),"Notify",Merged_Data[[#This Row],[Cert 2 Exp Date]]&lt;=TODAY(), "Expired",Merged_Data[[#This Row],[Cert 2 Exp Date]]= " ","No Data")</f>
        <v>Current</v>
      </c>
      <c r="P761" s="45" t="str" cm="1">
        <f t="array" aca="1" ref="P761" ca="1">_xlfn.IFS(Merged_Data[[#This Row],[Cert 3 Exp Date]]&gt;TODAY()+10, "Current", AND(Merged_Data[[#This Row],[Cert 3 Exp Date]]&gt;TODAY(), Merged_Data[[#This Row],[Cert 3 Exp Date]]&lt;TODAY()+15),"Notify",Merged_Data[[#This Row],[Cert 3 Exp Date]]&lt;=TODAY(), "Expired",Merged_Data[[#This Row],[Cert 3 Exp Date]]= " ","No Data")</f>
        <v>Current</v>
      </c>
    </row>
    <row r="762" spans="1:16" x14ac:dyDescent="0.25">
      <c r="A762" s="13" t="s">
        <v>1737</v>
      </c>
      <c r="B762" s="13" t="s">
        <v>1738</v>
      </c>
      <c r="C762" s="13" t="s">
        <v>3195</v>
      </c>
      <c r="D762" s="13" t="s">
        <v>2430</v>
      </c>
      <c r="E762" s="13" t="s">
        <v>2426</v>
      </c>
      <c r="F762" s="13" t="s">
        <v>2431</v>
      </c>
      <c r="G762" s="13" t="s">
        <v>2428</v>
      </c>
      <c r="H762" s="18">
        <v>44714</v>
      </c>
      <c r="I762" s="20">
        <v>44697</v>
      </c>
      <c r="J762" s="18">
        <v>44846</v>
      </c>
      <c r="K762" s="22">
        <v>44668</v>
      </c>
      <c r="L762" s="14" t="str">
        <f ca="1">IF(Merged_Data[[#This Row],[Last Job Date]]+10 &lt;TODAY(), "AVAILABLE", "NOT AVAILABLE")</f>
        <v>NOT AVAILABLE</v>
      </c>
      <c r="M762" s="37" t="str">
        <f ca="1">IF(OR(Merged_Data[[#This Row],[Cert 2 Exp Date]]&lt;=TODAY()-$D$3, Merged_Data[[#This Row],[Cert 1 Ext Date]]&lt;=TODAY()-$D$3,Merged_Data[[#This Row],[Cert 3 Exp Date]]&lt;=TODAY()-$D$3), "COMPLIANT", "NOT COMPLIANT")</f>
        <v>COMPLIANT</v>
      </c>
      <c r="N762" s="45" t="str" cm="1">
        <f t="array" aca="1" ref="N762" ca="1">_xlfn.IFS(Merged_Data[[#This Row],[Cert 1 Ext Date]]&gt;TODAY()+10, "Current", AND(Merged_Data[[#This Row],[Cert 1 Ext Date]]&gt;TODAY(), Merged_Data[[#This Row],[Cert 1 Ext Date]]&lt;TODAY()+15),"Notify",Merged_Data[[#This Row],[Cert 1 Ext Date]]&lt;=TODAY(), "Expired",Merged_Data[[#This Row],[Cert 1 Ext Date]]= " ","No Data")</f>
        <v>Expired</v>
      </c>
      <c r="O762" s="45" t="str" cm="1">
        <f t="array" aca="1" ref="O762" ca="1">_xlfn.IFS(Merged_Data[[#This Row],[Cert 2 Exp Date]]&gt;TODAY()+10, "Current", AND(Merged_Data[[#This Row],[Cert 2 Exp Date]]&gt;TODAY(), Merged_Data[[#This Row],[Cert 2 Exp Date]]&lt;TODAY()+15),"Notify",Merged_Data[[#This Row],[Cert 2 Exp Date]]&lt;=TODAY(), "Expired",Merged_Data[[#This Row],[Cert 2 Exp Date]]= " ","No Data")</f>
        <v>Current</v>
      </c>
      <c r="P762" s="45" t="str" cm="1">
        <f t="array" aca="1" ref="P762" ca="1">_xlfn.IFS(Merged_Data[[#This Row],[Cert 3 Exp Date]]&gt;TODAY()+10, "Current", AND(Merged_Data[[#This Row],[Cert 3 Exp Date]]&gt;TODAY(), Merged_Data[[#This Row],[Cert 3 Exp Date]]&lt;TODAY()+15),"Notify",Merged_Data[[#This Row],[Cert 3 Exp Date]]&lt;=TODAY(), "Expired",Merged_Data[[#This Row],[Cert 3 Exp Date]]= " ","No Data")</f>
        <v>Expired</v>
      </c>
    </row>
    <row r="763" spans="1:16" x14ac:dyDescent="0.25">
      <c r="A763" s="13" t="s">
        <v>1163</v>
      </c>
      <c r="B763" s="13" t="s">
        <v>1164</v>
      </c>
      <c r="C763" s="13" t="s">
        <v>3196</v>
      </c>
      <c r="D763" s="13" t="s">
        <v>2430</v>
      </c>
      <c r="E763" s="13" t="s">
        <v>2441</v>
      </c>
      <c r="F763" s="13" t="s">
        <v>2442</v>
      </c>
      <c r="G763" s="13" t="s">
        <v>2432</v>
      </c>
      <c r="H763" s="18">
        <v>44707</v>
      </c>
      <c r="I763" s="20">
        <v>45024</v>
      </c>
      <c r="J763" s="18">
        <v>44707</v>
      </c>
      <c r="K763" s="22">
        <v>44656</v>
      </c>
      <c r="L763" s="14" t="str">
        <f ca="1">IF(Merged_Data[[#This Row],[Last Job Date]]+10 &lt;TODAY(), "AVAILABLE", "NOT AVAILABLE")</f>
        <v>AVAILABLE</v>
      </c>
      <c r="M763" s="37" t="str">
        <f ca="1">IF(OR(Merged_Data[[#This Row],[Cert 2 Exp Date]]&lt;=TODAY()-$D$3, Merged_Data[[#This Row],[Cert 1 Ext Date]]&lt;=TODAY()-$D$3,Merged_Data[[#This Row],[Cert 3 Exp Date]]&lt;=TODAY()-$D$3), "COMPLIANT", "NOT COMPLIANT")</f>
        <v>COMPLIANT</v>
      </c>
      <c r="N763" s="45" t="str" cm="1">
        <f t="array" aca="1" ref="N763" ca="1">_xlfn.IFS(Merged_Data[[#This Row],[Cert 1 Ext Date]]&gt;TODAY()+10, "Current", AND(Merged_Data[[#This Row],[Cert 1 Ext Date]]&gt;TODAY(), Merged_Data[[#This Row],[Cert 1 Ext Date]]&lt;TODAY()+15),"Notify",Merged_Data[[#This Row],[Cert 1 Ext Date]]&lt;=TODAY(), "Expired",Merged_Data[[#This Row],[Cert 1 Ext Date]]= " ","No Data")</f>
        <v>Current</v>
      </c>
      <c r="O763" s="45" t="str" cm="1">
        <f t="array" aca="1" ref="O763" ca="1">_xlfn.IFS(Merged_Data[[#This Row],[Cert 2 Exp Date]]&gt;TODAY()+10, "Current", AND(Merged_Data[[#This Row],[Cert 2 Exp Date]]&gt;TODAY(), Merged_Data[[#This Row],[Cert 2 Exp Date]]&lt;TODAY()+15),"Notify",Merged_Data[[#This Row],[Cert 2 Exp Date]]&lt;=TODAY(), "Expired",Merged_Data[[#This Row],[Cert 2 Exp Date]]= " ","No Data")</f>
        <v>Expired</v>
      </c>
      <c r="P763" s="45" t="str" cm="1">
        <f t="array" aca="1" ref="P763" ca="1">_xlfn.IFS(Merged_Data[[#This Row],[Cert 3 Exp Date]]&gt;TODAY()+10, "Current", AND(Merged_Data[[#This Row],[Cert 3 Exp Date]]&gt;TODAY(), Merged_Data[[#This Row],[Cert 3 Exp Date]]&lt;TODAY()+15),"Notify",Merged_Data[[#This Row],[Cert 3 Exp Date]]&lt;=TODAY(), "Expired",Merged_Data[[#This Row],[Cert 3 Exp Date]]= " ","No Data")</f>
        <v>Expired</v>
      </c>
    </row>
    <row r="764" spans="1:16" x14ac:dyDescent="0.25">
      <c r="A764" s="13" t="s">
        <v>447</v>
      </c>
      <c r="B764" s="13" t="s">
        <v>448</v>
      </c>
      <c r="C764" s="13" t="s">
        <v>3197</v>
      </c>
      <c r="D764" s="13" t="s">
        <v>2430</v>
      </c>
      <c r="E764" s="13" t="s">
        <v>2441</v>
      </c>
      <c r="F764" s="13" t="s">
        <v>2447</v>
      </c>
      <c r="G764" s="13" t="s">
        <v>2432</v>
      </c>
      <c r="H764" s="18">
        <v>44713</v>
      </c>
      <c r="I764" s="20">
        <v>45029</v>
      </c>
      <c r="J764" s="18">
        <v>45141</v>
      </c>
      <c r="K764" s="22">
        <v>44597</v>
      </c>
      <c r="L764" s="14" t="str">
        <f ca="1">IF(Merged_Data[[#This Row],[Last Job Date]]+10 &lt;TODAY(), "AVAILABLE", "NOT AVAILABLE")</f>
        <v>NOT AVAILABLE</v>
      </c>
      <c r="M764" s="37" t="str">
        <f ca="1">IF(OR(Merged_Data[[#This Row],[Cert 2 Exp Date]]&lt;=TODAY()-$D$3, Merged_Data[[#This Row],[Cert 1 Ext Date]]&lt;=TODAY()-$D$3,Merged_Data[[#This Row],[Cert 3 Exp Date]]&lt;=TODAY()-$D$3), "COMPLIANT", "NOT COMPLIANT")</f>
        <v>COMPLIANT</v>
      </c>
      <c r="N764" s="45" t="str" cm="1">
        <f t="array" aca="1" ref="N764" ca="1">_xlfn.IFS(Merged_Data[[#This Row],[Cert 1 Ext Date]]&gt;TODAY()+10, "Current", AND(Merged_Data[[#This Row],[Cert 1 Ext Date]]&gt;TODAY(), Merged_Data[[#This Row],[Cert 1 Ext Date]]&lt;TODAY()+15),"Notify",Merged_Data[[#This Row],[Cert 1 Ext Date]]&lt;=TODAY(), "Expired",Merged_Data[[#This Row],[Cert 1 Ext Date]]= " ","No Data")</f>
        <v>Current</v>
      </c>
      <c r="O764" s="45" t="str" cm="1">
        <f t="array" aca="1" ref="O764" ca="1">_xlfn.IFS(Merged_Data[[#This Row],[Cert 2 Exp Date]]&gt;TODAY()+10, "Current", AND(Merged_Data[[#This Row],[Cert 2 Exp Date]]&gt;TODAY(), Merged_Data[[#This Row],[Cert 2 Exp Date]]&lt;TODAY()+15),"Notify",Merged_Data[[#This Row],[Cert 2 Exp Date]]&lt;=TODAY(), "Expired",Merged_Data[[#This Row],[Cert 2 Exp Date]]= " ","No Data")</f>
        <v>Current</v>
      </c>
      <c r="P764" s="45" t="str" cm="1">
        <f t="array" aca="1" ref="P764" ca="1">_xlfn.IFS(Merged_Data[[#This Row],[Cert 3 Exp Date]]&gt;TODAY()+10, "Current", AND(Merged_Data[[#This Row],[Cert 3 Exp Date]]&gt;TODAY(), Merged_Data[[#This Row],[Cert 3 Exp Date]]&lt;TODAY()+15),"Notify",Merged_Data[[#This Row],[Cert 3 Exp Date]]&lt;=TODAY(), "Expired",Merged_Data[[#This Row],[Cert 3 Exp Date]]= " ","No Data")</f>
        <v>Expired</v>
      </c>
    </row>
    <row r="765" spans="1:16" x14ac:dyDescent="0.25">
      <c r="A765" s="13" t="s">
        <v>1057</v>
      </c>
      <c r="B765" s="13" t="s">
        <v>1058</v>
      </c>
      <c r="C765" s="13" t="s">
        <v>3198</v>
      </c>
      <c r="D765" s="13" t="s">
        <v>2430</v>
      </c>
      <c r="E765" s="13" t="s">
        <v>2439</v>
      </c>
      <c r="F765" s="13" t="s">
        <v>2447</v>
      </c>
      <c r="G765" s="13" t="s">
        <v>2428</v>
      </c>
      <c r="H765" s="18">
        <v>44706</v>
      </c>
      <c r="I765" s="20"/>
      <c r="J765" s="18">
        <v>44921</v>
      </c>
      <c r="K765" s="22">
        <v>44939</v>
      </c>
      <c r="L765" s="14" t="str">
        <f ca="1">IF(Merged_Data[[#This Row],[Last Job Date]]+10 &lt;TODAY(), "AVAILABLE", "NOT AVAILABLE")</f>
        <v>AVAILABLE</v>
      </c>
      <c r="M765" s="37" t="str">
        <f ca="1">IF(OR(Merged_Data[[#This Row],[Cert 2 Exp Date]]&lt;=TODAY()-$D$3, Merged_Data[[#This Row],[Cert 1 Ext Date]]&lt;=TODAY()-$D$3,Merged_Data[[#This Row],[Cert 3 Exp Date]]&lt;=TODAY()-$D$3), "COMPLIANT", "NOT COMPLIANT")</f>
        <v>COMPLIANT</v>
      </c>
      <c r="N765" s="45" t="str" cm="1">
        <f t="array" aca="1" ref="N765" ca="1">_xlfn.IFS(Merged_Data[[#This Row],[Cert 1 Ext Date]]&gt;TODAY()+10, "Current", AND(Merged_Data[[#This Row],[Cert 1 Ext Date]]&gt;TODAY(), Merged_Data[[#This Row],[Cert 1 Ext Date]]&lt;TODAY()+15),"Notify",Merged_Data[[#This Row],[Cert 1 Ext Date]]&lt;=TODAY(), "Expired",Merged_Data[[#This Row],[Cert 1 Ext Date]]= " ","No Data")</f>
        <v>Expired</v>
      </c>
      <c r="O765" s="45" t="str" cm="1">
        <f t="array" aca="1" ref="O765" ca="1">_xlfn.IFS(Merged_Data[[#This Row],[Cert 2 Exp Date]]&gt;TODAY()+10, "Current", AND(Merged_Data[[#This Row],[Cert 2 Exp Date]]&gt;TODAY(), Merged_Data[[#This Row],[Cert 2 Exp Date]]&lt;TODAY()+15),"Notify",Merged_Data[[#This Row],[Cert 2 Exp Date]]&lt;=TODAY(), "Expired",Merged_Data[[#This Row],[Cert 2 Exp Date]]= " ","No Data")</f>
        <v>Current</v>
      </c>
      <c r="P765" s="45" t="str" cm="1">
        <f t="array" aca="1" ref="P765" ca="1">_xlfn.IFS(Merged_Data[[#This Row],[Cert 3 Exp Date]]&gt;TODAY()+10, "Current", AND(Merged_Data[[#This Row],[Cert 3 Exp Date]]&gt;TODAY(), Merged_Data[[#This Row],[Cert 3 Exp Date]]&lt;TODAY()+15),"Notify",Merged_Data[[#This Row],[Cert 3 Exp Date]]&lt;=TODAY(), "Expired",Merged_Data[[#This Row],[Cert 3 Exp Date]]= " ","No Data")</f>
        <v>Current</v>
      </c>
    </row>
    <row r="766" spans="1:16" x14ac:dyDescent="0.25">
      <c r="A766" s="13" t="s">
        <v>2238</v>
      </c>
      <c r="B766" s="13" t="s">
        <v>2239</v>
      </c>
      <c r="C766" s="13" t="s">
        <v>3199</v>
      </c>
      <c r="D766" s="13" t="s">
        <v>2425</v>
      </c>
      <c r="E766" s="13" t="s">
        <v>2437</v>
      </c>
      <c r="F766" s="13" t="s">
        <v>2442</v>
      </c>
      <c r="G766" s="13" t="s">
        <v>2428</v>
      </c>
      <c r="H766" s="18">
        <v>44713</v>
      </c>
      <c r="I766" s="20">
        <v>45124</v>
      </c>
      <c r="J766" s="18">
        <v>45020</v>
      </c>
      <c r="K766" s="22">
        <v>45232</v>
      </c>
      <c r="L766" s="14" t="str">
        <f ca="1">IF(Merged_Data[[#This Row],[Last Job Date]]+10 &lt;TODAY(), "AVAILABLE", "NOT AVAILABLE")</f>
        <v>NOT AVAILABLE</v>
      </c>
      <c r="M766" s="37" t="str">
        <f ca="1">IF(OR(Merged_Data[[#This Row],[Cert 2 Exp Date]]&lt;=TODAY()-$D$3, Merged_Data[[#This Row],[Cert 1 Ext Date]]&lt;=TODAY()-$D$3,Merged_Data[[#This Row],[Cert 3 Exp Date]]&lt;=TODAY()-$D$3), "COMPLIANT", "NOT COMPLIANT")</f>
        <v>NOT COMPLIANT</v>
      </c>
      <c r="N766" s="45" t="str" cm="1">
        <f t="array" aca="1" ref="N766" ca="1">_xlfn.IFS(Merged_Data[[#This Row],[Cert 1 Ext Date]]&gt;TODAY()+10, "Current", AND(Merged_Data[[#This Row],[Cert 1 Ext Date]]&gt;TODAY(), Merged_Data[[#This Row],[Cert 1 Ext Date]]&lt;TODAY()+15),"Notify",Merged_Data[[#This Row],[Cert 1 Ext Date]]&lt;=TODAY(), "Expired",Merged_Data[[#This Row],[Cert 1 Ext Date]]= " ","No Data")</f>
        <v>Current</v>
      </c>
      <c r="O766" s="45" t="str" cm="1">
        <f t="array" aca="1" ref="O766" ca="1">_xlfn.IFS(Merged_Data[[#This Row],[Cert 2 Exp Date]]&gt;TODAY()+10, "Current", AND(Merged_Data[[#This Row],[Cert 2 Exp Date]]&gt;TODAY(), Merged_Data[[#This Row],[Cert 2 Exp Date]]&lt;TODAY()+15),"Notify",Merged_Data[[#This Row],[Cert 2 Exp Date]]&lt;=TODAY(), "Expired",Merged_Data[[#This Row],[Cert 2 Exp Date]]= " ","No Data")</f>
        <v>Current</v>
      </c>
      <c r="P766" s="45" t="str" cm="1">
        <f t="array" aca="1" ref="P766" ca="1">_xlfn.IFS(Merged_Data[[#This Row],[Cert 3 Exp Date]]&gt;TODAY()+10, "Current", AND(Merged_Data[[#This Row],[Cert 3 Exp Date]]&gt;TODAY(), Merged_Data[[#This Row],[Cert 3 Exp Date]]&lt;TODAY()+15),"Notify",Merged_Data[[#This Row],[Cert 3 Exp Date]]&lt;=TODAY(), "Expired",Merged_Data[[#This Row],[Cert 3 Exp Date]]= " ","No Data")</f>
        <v>Current</v>
      </c>
    </row>
    <row r="767" spans="1:16" x14ac:dyDescent="0.25">
      <c r="A767" s="13" t="s">
        <v>2331</v>
      </c>
      <c r="B767" s="13" t="s">
        <v>2332</v>
      </c>
      <c r="C767" s="13" t="s">
        <v>3200</v>
      </c>
      <c r="D767" s="13" t="s">
        <v>2430</v>
      </c>
      <c r="E767" s="13" t="s">
        <v>2450</v>
      </c>
      <c r="F767" s="13" t="s">
        <v>2435</v>
      </c>
      <c r="G767" s="13" t="s">
        <v>2432</v>
      </c>
      <c r="H767" s="18">
        <v>44715</v>
      </c>
      <c r="I767" s="20">
        <v>44687</v>
      </c>
      <c r="J767" s="18">
        <v>45211</v>
      </c>
      <c r="K767" s="22">
        <v>45300</v>
      </c>
      <c r="L767" s="14" t="str">
        <f ca="1">IF(Merged_Data[[#This Row],[Last Job Date]]+10 &lt;TODAY(), "AVAILABLE", "NOT AVAILABLE")</f>
        <v>NOT AVAILABLE</v>
      </c>
      <c r="M767" s="37" t="str">
        <f ca="1">IF(OR(Merged_Data[[#This Row],[Cert 2 Exp Date]]&lt;=TODAY()-$D$3, Merged_Data[[#This Row],[Cert 1 Ext Date]]&lt;=TODAY()-$D$3,Merged_Data[[#This Row],[Cert 3 Exp Date]]&lt;=TODAY()-$D$3), "COMPLIANT", "NOT COMPLIANT")</f>
        <v>COMPLIANT</v>
      </c>
      <c r="N767" s="45" t="str" cm="1">
        <f t="array" aca="1" ref="N767" ca="1">_xlfn.IFS(Merged_Data[[#This Row],[Cert 1 Ext Date]]&gt;TODAY()+10, "Current", AND(Merged_Data[[#This Row],[Cert 1 Ext Date]]&gt;TODAY(), Merged_Data[[#This Row],[Cert 1 Ext Date]]&lt;TODAY()+15),"Notify",Merged_Data[[#This Row],[Cert 1 Ext Date]]&lt;=TODAY(), "Expired",Merged_Data[[#This Row],[Cert 1 Ext Date]]= " ","No Data")</f>
        <v>Expired</v>
      </c>
      <c r="O767" s="45" t="str" cm="1">
        <f t="array" aca="1" ref="O767" ca="1">_xlfn.IFS(Merged_Data[[#This Row],[Cert 2 Exp Date]]&gt;TODAY()+10, "Current", AND(Merged_Data[[#This Row],[Cert 2 Exp Date]]&gt;TODAY(), Merged_Data[[#This Row],[Cert 2 Exp Date]]&lt;TODAY()+15),"Notify",Merged_Data[[#This Row],[Cert 2 Exp Date]]&lt;=TODAY(), "Expired",Merged_Data[[#This Row],[Cert 2 Exp Date]]= " ","No Data")</f>
        <v>Current</v>
      </c>
      <c r="P767" s="45" t="str" cm="1">
        <f t="array" aca="1" ref="P767" ca="1">_xlfn.IFS(Merged_Data[[#This Row],[Cert 3 Exp Date]]&gt;TODAY()+10, "Current", AND(Merged_Data[[#This Row],[Cert 3 Exp Date]]&gt;TODAY(), Merged_Data[[#This Row],[Cert 3 Exp Date]]&lt;TODAY()+15),"Notify",Merged_Data[[#This Row],[Cert 3 Exp Date]]&lt;=TODAY(), "Expired",Merged_Data[[#This Row],[Cert 3 Exp Date]]= " ","No Data")</f>
        <v>Current</v>
      </c>
    </row>
    <row r="768" spans="1:16" x14ac:dyDescent="0.25">
      <c r="A768" s="13" t="s">
        <v>957</v>
      </c>
      <c r="B768" s="13" t="s">
        <v>958</v>
      </c>
      <c r="C768" s="13" t="s">
        <v>3201</v>
      </c>
      <c r="D768" s="13" t="s">
        <v>2430</v>
      </c>
      <c r="E768" s="13" t="s">
        <v>2426</v>
      </c>
      <c r="F768" s="13" t="s">
        <v>2442</v>
      </c>
      <c r="G768" s="13" t="s">
        <v>2432</v>
      </c>
      <c r="H768" s="18">
        <v>44712</v>
      </c>
      <c r="I768" s="20">
        <v>45059</v>
      </c>
      <c r="J768" s="18">
        <v>45129</v>
      </c>
      <c r="K768" s="22">
        <v>45433</v>
      </c>
      <c r="L768" s="14" t="str">
        <f ca="1">IF(Merged_Data[[#This Row],[Last Job Date]]+10 &lt;TODAY(), "AVAILABLE", "NOT AVAILABLE")</f>
        <v>AVAILABLE</v>
      </c>
      <c r="M768" s="37" t="str">
        <f ca="1">IF(OR(Merged_Data[[#This Row],[Cert 2 Exp Date]]&lt;=TODAY()-$D$3, Merged_Data[[#This Row],[Cert 1 Ext Date]]&lt;=TODAY()-$D$3,Merged_Data[[#This Row],[Cert 3 Exp Date]]&lt;=TODAY()-$D$3), "COMPLIANT", "NOT COMPLIANT")</f>
        <v>NOT COMPLIANT</v>
      </c>
      <c r="N768" s="45" t="str" cm="1">
        <f t="array" aca="1" ref="N768" ca="1">_xlfn.IFS(Merged_Data[[#This Row],[Cert 1 Ext Date]]&gt;TODAY()+10, "Current", AND(Merged_Data[[#This Row],[Cert 1 Ext Date]]&gt;TODAY(), Merged_Data[[#This Row],[Cert 1 Ext Date]]&lt;TODAY()+15),"Notify",Merged_Data[[#This Row],[Cert 1 Ext Date]]&lt;=TODAY(), "Expired",Merged_Data[[#This Row],[Cert 1 Ext Date]]= " ","No Data")</f>
        <v>Current</v>
      </c>
      <c r="O768" s="45" t="str" cm="1">
        <f t="array" aca="1" ref="O768" ca="1">_xlfn.IFS(Merged_Data[[#This Row],[Cert 2 Exp Date]]&gt;TODAY()+10, "Current", AND(Merged_Data[[#This Row],[Cert 2 Exp Date]]&gt;TODAY(), Merged_Data[[#This Row],[Cert 2 Exp Date]]&lt;TODAY()+15),"Notify",Merged_Data[[#This Row],[Cert 2 Exp Date]]&lt;=TODAY(), "Expired",Merged_Data[[#This Row],[Cert 2 Exp Date]]= " ","No Data")</f>
        <v>Current</v>
      </c>
      <c r="P768" s="45" t="str" cm="1">
        <f t="array" aca="1" ref="P768" ca="1">_xlfn.IFS(Merged_Data[[#This Row],[Cert 3 Exp Date]]&gt;TODAY()+10, "Current", AND(Merged_Data[[#This Row],[Cert 3 Exp Date]]&gt;TODAY(), Merged_Data[[#This Row],[Cert 3 Exp Date]]&lt;TODAY()+15),"Notify",Merged_Data[[#This Row],[Cert 3 Exp Date]]&lt;=TODAY(), "Expired",Merged_Data[[#This Row],[Cert 3 Exp Date]]= " ","No Data")</f>
        <v>Current</v>
      </c>
    </row>
    <row r="769" spans="1:16" x14ac:dyDescent="0.25">
      <c r="A769" s="13" t="s">
        <v>1696</v>
      </c>
      <c r="B769" s="13" t="s">
        <v>1697</v>
      </c>
      <c r="C769" s="13" t="s">
        <v>3202</v>
      </c>
      <c r="D769" s="13" t="s">
        <v>2430</v>
      </c>
      <c r="E769" s="13" t="s">
        <v>2441</v>
      </c>
      <c r="F769" s="13" t="s">
        <v>2435</v>
      </c>
      <c r="G769" s="13" t="s">
        <v>2428</v>
      </c>
      <c r="H769" s="18">
        <v>44711</v>
      </c>
      <c r="I769" s="20"/>
      <c r="J769" s="18">
        <v>44963</v>
      </c>
      <c r="K769" s="22">
        <v>44759</v>
      </c>
      <c r="L769" s="14" t="str">
        <f ca="1">IF(Merged_Data[[#This Row],[Last Job Date]]+10 &lt;TODAY(), "AVAILABLE", "NOT AVAILABLE")</f>
        <v>AVAILABLE</v>
      </c>
      <c r="M769" s="37" t="str">
        <f ca="1">IF(OR(Merged_Data[[#This Row],[Cert 2 Exp Date]]&lt;=TODAY()-$D$3, Merged_Data[[#This Row],[Cert 1 Ext Date]]&lt;=TODAY()-$D$3,Merged_Data[[#This Row],[Cert 3 Exp Date]]&lt;=TODAY()-$D$3), "COMPLIANT", "NOT COMPLIANT")</f>
        <v>COMPLIANT</v>
      </c>
      <c r="N769" s="45" t="str" cm="1">
        <f t="array" aca="1" ref="N769" ca="1">_xlfn.IFS(Merged_Data[[#This Row],[Cert 1 Ext Date]]&gt;TODAY()+10, "Current", AND(Merged_Data[[#This Row],[Cert 1 Ext Date]]&gt;TODAY(), Merged_Data[[#This Row],[Cert 1 Ext Date]]&lt;TODAY()+15),"Notify",Merged_Data[[#This Row],[Cert 1 Ext Date]]&lt;=TODAY(), "Expired",Merged_Data[[#This Row],[Cert 1 Ext Date]]= " ","No Data")</f>
        <v>Expired</v>
      </c>
      <c r="O769" s="45" t="str" cm="1">
        <f t="array" aca="1" ref="O769" ca="1">_xlfn.IFS(Merged_Data[[#This Row],[Cert 2 Exp Date]]&gt;TODAY()+10, "Current", AND(Merged_Data[[#This Row],[Cert 2 Exp Date]]&gt;TODAY(), Merged_Data[[#This Row],[Cert 2 Exp Date]]&lt;TODAY()+15),"Notify",Merged_Data[[#This Row],[Cert 2 Exp Date]]&lt;=TODAY(), "Expired",Merged_Data[[#This Row],[Cert 2 Exp Date]]= " ","No Data")</f>
        <v>Current</v>
      </c>
      <c r="P769" s="45" t="str" cm="1">
        <f t="array" aca="1" ref="P769" ca="1">_xlfn.IFS(Merged_Data[[#This Row],[Cert 3 Exp Date]]&gt;TODAY()+10, "Current", AND(Merged_Data[[#This Row],[Cert 3 Exp Date]]&gt;TODAY(), Merged_Data[[#This Row],[Cert 3 Exp Date]]&lt;TODAY()+15),"Notify",Merged_Data[[#This Row],[Cert 3 Exp Date]]&lt;=TODAY(), "Expired",Merged_Data[[#This Row],[Cert 3 Exp Date]]= " ","No Data")</f>
        <v>Current</v>
      </c>
    </row>
    <row r="770" spans="1:16" x14ac:dyDescent="0.25">
      <c r="A770" s="13" t="s">
        <v>344</v>
      </c>
      <c r="B770" s="13" t="s">
        <v>345</v>
      </c>
      <c r="C770" s="13" t="s">
        <v>3203</v>
      </c>
      <c r="D770" s="13" t="s">
        <v>2425</v>
      </c>
      <c r="E770" s="13" t="s">
        <v>2439</v>
      </c>
      <c r="F770" s="13" t="s">
        <v>2431</v>
      </c>
      <c r="G770" s="13" t="s">
        <v>2432</v>
      </c>
      <c r="H770" s="18">
        <v>44704</v>
      </c>
      <c r="I770" s="20">
        <v>44708</v>
      </c>
      <c r="J770" s="18">
        <v>44782</v>
      </c>
      <c r="K770" s="22">
        <v>45017</v>
      </c>
      <c r="L770" s="14" t="str">
        <f ca="1">IF(Merged_Data[[#This Row],[Last Job Date]]+10 &lt;TODAY(), "AVAILABLE", "NOT AVAILABLE")</f>
        <v>AVAILABLE</v>
      </c>
      <c r="M770" s="37" t="str">
        <f ca="1">IF(OR(Merged_Data[[#This Row],[Cert 2 Exp Date]]&lt;=TODAY()-$D$3, Merged_Data[[#This Row],[Cert 1 Ext Date]]&lt;=TODAY()-$D$3,Merged_Data[[#This Row],[Cert 3 Exp Date]]&lt;=TODAY()-$D$3), "COMPLIANT", "NOT COMPLIANT")</f>
        <v>COMPLIANT</v>
      </c>
      <c r="N770" s="45" t="str" cm="1">
        <f t="array" aca="1" ref="N770" ca="1">_xlfn.IFS(Merged_Data[[#This Row],[Cert 1 Ext Date]]&gt;TODAY()+10, "Current", AND(Merged_Data[[#This Row],[Cert 1 Ext Date]]&gt;TODAY(), Merged_Data[[#This Row],[Cert 1 Ext Date]]&lt;TODAY()+15),"Notify",Merged_Data[[#This Row],[Cert 1 Ext Date]]&lt;=TODAY(), "Expired",Merged_Data[[#This Row],[Cert 1 Ext Date]]= " ","No Data")</f>
        <v>Expired</v>
      </c>
      <c r="O770" s="45" t="str" cm="1">
        <f t="array" aca="1" ref="O770" ca="1">_xlfn.IFS(Merged_Data[[#This Row],[Cert 2 Exp Date]]&gt;TODAY()+10, "Current", AND(Merged_Data[[#This Row],[Cert 2 Exp Date]]&gt;TODAY(), Merged_Data[[#This Row],[Cert 2 Exp Date]]&lt;TODAY()+15),"Notify",Merged_Data[[#This Row],[Cert 2 Exp Date]]&lt;=TODAY(), "Expired",Merged_Data[[#This Row],[Cert 2 Exp Date]]= " ","No Data")</f>
        <v>Current</v>
      </c>
      <c r="P770" s="45" t="str" cm="1">
        <f t="array" aca="1" ref="P770" ca="1">_xlfn.IFS(Merged_Data[[#This Row],[Cert 3 Exp Date]]&gt;TODAY()+10, "Current", AND(Merged_Data[[#This Row],[Cert 3 Exp Date]]&gt;TODAY(), Merged_Data[[#This Row],[Cert 3 Exp Date]]&lt;TODAY()+15),"Notify",Merged_Data[[#This Row],[Cert 3 Exp Date]]&lt;=TODAY(), "Expired",Merged_Data[[#This Row],[Cert 3 Exp Date]]= " ","No Data")</f>
        <v>Current</v>
      </c>
    </row>
    <row r="771" spans="1:16" x14ac:dyDescent="0.25">
      <c r="A771" s="13" t="s">
        <v>1572</v>
      </c>
      <c r="B771" s="13" t="s">
        <v>1573</v>
      </c>
      <c r="C771" s="13" t="s">
        <v>3204</v>
      </c>
      <c r="D771" s="13" t="s">
        <v>2430</v>
      </c>
      <c r="E771" s="13" t="s">
        <v>2426</v>
      </c>
      <c r="F771" s="13" t="s">
        <v>2447</v>
      </c>
      <c r="G771" s="13" t="s">
        <v>2432</v>
      </c>
      <c r="H771" s="18">
        <v>44707</v>
      </c>
      <c r="I771" s="20"/>
      <c r="J771" s="18">
        <v>44728</v>
      </c>
      <c r="K771" s="22">
        <v>45283</v>
      </c>
      <c r="L771" s="14" t="str">
        <f ca="1">IF(Merged_Data[[#This Row],[Last Job Date]]+10 &lt;TODAY(), "AVAILABLE", "NOT AVAILABLE")</f>
        <v>AVAILABLE</v>
      </c>
      <c r="M771" s="37" t="str">
        <f ca="1">IF(OR(Merged_Data[[#This Row],[Cert 2 Exp Date]]&lt;=TODAY()-$D$3, Merged_Data[[#This Row],[Cert 1 Ext Date]]&lt;=TODAY()-$D$3,Merged_Data[[#This Row],[Cert 3 Exp Date]]&lt;=TODAY()-$D$3), "COMPLIANT", "NOT COMPLIANT")</f>
        <v>COMPLIANT</v>
      </c>
      <c r="N771" s="45" t="str" cm="1">
        <f t="array" aca="1" ref="N771" ca="1">_xlfn.IFS(Merged_Data[[#This Row],[Cert 1 Ext Date]]&gt;TODAY()+10, "Current", AND(Merged_Data[[#This Row],[Cert 1 Ext Date]]&gt;TODAY(), Merged_Data[[#This Row],[Cert 1 Ext Date]]&lt;TODAY()+15),"Notify",Merged_Data[[#This Row],[Cert 1 Ext Date]]&lt;=TODAY(), "Expired",Merged_Data[[#This Row],[Cert 1 Ext Date]]= " ","No Data")</f>
        <v>Expired</v>
      </c>
      <c r="O771" s="45" t="str" cm="1">
        <f t="array" aca="1" ref="O771" ca="1">_xlfn.IFS(Merged_Data[[#This Row],[Cert 2 Exp Date]]&gt;TODAY()+10, "Current", AND(Merged_Data[[#This Row],[Cert 2 Exp Date]]&gt;TODAY(), Merged_Data[[#This Row],[Cert 2 Exp Date]]&lt;TODAY()+15),"Notify",Merged_Data[[#This Row],[Cert 2 Exp Date]]&lt;=TODAY(), "Expired",Merged_Data[[#This Row],[Cert 2 Exp Date]]= " ","No Data")</f>
        <v>Notify</v>
      </c>
      <c r="P771" s="45" t="str" cm="1">
        <f t="array" aca="1" ref="P771" ca="1">_xlfn.IFS(Merged_Data[[#This Row],[Cert 3 Exp Date]]&gt;TODAY()+10, "Current", AND(Merged_Data[[#This Row],[Cert 3 Exp Date]]&gt;TODAY(), Merged_Data[[#This Row],[Cert 3 Exp Date]]&lt;TODAY()+15),"Notify",Merged_Data[[#This Row],[Cert 3 Exp Date]]&lt;=TODAY(), "Expired",Merged_Data[[#This Row],[Cert 3 Exp Date]]= " ","No Data")</f>
        <v>Current</v>
      </c>
    </row>
    <row r="772" spans="1:16" x14ac:dyDescent="0.25">
      <c r="A772" s="13" t="s">
        <v>375</v>
      </c>
      <c r="B772" s="13" t="s">
        <v>376</v>
      </c>
      <c r="C772" s="13" t="s">
        <v>3205</v>
      </c>
      <c r="D772" s="13" t="s">
        <v>2425</v>
      </c>
      <c r="E772" s="13" t="s">
        <v>2445</v>
      </c>
      <c r="F772" s="13" t="s">
        <v>2431</v>
      </c>
      <c r="G772" s="13" t="s">
        <v>2432</v>
      </c>
      <c r="H772" s="18">
        <v>44715</v>
      </c>
      <c r="I772" s="20">
        <v>45156</v>
      </c>
      <c r="J772" s="18">
        <v>45014</v>
      </c>
      <c r="K772" s="22">
        <v>44633</v>
      </c>
      <c r="L772" s="14" t="str">
        <f ca="1">IF(Merged_Data[[#This Row],[Last Job Date]]+10 &lt;TODAY(), "AVAILABLE", "NOT AVAILABLE")</f>
        <v>NOT AVAILABLE</v>
      </c>
      <c r="M772" s="37" t="str">
        <f ca="1">IF(OR(Merged_Data[[#This Row],[Cert 2 Exp Date]]&lt;=TODAY()-$D$3, Merged_Data[[#This Row],[Cert 1 Ext Date]]&lt;=TODAY()-$D$3,Merged_Data[[#This Row],[Cert 3 Exp Date]]&lt;=TODAY()-$D$3), "COMPLIANT", "NOT COMPLIANT")</f>
        <v>COMPLIANT</v>
      </c>
      <c r="N772" s="45" t="str" cm="1">
        <f t="array" aca="1" ref="N772" ca="1">_xlfn.IFS(Merged_Data[[#This Row],[Cert 1 Ext Date]]&gt;TODAY()+10, "Current", AND(Merged_Data[[#This Row],[Cert 1 Ext Date]]&gt;TODAY(), Merged_Data[[#This Row],[Cert 1 Ext Date]]&lt;TODAY()+15),"Notify",Merged_Data[[#This Row],[Cert 1 Ext Date]]&lt;=TODAY(), "Expired",Merged_Data[[#This Row],[Cert 1 Ext Date]]= " ","No Data")</f>
        <v>Current</v>
      </c>
      <c r="O772" s="45" t="str" cm="1">
        <f t="array" aca="1" ref="O772" ca="1">_xlfn.IFS(Merged_Data[[#This Row],[Cert 2 Exp Date]]&gt;TODAY()+10, "Current", AND(Merged_Data[[#This Row],[Cert 2 Exp Date]]&gt;TODAY(), Merged_Data[[#This Row],[Cert 2 Exp Date]]&lt;TODAY()+15),"Notify",Merged_Data[[#This Row],[Cert 2 Exp Date]]&lt;=TODAY(), "Expired",Merged_Data[[#This Row],[Cert 2 Exp Date]]= " ","No Data")</f>
        <v>Current</v>
      </c>
      <c r="P772" s="45" t="str" cm="1">
        <f t="array" aca="1" ref="P772" ca="1">_xlfn.IFS(Merged_Data[[#This Row],[Cert 3 Exp Date]]&gt;TODAY()+10, "Current", AND(Merged_Data[[#This Row],[Cert 3 Exp Date]]&gt;TODAY(), Merged_Data[[#This Row],[Cert 3 Exp Date]]&lt;TODAY()+15),"Notify",Merged_Data[[#This Row],[Cert 3 Exp Date]]&lt;=TODAY(), "Expired",Merged_Data[[#This Row],[Cert 3 Exp Date]]= " ","No Data")</f>
        <v>Expired</v>
      </c>
    </row>
    <row r="773" spans="1:16" x14ac:dyDescent="0.25">
      <c r="A773" s="13" t="s">
        <v>2112</v>
      </c>
      <c r="B773" s="13" t="s">
        <v>2113</v>
      </c>
      <c r="C773" s="13" t="s">
        <v>3206</v>
      </c>
      <c r="D773" s="13" t="s">
        <v>2425</v>
      </c>
      <c r="E773" s="13" t="s">
        <v>2441</v>
      </c>
      <c r="F773" s="13" t="s">
        <v>2442</v>
      </c>
      <c r="G773" s="13" t="s">
        <v>2428</v>
      </c>
      <c r="H773" s="18">
        <v>44714</v>
      </c>
      <c r="I773" s="20">
        <v>44920</v>
      </c>
      <c r="J773" s="18">
        <v>44663</v>
      </c>
      <c r="K773" s="22">
        <v>45234</v>
      </c>
      <c r="L773" s="14" t="str">
        <f ca="1">IF(Merged_Data[[#This Row],[Last Job Date]]+10 &lt;TODAY(), "AVAILABLE", "NOT AVAILABLE")</f>
        <v>NOT AVAILABLE</v>
      </c>
      <c r="M773" s="37" t="str">
        <f ca="1">IF(OR(Merged_Data[[#This Row],[Cert 2 Exp Date]]&lt;=TODAY()-$D$3, Merged_Data[[#This Row],[Cert 1 Ext Date]]&lt;=TODAY()-$D$3,Merged_Data[[#This Row],[Cert 3 Exp Date]]&lt;=TODAY()-$D$3), "COMPLIANT", "NOT COMPLIANT")</f>
        <v>COMPLIANT</v>
      </c>
      <c r="N773" s="45" t="str" cm="1">
        <f t="array" aca="1" ref="N773" ca="1">_xlfn.IFS(Merged_Data[[#This Row],[Cert 1 Ext Date]]&gt;TODAY()+10, "Current", AND(Merged_Data[[#This Row],[Cert 1 Ext Date]]&gt;TODAY(), Merged_Data[[#This Row],[Cert 1 Ext Date]]&lt;TODAY()+15),"Notify",Merged_Data[[#This Row],[Cert 1 Ext Date]]&lt;=TODAY(), "Expired",Merged_Data[[#This Row],[Cert 1 Ext Date]]= " ","No Data")</f>
        <v>Current</v>
      </c>
      <c r="O773" s="45" t="str" cm="1">
        <f t="array" aca="1" ref="O773" ca="1">_xlfn.IFS(Merged_Data[[#This Row],[Cert 2 Exp Date]]&gt;TODAY()+10, "Current", AND(Merged_Data[[#This Row],[Cert 2 Exp Date]]&gt;TODAY(), Merged_Data[[#This Row],[Cert 2 Exp Date]]&lt;TODAY()+15),"Notify",Merged_Data[[#This Row],[Cert 2 Exp Date]]&lt;=TODAY(), "Expired",Merged_Data[[#This Row],[Cert 2 Exp Date]]= " ","No Data")</f>
        <v>Expired</v>
      </c>
      <c r="P773" s="45" t="str" cm="1">
        <f t="array" aca="1" ref="P773" ca="1">_xlfn.IFS(Merged_Data[[#This Row],[Cert 3 Exp Date]]&gt;TODAY()+10, "Current", AND(Merged_Data[[#This Row],[Cert 3 Exp Date]]&gt;TODAY(), Merged_Data[[#This Row],[Cert 3 Exp Date]]&lt;TODAY()+15),"Notify",Merged_Data[[#This Row],[Cert 3 Exp Date]]&lt;=TODAY(), "Expired",Merged_Data[[#This Row],[Cert 3 Exp Date]]= " ","No Data")</f>
        <v>Current</v>
      </c>
    </row>
    <row r="774" spans="1:16" x14ac:dyDescent="0.25">
      <c r="A774" s="13" t="s">
        <v>237</v>
      </c>
      <c r="B774" s="13" t="s">
        <v>238</v>
      </c>
      <c r="C774" s="13" t="s">
        <v>3207</v>
      </c>
      <c r="D774" s="13" t="s">
        <v>2425</v>
      </c>
      <c r="E774" s="13" t="s">
        <v>2445</v>
      </c>
      <c r="F774" s="13" t="s">
        <v>2442</v>
      </c>
      <c r="G774" s="13" t="s">
        <v>2432</v>
      </c>
      <c r="H774" s="18">
        <v>44706</v>
      </c>
      <c r="I774" s="20">
        <v>45047</v>
      </c>
      <c r="J774" s="18">
        <v>44912</v>
      </c>
      <c r="K774" s="22">
        <v>44718</v>
      </c>
      <c r="L774" s="14" t="str">
        <f ca="1">IF(Merged_Data[[#This Row],[Last Job Date]]+10 &lt;TODAY(), "AVAILABLE", "NOT AVAILABLE")</f>
        <v>AVAILABLE</v>
      </c>
      <c r="M774" s="37" t="str">
        <f ca="1">IF(OR(Merged_Data[[#This Row],[Cert 2 Exp Date]]&lt;=TODAY()-$D$3, Merged_Data[[#This Row],[Cert 1 Ext Date]]&lt;=TODAY()-$D$3,Merged_Data[[#This Row],[Cert 3 Exp Date]]&lt;=TODAY()-$D$3), "COMPLIANT", "NOT COMPLIANT")</f>
        <v>NOT COMPLIANT</v>
      </c>
      <c r="N774" s="45" t="str" cm="1">
        <f t="array" aca="1" ref="N774" ca="1">_xlfn.IFS(Merged_Data[[#This Row],[Cert 1 Ext Date]]&gt;TODAY()+10, "Current", AND(Merged_Data[[#This Row],[Cert 1 Ext Date]]&gt;TODAY(), Merged_Data[[#This Row],[Cert 1 Ext Date]]&lt;TODAY()+15),"Notify",Merged_Data[[#This Row],[Cert 1 Ext Date]]&lt;=TODAY(), "Expired",Merged_Data[[#This Row],[Cert 1 Ext Date]]= " ","No Data")</f>
        <v>Current</v>
      </c>
      <c r="O774" s="45" t="str" cm="1">
        <f t="array" aca="1" ref="O774" ca="1">_xlfn.IFS(Merged_Data[[#This Row],[Cert 2 Exp Date]]&gt;TODAY()+10, "Current", AND(Merged_Data[[#This Row],[Cert 2 Exp Date]]&gt;TODAY(), Merged_Data[[#This Row],[Cert 2 Exp Date]]&lt;TODAY()+15),"Notify",Merged_Data[[#This Row],[Cert 2 Exp Date]]&lt;=TODAY(), "Expired",Merged_Data[[#This Row],[Cert 2 Exp Date]]= " ","No Data")</f>
        <v>Current</v>
      </c>
      <c r="P774" s="45" t="str" cm="1">
        <f t="array" aca="1" ref="P774" ca="1">_xlfn.IFS(Merged_Data[[#This Row],[Cert 3 Exp Date]]&gt;TODAY()+10, "Current", AND(Merged_Data[[#This Row],[Cert 3 Exp Date]]&gt;TODAY(), Merged_Data[[#This Row],[Cert 3 Exp Date]]&lt;TODAY()+15),"Notify",Merged_Data[[#This Row],[Cert 3 Exp Date]]&lt;=TODAY(), "Expired",Merged_Data[[#This Row],[Cert 3 Exp Date]]= " ","No Data")</f>
        <v>Expired</v>
      </c>
    </row>
    <row r="775" spans="1:16" x14ac:dyDescent="0.25">
      <c r="A775" s="13" t="s">
        <v>1516</v>
      </c>
      <c r="B775" s="13" t="s">
        <v>1517</v>
      </c>
      <c r="C775" s="13" t="s">
        <v>3208</v>
      </c>
      <c r="D775" s="13" t="s">
        <v>2430</v>
      </c>
      <c r="E775" s="13" t="s">
        <v>2445</v>
      </c>
      <c r="F775" s="13" t="s">
        <v>2442</v>
      </c>
      <c r="G775" s="13" t="s">
        <v>2432</v>
      </c>
      <c r="H775" s="18">
        <v>44711</v>
      </c>
      <c r="I775" s="20">
        <v>44942</v>
      </c>
      <c r="J775" s="18"/>
      <c r="K775" s="22"/>
      <c r="L775" s="14" t="str">
        <f ca="1">IF(Merged_Data[[#This Row],[Last Job Date]]+10 &lt;TODAY(), "AVAILABLE", "NOT AVAILABLE")</f>
        <v>AVAILABLE</v>
      </c>
      <c r="M775" s="37" t="str">
        <f ca="1">IF(OR(Merged_Data[[#This Row],[Cert 2 Exp Date]]&lt;=TODAY()-$D$3, Merged_Data[[#This Row],[Cert 1 Ext Date]]&lt;=TODAY()-$D$3,Merged_Data[[#This Row],[Cert 3 Exp Date]]&lt;=TODAY()-$D$3), "COMPLIANT", "NOT COMPLIANT")</f>
        <v>COMPLIANT</v>
      </c>
      <c r="N775" s="45" t="str" cm="1">
        <f t="array" aca="1" ref="N775" ca="1">_xlfn.IFS(Merged_Data[[#This Row],[Cert 1 Ext Date]]&gt;TODAY()+10, "Current", AND(Merged_Data[[#This Row],[Cert 1 Ext Date]]&gt;TODAY(), Merged_Data[[#This Row],[Cert 1 Ext Date]]&lt;TODAY()+15),"Notify",Merged_Data[[#This Row],[Cert 1 Ext Date]]&lt;=TODAY(), "Expired",Merged_Data[[#This Row],[Cert 1 Ext Date]]= " ","No Data")</f>
        <v>Current</v>
      </c>
      <c r="O775" s="45" t="str" cm="1">
        <f t="array" aca="1" ref="O775" ca="1">_xlfn.IFS(Merged_Data[[#This Row],[Cert 2 Exp Date]]&gt;TODAY()+10, "Current", AND(Merged_Data[[#This Row],[Cert 2 Exp Date]]&gt;TODAY(), Merged_Data[[#This Row],[Cert 2 Exp Date]]&lt;TODAY()+15),"Notify",Merged_Data[[#This Row],[Cert 2 Exp Date]]&lt;=TODAY(), "Expired",Merged_Data[[#This Row],[Cert 2 Exp Date]]= " ","No Data")</f>
        <v>Expired</v>
      </c>
      <c r="P775" s="45" t="str" cm="1">
        <f t="array" aca="1" ref="P775" ca="1">_xlfn.IFS(Merged_Data[[#This Row],[Cert 3 Exp Date]]&gt;TODAY()+10, "Current", AND(Merged_Data[[#This Row],[Cert 3 Exp Date]]&gt;TODAY(), Merged_Data[[#This Row],[Cert 3 Exp Date]]&lt;TODAY()+15),"Notify",Merged_Data[[#This Row],[Cert 3 Exp Date]]&lt;=TODAY(), "Expired",Merged_Data[[#This Row],[Cert 3 Exp Date]]= " ","No Data")</f>
        <v>Expired</v>
      </c>
    </row>
    <row r="776" spans="1:16" x14ac:dyDescent="0.25">
      <c r="A776" s="13" t="s">
        <v>1921</v>
      </c>
      <c r="B776" s="13" t="s">
        <v>1922</v>
      </c>
      <c r="C776" s="13" t="s">
        <v>3209</v>
      </c>
      <c r="D776" s="13" t="s">
        <v>2425</v>
      </c>
      <c r="E776" s="13" t="s">
        <v>2439</v>
      </c>
      <c r="F776" s="13" t="s">
        <v>2435</v>
      </c>
      <c r="G776" s="13" t="s">
        <v>2432</v>
      </c>
      <c r="H776" s="18">
        <v>44710</v>
      </c>
      <c r="I776" s="20">
        <v>44691</v>
      </c>
      <c r="J776" s="18">
        <v>45014</v>
      </c>
      <c r="K776" s="22">
        <v>44814</v>
      </c>
      <c r="L776" s="14" t="str">
        <f ca="1">IF(Merged_Data[[#This Row],[Last Job Date]]+10 &lt;TODAY(), "AVAILABLE", "NOT AVAILABLE")</f>
        <v>AVAILABLE</v>
      </c>
      <c r="M776" s="37" t="str">
        <f ca="1">IF(OR(Merged_Data[[#This Row],[Cert 2 Exp Date]]&lt;=TODAY()-$D$3, Merged_Data[[#This Row],[Cert 1 Ext Date]]&lt;=TODAY()-$D$3,Merged_Data[[#This Row],[Cert 3 Exp Date]]&lt;=TODAY()-$D$3), "COMPLIANT", "NOT COMPLIANT")</f>
        <v>COMPLIANT</v>
      </c>
      <c r="N776" s="45" t="str" cm="1">
        <f t="array" aca="1" ref="N776" ca="1">_xlfn.IFS(Merged_Data[[#This Row],[Cert 1 Ext Date]]&gt;TODAY()+10, "Current", AND(Merged_Data[[#This Row],[Cert 1 Ext Date]]&gt;TODAY(), Merged_Data[[#This Row],[Cert 1 Ext Date]]&lt;TODAY()+15),"Notify",Merged_Data[[#This Row],[Cert 1 Ext Date]]&lt;=TODAY(), "Expired",Merged_Data[[#This Row],[Cert 1 Ext Date]]= " ","No Data")</f>
        <v>Expired</v>
      </c>
      <c r="O776" s="45" t="str" cm="1">
        <f t="array" aca="1" ref="O776" ca="1">_xlfn.IFS(Merged_Data[[#This Row],[Cert 2 Exp Date]]&gt;TODAY()+10, "Current", AND(Merged_Data[[#This Row],[Cert 2 Exp Date]]&gt;TODAY(), Merged_Data[[#This Row],[Cert 2 Exp Date]]&lt;TODAY()+15),"Notify",Merged_Data[[#This Row],[Cert 2 Exp Date]]&lt;=TODAY(), "Expired",Merged_Data[[#This Row],[Cert 2 Exp Date]]= " ","No Data")</f>
        <v>Current</v>
      </c>
      <c r="P776" s="45" t="str" cm="1">
        <f t="array" aca="1" ref="P776" ca="1">_xlfn.IFS(Merged_Data[[#This Row],[Cert 3 Exp Date]]&gt;TODAY()+10, "Current", AND(Merged_Data[[#This Row],[Cert 3 Exp Date]]&gt;TODAY(), Merged_Data[[#This Row],[Cert 3 Exp Date]]&lt;TODAY()+15),"Notify",Merged_Data[[#This Row],[Cert 3 Exp Date]]&lt;=TODAY(), "Expired",Merged_Data[[#This Row],[Cert 3 Exp Date]]= " ","No Data")</f>
        <v>Current</v>
      </c>
    </row>
    <row r="777" spans="1:16" x14ac:dyDescent="0.25">
      <c r="A777" s="13" t="s">
        <v>1760</v>
      </c>
      <c r="B777" s="13" t="s">
        <v>1761</v>
      </c>
      <c r="C777" s="13" t="s">
        <v>3210</v>
      </c>
      <c r="D777" s="13" t="s">
        <v>2425</v>
      </c>
      <c r="E777" s="13" t="s">
        <v>2445</v>
      </c>
      <c r="F777" s="13" t="s">
        <v>2431</v>
      </c>
      <c r="G777" s="13" t="s">
        <v>2428</v>
      </c>
      <c r="H777" s="18">
        <v>44705</v>
      </c>
      <c r="I777" s="20">
        <v>44824</v>
      </c>
      <c r="J777" s="18">
        <v>44617</v>
      </c>
      <c r="K777" s="22">
        <v>45100</v>
      </c>
      <c r="L777" s="14" t="str">
        <f ca="1">IF(Merged_Data[[#This Row],[Last Job Date]]+10 &lt;TODAY(), "AVAILABLE", "NOT AVAILABLE")</f>
        <v>AVAILABLE</v>
      </c>
      <c r="M777" s="37" t="str">
        <f ca="1">IF(OR(Merged_Data[[#This Row],[Cert 2 Exp Date]]&lt;=TODAY()-$D$3, Merged_Data[[#This Row],[Cert 1 Ext Date]]&lt;=TODAY()-$D$3,Merged_Data[[#This Row],[Cert 3 Exp Date]]&lt;=TODAY()-$D$3), "COMPLIANT", "NOT COMPLIANT")</f>
        <v>COMPLIANT</v>
      </c>
      <c r="N777" s="45" t="str" cm="1">
        <f t="array" aca="1" ref="N777" ca="1">_xlfn.IFS(Merged_Data[[#This Row],[Cert 1 Ext Date]]&gt;TODAY()+10, "Current", AND(Merged_Data[[#This Row],[Cert 1 Ext Date]]&gt;TODAY(), Merged_Data[[#This Row],[Cert 1 Ext Date]]&lt;TODAY()+15),"Notify",Merged_Data[[#This Row],[Cert 1 Ext Date]]&lt;=TODAY(), "Expired",Merged_Data[[#This Row],[Cert 1 Ext Date]]= " ","No Data")</f>
        <v>Current</v>
      </c>
      <c r="O777" s="45" t="str" cm="1">
        <f t="array" aca="1" ref="O777" ca="1">_xlfn.IFS(Merged_Data[[#This Row],[Cert 2 Exp Date]]&gt;TODAY()+10, "Current", AND(Merged_Data[[#This Row],[Cert 2 Exp Date]]&gt;TODAY(), Merged_Data[[#This Row],[Cert 2 Exp Date]]&lt;TODAY()+15),"Notify",Merged_Data[[#This Row],[Cert 2 Exp Date]]&lt;=TODAY(), "Expired",Merged_Data[[#This Row],[Cert 2 Exp Date]]= " ","No Data")</f>
        <v>Expired</v>
      </c>
      <c r="P777" s="45" t="str" cm="1">
        <f t="array" aca="1" ref="P777" ca="1">_xlfn.IFS(Merged_Data[[#This Row],[Cert 3 Exp Date]]&gt;TODAY()+10, "Current", AND(Merged_Data[[#This Row],[Cert 3 Exp Date]]&gt;TODAY(), Merged_Data[[#This Row],[Cert 3 Exp Date]]&lt;TODAY()+15),"Notify",Merged_Data[[#This Row],[Cert 3 Exp Date]]&lt;=TODAY(), "Expired",Merged_Data[[#This Row],[Cert 3 Exp Date]]= " ","No Data")</f>
        <v>Current</v>
      </c>
    </row>
    <row r="778" spans="1:16" x14ac:dyDescent="0.25">
      <c r="A778" s="13" t="s">
        <v>1261</v>
      </c>
      <c r="B778" s="13" t="s">
        <v>1262</v>
      </c>
      <c r="C778" s="13" t="s">
        <v>3211</v>
      </c>
      <c r="D778" s="13" t="s">
        <v>2430</v>
      </c>
      <c r="E778" s="13" t="s">
        <v>2437</v>
      </c>
      <c r="F778" s="13" t="s">
        <v>2431</v>
      </c>
      <c r="G778" s="13" t="s">
        <v>2432</v>
      </c>
      <c r="H778" s="18">
        <v>44715</v>
      </c>
      <c r="I778" s="20">
        <v>44918</v>
      </c>
      <c r="J778" s="18">
        <v>45155</v>
      </c>
      <c r="K778" s="22">
        <v>45226</v>
      </c>
      <c r="L778" s="14" t="str">
        <f ca="1">IF(Merged_Data[[#This Row],[Last Job Date]]+10 &lt;TODAY(), "AVAILABLE", "NOT AVAILABLE")</f>
        <v>NOT AVAILABLE</v>
      </c>
      <c r="M778" s="37" t="str">
        <f ca="1">IF(OR(Merged_Data[[#This Row],[Cert 2 Exp Date]]&lt;=TODAY()-$D$3, Merged_Data[[#This Row],[Cert 1 Ext Date]]&lt;=TODAY()-$D$3,Merged_Data[[#This Row],[Cert 3 Exp Date]]&lt;=TODAY()-$D$3), "COMPLIANT", "NOT COMPLIANT")</f>
        <v>NOT COMPLIANT</v>
      </c>
      <c r="N778" s="45" t="str" cm="1">
        <f t="array" aca="1" ref="N778" ca="1">_xlfn.IFS(Merged_Data[[#This Row],[Cert 1 Ext Date]]&gt;TODAY()+10, "Current", AND(Merged_Data[[#This Row],[Cert 1 Ext Date]]&gt;TODAY(), Merged_Data[[#This Row],[Cert 1 Ext Date]]&lt;TODAY()+15),"Notify",Merged_Data[[#This Row],[Cert 1 Ext Date]]&lt;=TODAY(), "Expired",Merged_Data[[#This Row],[Cert 1 Ext Date]]= " ","No Data")</f>
        <v>Current</v>
      </c>
      <c r="O778" s="45" t="str" cm="1">
        <f t="array" aca="1" ref="O778" ca="1">_xlfn.IFS(Merged_Data[[#This Row],[Cert 2 Exp Date]]&gt;TODAY()+10, "Current", AND(Merged_Data[[#This Row],[Cert 2 Exp Date]]&gt;TODAY(), Merged_Data[[#This Row],[Cert 2 Exp Date]]&lt;TODAY()+15),"Notify",Merged_Data[[#This Row],[Cert 2 Exp Date]]&lt;=TODAY(), "Expired",Merged_Data[[#This Row],[Cert 2 Exp Date]]= " ","No Data")</f>
        <v>Current</v>
      </c>
      <c r="P778" s="45" t="str" cm="1">
        <f t="array" aca="1" ref="P778" ca="1">_xlfn.IFS(Merged_Data[[#This Row],[Cert 3 Exp Date]]&gt;TODAY()+10, "Current", AND(Merged_Data[[#This Row],[Cert 3 Exp Date]]&gt;TODAY(), Merged_Data[[#This Row],[Cert 3 Exp Date]]&lt;TODAY()+15),"Notify",Merged_Data[[#This Row],[Cert 3 Exp Date]]&lt;=TODAY(), "Expired",Merged_Data[[#This Row],[Cert 3 Exp Date]]= " ","No Data")</f>
        <v>Current</v>
      </c>
    </row>
    <row r="779" spans="1:16" x14ac:dyDescent="0.25">
      <c r="A779" s="13" t="s">
        <v>2411</v>
      </c>
      <c r="B779" s="13" t="s">
        <v>2412</v>
      </c>
      <c r="C779" s="13" t="s">
        <v>3212</v>
      </c>
      <c r="D779" s="13" t="s">
        <v>2430</v>
      </c>
      <c r="E779" s="13" t="s">
        <v>2445</v>
      </c>
      <c r="F779" s="13" t="s">
        <v>2431</v>
      </c>
      <c r="G779" s="13" t="s">
        <v>2428</v>
      </c>
      <c r="H779" s="18">
        <v>44712</v>
      </c>
      <c r="I779" s="20">
        <v>44975</v>
      </c>
      <c r="J779" s="18">
        <v>44884</v>
      </c>
      <c r="K779" s="22">
        <v>44574</v>
      </c>
      <c r="L779" s="14" t="str">
        <f ca="1">IF(Merged_Data[[#This Row],[Last Job Date]]+10 &lt;TODAY(), "AVAILABLE", "NOT AVAILABLE")</f>
        <v>AVAILABLE</v>
      </c>
      <c r="M779" s="37" t="str">
        <f ca="1">IF(OR(Merged_Data[[#This Row],[Cert 2 Exp Date]]&lt;=TODAY()-$D$3, Merged_Data[[#This Row],[Cert 1 Ext Date]]&lt;=TODAY()-$D$3,Merged_Data[[#This Row],[Cert 3 Exp Date]]&lt;=TODAY()-$D$3), "COMPLIANT", "NOT COMPLIANT")</f>
        <v>COMPLIANT</v>
      </c>
      <c r="N779" s="45" t="str" cm="1">
        <f t="array" aca="1" ref="N779" ca="1">_xlfn.IFS(Merged_Data[[#This Row],[Cert 1 Ext Date]]&gt;TODAY()+10, "Current", AND(Merged_Data[[#This Row],[Cert 1 Ext Date]]&gt;TODAY(), Merged_Data[[#This Row],[Cert 1 Ext Date]]&lt;TODAY()+15),"Notify",Merged_Data[[#This Row],[Cert 1 Ext Date]]&lt;=TODAY(), "Expired",Merged_Data[[#This Row],[Cert 1 Ext Date]]= " ","No Data")</f>
        <v>Current</v>
      </c>
      <c r="O779" s="45" t="str" cm="1">
        <f t="array" aca="1" ref="O779" ca="1">_xlfn.IFS(Merged_Data[[#This Row],[Cert 2 Exp Date]]&gt;TODAY()+10, "Current", AND(Merged_Data[[#This Row],[Cert 2 Exp Date]]&gt;TODAY(), Merged_Data[[#This Row],[Cert 2 Exp Date]]&lt;TODAY()+15),"Notify",Merged_Data[[#This Row],[Cert 2 Exp Date]]&lt;=TODAY(), "Expired",Merged_Data[[#This Row],[Cert 2 Exp Date]]= " ","No Data")</f>
        <v>Current</v>
      </c>
      <c r="P779" s="45" t="str" cm="1">
        <f t="array" aca="1" ref="P779" ca="1">_xlfn.IFS(Merged_Data[[#This Row],[Cert 3 Exp Date]]&gt;TODAY()+10, "Current", AND(Merged_Data[[#This Row],[Cert 3 Exp Date]]&gt;TODAY(), Merged_Data[[#This Row],[Cert 3 Exp Date]]&lt;TODAY()+15),"Notify",Merged_Data[[#This Row],[Cert 3 Exp Date]]&lt;=TODAY(), "Expired",Merged_Data[[#This Row],[Cert 3 Exp Date]]= " ","No Data")</f>
        <v>Expired</v>
      </c>
    </row>
    <row r="780" spans="1:16" x14ac:dyDescent="0.25">
      <c r="A780" s="13" t="s">
        <v>894</v>
      </c>
      <c r="B780" s="13" t="s">
        <v>895</v>
      </c>
      <c r="C780" s="13" t="s">
        <v>3213</v>
      </c>
      <c r="D780" s="13" t="s">
        <v>2425</v>
      </c>
      <c r="E780" s="13" t="s">
        <v>2450</v>
      </c>
      <c r="F780" s="13" t="s">
        <v>2435</v>
      </c>
      <c r="G780" s="13" t="s">
        <v>2428</v>
      </c>
      <c r="H780" s="18">
        <v>44712</v>
      </c>
      <c r="I780" s="20">
        <v>45007</v>
      </c>
      <c r="J780" s="18"/>
      <c r="K780" s="22"/>
      <c r="L780" s="14" t="str">
        <f ca="1">IF(Merged_Data[[#This Row],[Last Job Date]]+10 &lt;TODAY(), "AVAILABLE", "NOT AVAILABLE")</f>
        <v>AVAILABLE</v>
      </c>
      <c r="M780" s="37" t="str">
        <f ca="1">IF(OR(Merged_Data[[#This Row],[Cert 2 Exp Date]]&lt;=TODAY()-$D$3, Merged_Data[[#This Row],[Cert 1 Ext Date]]&lt;=TODAY()-$D$3,Merged_Data[[#This Row],[Cert 3 Exp Date]]&lt;=TODAY()-$D$3), "COMPLIANT", "NOT COMPLIANT")</f>
        <v>COMPLIANT</v>
      </c>
      <c r="N780" s="45" t="str" cm="1">
        <f t="array" aca="1" ref="N780" ca="1">_xlfn.IFS(Merged_Data[[#This Row],[Cert 1 Ext Date]]&gt;TODAY()+10, "Current", AND(Merged_Data[[#This Row],[Cert 1 Ext Date]]&gt;TODAY(), Merged_Data[[#This Row],[Cert 1 Ext Date]]&lt;TODAY()+15),"Notify",Merged_Data[[#This Row],[Cert 1 Ext Date]]&lt;=TODAY(), "Expired",Merged_Data[[#This Row],[Cert 1 Ext Date]]= " ","No Data")</f>
        <v>Current</v>
      </c>
      <c r="O780" s="45" t="str" cm="1">
        <f t="array" aca="1" ref="O780" ca="1">_xlfn.IFS(Merged_Data[[#This Row],[Cert 2 Exp Date]]&gt;TODAY()+10, "Current", AND(Merged_Data[[#This Row],[Cert 2 Exp Date]]&gt;TODAY(), Merged_Data[[#This Row],[Cert 2 Exp Date]]&lt;TODAY()+15),"Notify",Merged_Data[[#This Row],[Cert 2 Exp Date]]&lt;=TODAY(), "Expired",Merged_Data[[#This Row],[Cert 2 Exp Date]]= " ","No Data")</f>
        <v>Expired</v>
      </c>
      <c r="P780" s="45" t="str" cm="1">
        <f t="array" aca="1" ref="P780" ca="1">_xlfn.IFS(Merged_Data[[#This Row],[Cert 3 Exp Date]]&gt;TODAY()+10, "Current", AND(Merged_Data[[#This Row],[Cert 3 Exp Date]]&gt;TODAY(), Merged_Data[[#This Row],[Cert 3 Exp Date]]&lt;TODAY()+15),"Notify",Merged_Data[[#This Row],[Cert 3 Exp Date]]&lt;=TODAY(), "Expired",Merged_Data[[#This Row],[Cert 3 Exp Date]]= " ","No Data")</f>
        <v>Expired</v>
      </c>
    </row>
    <row r="781" spans="1:16" x14ac:dyDescent="0.25">
      <c r="A781" s="13" t="s">
        <v>146</v>
      </c>
      <c r="B781" s="13" t="s">
        <v>147</v>
      </c>
      <c r="C781" s="13" t="s">
        <v>3214</v>
      </c>
      <c r="D781" s="13" t="s">
        <v>2425</v>
      </c>
      <c r="E781" s="13" t="s">
        <v>2426</v>
      </c>
      <c r="F781" s="13" t="s">
        <v>2427</v>
      </c>
      <c r="G781" s="13" t="s">
        <v>2428</v>
      </c>
      <c r="H781" s="18">
        <v>44713</v>
      </c>
      <c r="I781" s="20"/>
      <c r="J781" s="18">
        <v>44880</v>
      </c>
      <c r="K781" s="22">
        <v>44717</v>
      </c>
      <c r="L781" s="14" t="str">
        <f ca="1">IF(Merged_Data[[#This Row],[Last Job Date]]+10 &lt;TODAY(), "AVAILABLE", "NOT AVAILABLE")</f>
        <v>NOT AVAILABLE</v>
      </c>
      <c r="M781" s="37" t="str">
        <f ca="1">IF(OR(Merged_Data[[#This Row],[Cert 2 Exp Date]]&lt;=TODAY()-$D$3, Merged_Data[[#This Row],[Cert 1 Ext Date]]&lt;=TODAY()-$D$3,Merged_Data[[#This Row],[Cert 3 Exp Date]]&lt;=TODAY()-$D$3), "COMPLIANT", "NOT COMPLIANT")</f>
        <v>COMPLIANT</v>
      </c>
      <c r="N781" s="45" t="str" cm="1">
        <f t="array" aca="1" ref="N781" ca="1">_xlfn.IFS(Merged_Data[[#This Row],[Cert 1 Ext Date]]&gt;TODAY()+10, "Current", AND(Merged_Data[[#This Row],[Cert 1 Ext Date]]&gt;TODAY(), Merged_Data[[#This Row],[Cert 1 Ext Date]]&lt;TODAY()+15),"Notify",Merged_Data[[#This Row],[Cert 1 Ext Date]]&lt;=TODAY(), "Expired",Merged_Data[[#This Row],[Cert 1 Ext Date]]= " ","No Data")</f>
        <v>Expired</v>
      </c>
      <c r="O781" s="45" t="str" cm="1">
        <f t="array" aca="1" ref="O781" ca="1">_xlfn.IFS(Merged_Data[[#This Row],[Cert 2 Exp Date]]&gt;TODAY()+10, "Current", AND(Merged_Data[[#This Row],[Cert 2 Exp Date]]&gt;TODAY(), Merged_Data[[#This Row],[Cert 2 Exp Date]]&lt;TODAY()+15),"Notify",Merged_Data[[#This Row],[Cert 2 Exp Date]]&lt;=TODAY(), "Expired",Merged_Data[[#This Row],[Cert 2 Exp Date]]= " ","No Data")</f>
        <v>Current</v>
      </c>
      <c r="P781" s="45" t="str" cm="1">
        <f t="array" aca="1" ref="P781" ca="1">_xlfn.IFS(Merged_Data[[#This Row],[Cert 3 Exp Date]]&gt;TODAY()+10, "Current", AND(Merged_Data[[#This Row],[Cert 3 Exp Date]]&gt;TODAY(), Merged_Data[[#This Row],[Cert 3 Exp Date]]&lt;TODAY()+15),"Notify",Merged_Data[[#This Row],[Cert 3 Exp Date]]&lt;=TODAY(), "Expired",Merged_Data[[#This Row],[Cert 3 Exp Date]]= " ","No Data")</f>
        <v>Expired</v>
      </c>
    </row>
    <row r="782" spans="1:16" x14ac:dyDescent="0.25">
      <c r="A782" s="13" t="s">
        <v>682</v>
      </c>
      <c r="B782" s="13" t="s">
        <v>683</v>
      </c>
      <c r="C782" s="13" t="s">
        <v>3215</v>
      </c>
      <c r="D782" s="13" t="s">
        <v>2425</v>
      </c>
      <c r="E782" s="13" t="s">
        <v>2450</v>
      </c>
      <c r="F782" s="13" t="s">
        <v>2431</v>
      </c>
      <c r="G782" s="13" t="s">
        <v>2432</v>
      </c>
      <c r="H782" s="18">
        <v>44708</v>
      </c>
      <c r="I782" s="20">
        <v>44883</v>
      </c>
      <c r="J782" s="18">
        <v>44728</v>
      </c>
      <c r="K782" s="22">
        <v>45485</v>
      </c>
      <c r="L782" s="14" t="str">
        <f ca="1">IF(Merged_Data[[#This Row],[Last Job Date]]+10 &lt;TODAY(), "AVAILABLE", "NOT AVAILABLE")</f>
        <v>AVAILABLE</v>
      </c>
      <c r="M782" s="37" t="str">
        <f ca="1">IF(OR(Merged_Data[[#This Row],[Cert 2 Exp Date]]&lt;=TODAY()-$D$3, Merged_Data[[#This Row],[Cert 1 Ext Date]]&lt;=TODAY()-$D$3,Merged_Data[[#This Row],[Cert 3 Exp Date]]&lt;=TODAY()-$D$3), "COMPLIANT", "NOT COMPLIANT")</f>
        <v>NOT COMPLIANT</v>
      </c>
      <c r="N782" s="45" t="str" cm="1">
        <f t="array" aca="1" ref="N782" ca="1">_xlfn.IFS(Merged_Data[[#This Row],[Cert 1 Ext Date]]&gt;TODAY()+10, "Current", AND(Merged_Data[[#This Row],[Cert 1 Ext Date]]&gt;TODAY(), Merged_Data[[#This Row],[Cert 1 Ext Date]]&lt;TODAY()+15),"Notify",Merged_Data[[#This Row],[Cert 1 Ext Date]]&lt;=TODAY(), "Expired",Merged_Data[[#This Row],[Cert 1 Ext Date]]= " ","No Data")</f>
        <v>Current</v>
      </c>
      <c r="O782" s="45" t="str" cm="1">
        <f t="array" aca="1" ref="O782" ca="1">_xlfn.IFS(Merged_Data[[#This Row],[Cert 2 Exp Date]]&gt;TODAY()+10, "Current", AND(Merged_Data[[#This Row],[Cert 2 Exp Date]]&gt;TODAY(), Merged_Data[[#This Row],[Cert 2 Exp Date]]&lt;TODAY()+15),"Notify",Merged_Data[[#This Row],[Cert 2 Exp Date]]&lt;=TODAY(), "Expired",Merged_Data[[#This Row],[Cert 2 Exp Date]]= " ","No Data")</f>
        <v>Notify</v>
      </c>
      <c r="P782" s="45" t="str" cm="1">
        <f t="array" aca="1" ref="P782" ca="1">_xlfn.IFS(Merged_Data[[#This Row],[Cert 3 Exp Date]]&gt;TODAY()+10, "Current", AND(Merged_Data[[#This Row],[Cert 3 Exp Date]]&gt;TODAY(), Merged_Data[[#This Row],[Cert 3 Exp Date]]&lt;TODAY()+15),"Notify",Merged_Data[[#This Row],[Cert 3 Exp Date]]&lt;=TODAY(), "Expired",Merged_Data[[#This Row],[Cert 3 Exp Date]]= " ","No Data")</f>
        <v>Current</v>
      </c>
    </row>
    <row r="783" spans="1:16" x14ac:dyDescent="0.25">
      <c r="A783" s="13" t="s">
        <v>2137</v>
      </c>
      <c r="B783" s="13" t="s">
        <v>2138</v>
      </c>
      <c r="C783" s="13" t="s">
        <v>3216</v>
      </c>
      <c r="D783" s="13" t="s">
        <v>2425</v>
      </c>
      <c r="E783" s="13" t="s">
        <v>2450</v>
      </c>
      <c r="F783" s="13" t="s">
        <v>2427</v>
      </c>
      <c r="G783" s="13" t="s">
        <v>2432</v>
      </c>
      <c r="H783" s="18">
        <v>44712</v>
      </c>
      <c r="I783" s="20"/>
      <c r="J783" s="18">
        <v>44916</v>
      </c>
      <c r="K783" s="22">
        <v>45109</v>
      </c>
      <c r="L783" s="14" t="str">
        <f ca="1">IF(Merged_Data[[#This Row],[Last Job Date]]+10 &lt;TODAY(), "AVAILABLE", "NOT AVAILABLE")</f>
        <v>AVAILABLE</v>
      </c>
      <c r="M783" s="37" t="str">
        <f ca="1">IF(OR(Merged_Data[[#This Row],[Cert 2 Exp Date]]&lt;=TODAY()-$D$3, Merged_Data[[#This Row],[Cert 1 Ext Date]]&lt;=TODAY()-$D$3,Merged_Data[[#This Row],[Cert 3 Exp Date]]&lt;=TODAY()-$D$3), "COMPLIANT", "NOT COMPLIANT")</f>
        <v>COMPLIANT</v>
      </c>
      <c r="N783" s="45" t="str" cm="1">
        <f t="array" aca="1" ref="N783" ca="1">_xlfn.IFS(Merged_Data[[#This Row],[Cert 1 Ext Date]]&gt;TODAY()+10, "Current", AND(Merged_Data[[#This Row],[Cert 1 Ext Date]]&gt;TODAY(), Merged_Data[[#This Row],[Cert 1 Ext Date]]&lt;TODAY()+15),"Notify",Merged_Data[[#This Row],[Cert 1 Ext Date]]&lt;=TODAY(), "Expired",Merged_Data[[#This Row],[Cert 1 Ext Date]]= " ","No Data")</f>
        <v>Expired</v>
      </c>
      <c r="O783" s="45" t="str" cm="1">
        <f t="array" aca="1" ref="O783" ca="1">_xlfn.IFS(Merged_Data[[#This Row],[Cert 2 Exp Date]]&gt;TODAY()+10, "Current", AND(Merged_Data[[#This Row],[Cert 2 Exp Date]]&gt;TODAY(), Merged_Data[[#This Row],[Cert 2 Exp Date]]&lt;TODAY()+15),"Notify",Merged_Data[[#This Row],[Cert 2 Exp Date]]&lt;=TODAY(), "Expired",Merged_Data[[#This Row],[Cert 2 Exp Date]]= " ","No Data")</f>
        <v>Current</v>
      </c>
      <c r="P783" s="45" t="str" cm="1">
        <f t="array" aca="1" ref="P783" ca="1">_xlfn.IFS(Merged_Data[[#This Row],[Cert 3 Exp Date]]&gt;TODAY()+10, "Current", AND(Merged_Data[[#This Row],[Cert 3 Exp Date]]&gt;TODAY(), Merged_Data[[#This Row],[Cert 3 Exp Date]]&lt;TODAY()+15),"Notify",Merged_Data[[#This Row],[Cert 3 Exp Date]]&lt;=TODAY(), "Expired",Merged_Data[[#This Row],[Cert 3 Exp Date]]= " ","No Data")</f>
        <v>Current</v>
      </c>
    </row>
    <row r="784" spans="1:16" x14ac:dyDescent="0.25">
      <c r="A784" s="13" t="s">
        <v>747</v>
      </c>
      <c r="B784" s="13" t="s">
        <v>2370</v>
      </c>
      <c r="C784" s="13" t="s">
        <v>3217</v>
      </c>
      <c r="D784" s="13" t="s">
        <v>2430</v>
      </c>
      <c r="E784" s="13" t="s">
        <v>2450</v>
      </c>
      <c r="F784" s="13" t="s">
        <v>2447</v>
      </c>
      <c r="G784" s="13" t="s">
        <v>2428</v>
      </c>
      <c r="H784" s="18">
        <v>44716</v>
      </c>
      <c r="I784" s="20">
        <v>44689</v>
      </c>
      <c r="J784" s="18">
        <v>44763</v>
      </c>
      <c r="K784" s="22">
        <v>44992</v>
      </c>
      <c r="L784" s="14" t="str">
        <f ca="1">IF(Merged_Data[[#This Row],[Last Job Date]]+10 &lt;TODAY(), "AVAILABLE", "NOT AVAILABLE")</f>
        <v>NOT AVAILABLE</v>
      </c>
      <c r="M784" s="37" t="str">
        <f ca="1">IF(OR(Merged_Data[[#This Row],[Cert 2 Exp Date]]&lt;=TODAY()-$D$3, Merged_Data[[#This Row],[Cert 1 Ext Date]]&lt;=TODAY()-$D$3,Merged_Data[[#This Row],[Cert 3 Exp Date]]&lt;=TODAY()-$D$3), "COMPLIANT", "NOT COMPLIANT")</f>
        <v>COMPLIANT</v>
      </c>
      <c r="N784" s="45" t="str" cm="1">
        <f t="array" aca="1" ref="N784" ca="1">_xlfn.IFS(Merged_Data[[#This Row],[Cert 1 Ext Date]]&gt;TODAY()+10, "Current", AND(Merged_Data[[#This Row],[Cert 1 Ext Date]]&gt;TODAY(), Merged_Data[[#This Row],[Cert 1 Ext Date]]&lt;TODAY()+15),"Notify",Merged_Data[[#This Row],[Cert 1 Ext Date]]&lt;=TODAY(), "Expired",Merged_Data[[#This Row],[Cert 1 Ext Date]]= " ","No Data")</f>
        <v>Expired</v>
      </c>
      <c r="O784" s="45" t="str" cm="1">
        <f t="array" aca="1" ref="O784" ca="1">_xlfn.IFS(Merged_Data[[#This Row],[Cert 2 Exp Date]]&gt;TODAY()+10, "Current", AND(Merged_Data[[#This Row],[Cert 2 Exp Date]]&gt;TODAY(), Merged_Data[[#This Row],[Cert 2 Exp Date]]&lt;TODAY()+15),"Notify",Merged_Data[[#This Row],[Cert 2 Exp Date]]&lt;=TODAY(), "Expired",Merged_Data[[#This Row],[Cert 2 Exp Date]]= " ","No Data")</f>
        <v>Current</v>
      </c>
      <c r="P784" s="45" t="str" cm="1">
        <f t="array" aca="1" ref="P784" ca="1">_xlfn.IFS(Merged_Data[[#This Row],[Cert 3 Exp Date]]&gt;TODAY()+10, "Current", AND(Merged_Data[[#This Row],[Cert 3 Exp Date]]&gt;TODAY(), Merged_Data[[#This Row],[Cert 3 Exp Date]]&lt;TODAY()+15),"Notify",Merged_Data[[#This Row],[Cert 3 Exp Date]]&lt;=TODAY(), "Expired",Merged_Data[[#This Row],[Cert 3 Exp Date]]= " ","No Data")</f>
        <v>Current</v>
      </c>
    </row>
    <row r="785" spans="1:16" x14ac:dyDescent="0.25">
      <c r="A785" s="13" t="s">
        <v>1032</v>
      </c>
      <c r="B785" s="13" t="s">
        <v>1033</v>
      </c>
      <c r="C785" s="13" t="s">
        <v>3218</v>
      </c>
      <c r="D785" s="13" t="s">
        <v>2425</v>
      </c>
      <c r="E785" s="13" t="s">
        <v>2450</v>
      </c>
      <c r="F785" s="13" t="s">
        <v>2427</v>
      </c>
      <c r="G785" s="13" t="s">
        <v>2428</v>
      </c>
      <c r="H785" s="18">
        <v>44707</v>
      </c>
      <c r="I785" s="20">
        <v>45145</v>
      </c>
      <c r="J785" s="18">
        <v>44969</v>
      </c>
      <c r="K785" s="22">
        <v>44922</v>
      </c>
      <c r="L785" s="14" t="str">
        <f ca="1">IF(Merged_Data[[#This Row],[Last Job Date]]+10 &lt;TODAY(), "AVAILABLE", "NOT AVAILABLE")</f>
        <v>AVAILABLE</v>
      </c>
      <c r="M785" s="37" t="str">
        <f ca="1">IF(OR(Merged_Data[[#This Row],[Cert 2 Exp Date]]&lt;=TODAY()-$D$3, Merged_Data[[#This Row],[Cert 1 Ext Date]]&lt;=TODAY()-$D$3,Merged_Data[[#This Row],[Cert 3 Exp Date]]&lt;=TODAY()-$D$3), "COMPLIANT", "NOT COMPLIANT")</f>
        <v>NOT COMPLIANT</v>
      </c>
      <c r="N785" s="45" t="str" cm="1">
        <f t="array" aca="1" ref="N785" ca="1">_xlfn.IFS(Merged_Data[[#This Row],[Cert 1 Ext Date]]&gt;TODAY()+10, "Current", AND(Merged_Data[[#This Row],[Cert 1 Ext Date]]&gt;TODAY(), Merged_Data[[#This Row],[Cert 1 Ext Date]]&lt;TODAY()+15),"Notify",Merged_Data[[#This Row],[Cert 1 Ext Date]]&lt;=TODAY(), "Expired",Merged_Data[[#This Row],[Cert 1 Ext Date]]= " ","No Data")</f>
        <v>Current</v>
      </c>
      <c r="O785" s="45" t="str" cm="1">
        <f t="array" aca="1" ref="O785" ca="1">_xlfn.IFS(Merged_Data[[#This Row],[Cert 2 Exp Date]]&gt;TODAY()+10, "Current", AND(Merged_Data[[#This Row],[Cert 2 Exp Date]]&gt;TODAY(), Merged_Data[[#This Row],[Cert 2 Exp Date]]&lt;TODAY()+15),"Notify",Merged_Data[[#This Row],[Cert 2 Exp Date]]&lt;=TODAY(), "Expired",Merged_Data[[#This Row],[Cert 2 Exp Date]]= " ","No Data")</f>
        <v>Current</v>
      </c>
      <c r="P785" s="45" t="str" cm="1">
        <f t="array" aca="1" ref="P785" ca="1">_xlfn.IFS(Merged_Data[[#This Row],[Cert 3 Exp Date]]&gt;TODAY()+10, "Current", AND(Merged_Data[[#This Row],[Cert 3 Exp Date]]&gt;TODAY(), Merged_Data[[#This Row],[Cert 3 Exp Date]]&lt;TODAY()+15),"Notify",Merged_Data[[#This Row],[Cert 3 Exp Date]]&lt;=TODAY(), "Expired",Merged_Data[[#This Row],[Cert 3 Exp Date]]= " ","No Data")</f>
        <v>Current</v>
      </c>
    </row>
    <row r="786" spans="1:16" x14ac:dyDescent="0.25">
      <c r="A786" s="13" t="s">
        <v>1973</v>
      </c>
      <c r="B786" s="13" t="s">
        <v>1974</v>
      </c>
      <c r="C786" s="13" t="s">
        <v>3219</v>
      </c>
      <c r="D786" s="13" t="s">
        <v>2425</v>
      </c>
      <c r="E786" s="13" t="s">
        <v>2426</v>
      </c>
      <c r="F786" s="13" t="s">
        <v>2442</v>
      </c>
      <c r="G786" s="13" t="s">
        <v>2432</v>
      </c>
      <c r="H786" s="18">
        <v>44714</v>
      </c>
      <c r="I786" s="20">
        <v>44993</v>
      </c>
      <c r="J786" s="18">
        <v>45121</v>
      </c>
      <c r="K786" s="22">
        <v>44719</v>
      </c>
      <c r="L786" s="14" t="str">
        <f ca="1">IF(Merged_Data[[#This Row],[Last Job Date]]+10 &lt;TODAY(), "AVAILABLE", "NOT AVAILABLE")</f>
        <v>NOT AVAILABLE</v>
      </c>
      <c r="M786" s="37" t="str">
        <f ca="1">IF(OR(Merged_Data[[#This Row],[Cert 2 Exp Date]]&lt;=TODAY()-$D$3, Merged_Data[[#This Row],[Cert 1 Ext Date]]&lt;=TODAY()-$D$3,Merged_Data[[#This Row],[Cert 3 Exp Date]]&lt;=TODAY()-$D$3), "COMPLIANT", "NOT COMPLIANT")</f>
        <v>NOT COMPLIANT</v>
      </c>
      <c r="N786" s="45" t="str" cm="1">
        <f t="array" aca="1" ref="N786" ca="1">_xlfn.IFS(Merged_Data[[#This Row],[Cert 1 Ext Date]]&gt;TODAY()+10, "Current", AND(Merged_Data[[#This Row],[Cert 1 Ext Date]]&gt;TODAY(), Merged_Data[[#This Row],[Cert 1 Ext Date]]&lt;TODAY()+15),"Notify",Merged_Data[[#This Row],[Cert 1 Ext Date]]&lt;=TODAY(), "Expired",Merged_Data[[#This Row],[Cert 1 Ext Date]]= " ","No Data")</f>
        <v>Current</v>
      </c>
      <c r="O786" s="45" t="str" cm="1">
        <f t="array" aca="1" ref="O786" ca="1">_xlfn.IFS(Merged_Data[[#This Row],[Cert 2 Exp Date]]&gt;TODAY()+10, "Current", AND(Merged_Data[[#This Row],[Cert 2 Exp Date]]&gt;TODAY(), Merged_Data[[#This Row],[Cert 2 Exp Date]]&lt;TODAY()+15),"Notify",Merged_Data[[#This Row],[Cert 2 Exp Date]]&lt;=TODAY(), "Expired",Merged_Data[[#This Row],[Cert 2 Exp Date]]= " ","No Data")</f>
        <v>Current</v>
      </c>
      <c r="P786" s="45" t="str" cm="1">
        <f t="array" aca="1" ref="P786" ca="1">_xlfn.IFS(Merged_Data[[#This Row],[Cert 3 Exp Date]]&gt;TODAY()+10, "Current", AND(Merged_Data[[#This Row],[Cert 3 Exp Date]]&gt;TODAY(), Merged_Data[[#This Row],[Cert 3 Exp Date]]&lt;TODAY()+15),"Notify",Merged_Data[[#This Row],[Cert 3 Exp Date]]&lt;=TODAY(), "Expired",Merged_Data[[#This Row],[Cert 3 Exp Date]]= " ","No Data")</f>
        <v>Expired</v>
      </c>
    </row>
    <row r="787" spans="1:16" x14ac:dyDescent="0.25">
      <c r="A787" s="13" t="s">
        <v>2116</v>
      </c>
      <c r="B787" s="13" t="s">
        <v>2117</v>
      </c>
      <c r="C787" s="13" t="s">
        <v>3220</v>
      </c>
      <c r="D787" s="13" t="s">
        <v>2425</v>
      </c>
      <c r="E787" s="13" t="s">
        <v>2437</v>
      </c>
      <c r="F787" s="13" t="s">
        <v>2427</v>
      </c>
      <c r="G787" s="13" t="s">
        <v>2428</v>
      </c>
      <c r="H787" s="18">
        <v>44714</v>
      </c>
      <c r="I787" s="20">
        <v>44711</v>
      </c>
      <c r="J787" s="18">
        <v>44739</v>
      </c>
      <c r="K787" s="22">
        <v>45430</v>
      </c>
      <c r="L787" s="14" t="str">
        <f ca="1">IF(Merged_Data[[#This Row],[Last Job Date]]+10 &lt;TODAY(), "AVAILABLE", "NOT AVAILABLE")</f>
        <v>NOT AVAILABLE</v>
      </c>
      <c r="M787" s="37" t="str">
        <f ca="1">IF(OR(Merged_Data[[#This Row],[Cert 2 Exp Date]]&lt;=TODAY()-$D$3, Merged_Data[[#This Row],[Cert 1 Ext Date]]&lt;=TODAY()-$D$3,Merged_Data[[#This Row],[Cert 3 Exp Date]]&lt;=TODAY()-$D$3), "COMPLIANT", "NOT COMPLIANT")</f>
        <v>COMPLIANT</v>
      </c>
      <c r="N787" s="45" t="str" cm="1">
        <f t="array" aca="1" ref="N787" ca="1">_xlfn.IFS(Merged_Data[[#This Row],[Cert 1 Ext Date]]&gt;TODAY()+10, "Current", AND(Merged_Data[[#This Row],[Cert 1 Ext Date]]&gt;TODAY(), Merged_Data[[#This Row],[Cert 1 Ext Date]]&lt;TODAY()+15),"Notify",Merged_Data[[#This Row],[Cert 1 Ext Date]]&lt;=TODAY(), "Expired",Merged_Data[[#This Row],[Cert 1 Ext Date]]= " ","No Data")</f>
        <v>Expired</v>
      </c>
      <c r="O787" s="45" t="str" cm="1">
        <f t="array" aca="1" ref="O787" ca="1">_xlfn.IFS(Merged_Data[[#This Row],[Cert 2 Exp Date]]&gt;TODAY()+10, "Current", AND(Merged_Data[[#This Row],[Cert 2 Exp Date]]&gt;TODAY(), Merged_Data[[#This Row],[Cert 2 Exp Date]]&lt;TODAY()+15),"Notify",Merged_Data[[#This Row],[Cert 2 Exp Date]]&lt;=TODAY(), "Expired",Merged_Data[[#This Row],[Cert 2 Exp Date]]= " ","No Data")</f>
        <v>Current</v>
      </c>
      <c r="P787" s="45" t="str" cm="1">
        <f t="array" aca="1" ref="P787" ca="1">_xlfn.IFS(Merged_Data[[#This Row],[Cert 3 Exp Date]]&gt;TODAY()+10, "Current", AND(Merged_Data[[#This Row],[Cert 3 Exp Date]]&gt;TODAY(), Merged_Data[[#This Row],[Cert 3 Exp Date]]&lt;TODAY()+15),"Notify",Merged_Data[[#This Row],[Cert 3 Exp Date]]&lt;=TODAY(), "Expired",Merged_Data[[#This Row],[Cert 3 Exp Date]]= " ","No Data")</f>
        <v>Current</v>
      </c>
    </row>
    <row r="788" spans="1:16" x14ac:dyDescent="0.25">
      <c r="A788" s="13" t="s">
        <v>701</v>
      </c>
      <c r="B788" s="13" t="s">
        <v>702</v>
      </c>
      <c r="C788" s="13" t="s">
        <v>3221</v>
      </c>
      <c r="D788" s="13" t="s">
        <v>2425</v>
      </c>
      <c r="E788" s="13" t="s">
        <v>2445</v>
      </c>
      <c r="F788" s="13" t="s">
        <v>2442</v>
      </c>
      <c r="G788" s="13" t="s">
        <v>2428</v>
      </c>
      <c r="H788" s="18">
        <v>44709</v>
      </c>
      <c r="I788" s="20">
        <v>45114</v>
      </c>
      <c r="J788" s="18">
        <v>44622</v>
      </c>
      <c r="K788" s="22">
        <v>44835</v>
      </c>
      <c r="L788" s="14" t="str">
        <f ca="1">IF(Merged_Data[[#This Row],[Last Job Date]]+10 &lt;TODAY(), "AVAILABLE", "NOT AVAILABLE")</f>
        <v>AVAILABLE</v>
      </c>
      <c r="M788" s="37" t="str">
        <f ca="1">IF(OR(Merged_Data[[#This Row],[Cert 2 Exp Date]]&lt;=TODAY()-$D$3, Merged_Data[[#This Row],[Cert 1 Ext Date]]&lt;=TODAY()-$D$3,Merged_Data[[#This Row],[Cert 3 Exp Date]]&lt;=TODAY()-$D$3), "COMPLIANT", "NOT COMPLIANT")</f>
        <v>COMPLIANT</v>
      </c>
      <c r="N788" s="45" t="str" cm="1">
        <f t="array" aca="1" ref="N788" ca="1">_xlfn.IFS(Merged_Data[[#This Row],[Cert 1 Ext Date]]&gt;TODAY()+10, "Current", AND(Merged_Data[[#This Row],[Cert 1 Ext Date]]&gt;TODAY(), Merged_Data[[#This Row],[Cert 1 Ext Date]]&lt;TODAY()+15),"Notify",Merged_Data[[#This Row],[Cert 1 Ext Date]]&lt;=TODAY(), "Expired",Merged_Data[[#This Row],[Cert 1 Ext Date]]= " ","No Data")</f>
        <v>Current</v>
      </c>
      <c r="O788" s="45" t="str" cm="1">
        <f t="array" aca="1" ref="O788" ca="1">_xlfn.IFS(Merged_Data[[#This Row],[Cert 2 Exp Date]]&gt;TODAY()+10, "Current", AND(Merged_Data[[#This Row],[Cert 2 Exp Date]]&gt;TODAY(), Merged_Data[[#This Row],[Cert 2 Exp Date]]&lt;TODAY()+15),"Notify",Merged_Data[[#This Row],[Cert 2 Exp Date]]&lt;=TODAY(), "Expired",Merged_Data[[#This Row],[Cert 2 Exp Date]]= " ","No Data")</f>
        <v>Expired</v>
      </c>
      <c r="P788" s="45" t="str" cm="1">
        <f t="array" aca="1" ref="P788" ca="1">_xlfn.IFS(Merged_Data[[#This Row],[Cert 3 Exp Date]]&gt;TODAY()+10, "Current", AND(Merged_Data[[#This Row],[Cert 3 Exp Date]]&gt;TODAY(), Merged_Data[[#This Row],[Cert 3 Exp Date]]&lt;TODAY()+15),"Notify",Merged_Data[[#This Row],[Cert 3 Exp Date]]&lt;=TODAY(), "Expired",Merged_Data[[#This Row],[Cert 3 Exp Date]]= " ","No Data")</f>
        <v>Current</v>
      </c>
    </row>
    <row r="789" spans="1:16" x14ac:dyDescent="0.25">
      <c r="A789" s="13" t="s">
        <v>2009</v>
      </c>
      <c r="B789" s="13" t="s">
        <v>2010</v>
      </c>
      <c r="C789" s="13" t="s">
        <v>3222</v>
      </c>
      <c r="D789" s="13" t="s">
        <v>2425</v>
      </c>
      <c r="E789" s="13" t="s">
        <v>2439</v>
      </c>
      <c r="F789" s="13" t="s">
        <v>2447</v>
      </c>
      <c r="G789" s="13" t="s">
        <v>2428</v>
      </c>
      <c r="H789" s="18">
        <v>44704</v>
      </c>
      <c r="I789" s="20">
        <v>45163</v>
      </c>
      <c r="J789" s="18">
        <v>44866</v>
      </c>
      <c r="K789" s="22">
        <v>44953</v>
      </c>
      <c r="L789" s="14" t="str">
        <f ca="1">IF(Merged_Data[[#This Row],[Last Job Date]]+10 &lt;TODAY(), "AVAILABLE", "NOT AVAILABLE")</f>
        <v>AVAILABLE</v>
      </c>
      <c r="M789" s="37" t="str">
        <f ca="1">IF(OR(Merged_Data[[#This Row],[Cert 2 Exp Date]]&lt;=TODAY()-$D$3, Merged_Data[[#This Row],[Cert 1 Ext Date]]&lt;=TODAY()-$D$3,Merged_Data[[#This Row],[Cert 3 Exp Date]]&lt;=TODAY()-$D$3), "COMPLIANT", "NOT COMPLIANT")</f>
        <v>NOT COMPLIANT</v>
      </c>
      <c r="N789" s="45" t="str" cm="1">
        <f t="array" aca="1" ref="N789" ca="1">_xlfn.IFS(Merged_Data[[#This Row],[Cert 1 Ext Date]]&gt;TODAY()+10, "Current", AND(Merged_Data[[#This Row],[Cert 1 Ext Date]]&gt;TODAY(), Merged_Data[[#This Row],[Cert 1 Ext Date]]&lt;TODAY()+15),"Notify",Merged_Data[[#This Row],[Cert 1 Ext Date]]&lt;=TODAY(), "Expired",Merged_Data[[#This Row],[Cert 1 Ext Date]]= " ","No Data")</f>
        <v>Current</v>
      </c>
      <c r="O789" s="45" t="str" cm="1">
        <f t="array" aca="1" ref="O789" ca="1">_xlfn.IFS(Merged_Data[[#This Row],[Cert 2 Exp Date]]&gt;TODAY()+10, "Current", AND(Merged_Data[[#This Row],[Cert 2 Exp Date]]&gt;TODAY(), Merged_Data[[#This Row],[Cert 2 Exp Date]]&lt;TODAY()+15),"Notify",Merged_Data[[#This Row],[Cert 2 Exp Date]]&lt;=TODAY(), "Expired",Merged_Data[[#This Row],[Cert 2 Exp Date]]= " ","No Data")</f>
        <v>Current</v>
      </c>
      <c r="P789" s="45" t="str" cm="1">
        <f t="array" aca="1" ref="P789" ca="1">_xlfn.IFS(Merged_Data[[#This Row],[Cert 3 Exp Date]]&gt;TODAY()+10, "Current", AND(Merged_Data[[#This Row],[Cert 3 Exp Date]]&gt;TODAY(), Merged_Data[[#This Row],[Cert 3 Exp Date]]&lt;TODAY()+15),"Notify",Merged_Data[[#This Row],[Cert 3 Exp Date]]&lt;=TODAY(), "Expired",Merged_Data[[#This Row],[Cert 3 Exp Date]]= " ","No Data")</f>
        <v>Current</v>
      </c>
    </row>
    <row r="790" spans="1:16" x14ac:dyDescent="0.25">
      <c r="A790" s="13" t="s">
        <v>1775</v>
      </c>
      <c r="B790" s="13" t="s">
        <v>1776</v>
      </c>
      <c r="C790" s="13" t="s">
        <v>3223</v>
      </c>
      <c r="D790" s="13" t="s">
        <v>2430</v>
      </c>
      <c r="E790" s="13" t="s">
        <v>2450</v>
      </c>
      <c r="F790" s="13" t="s">
        <v>2447</v>
      </c>
      <c r="G790" s="13" t="s">
        <v>2428</v>
      </c>
      <c r="H790" s="18">
        <v>44711</v>
      </c>
      <c r="I790" s="20">
        <v>45031</v>
      </c>
      <c r="J790" s="18"/>
      <c r="K790" s="22"/>
      <c r="L790" s="14" t="str">
        <f ca="1">IF(Merged_Data[[#This Row],[Last Job Date]]+10 &lt;TODAY(), "AVAILABLE", "NOT AVAILABLE")</f>
        <v>AVAILABLE</v>
      </c>
      <c r="M790" s="37" t="str">
        <f ca="1">IF(OR(Merged_Data[[#This Row],[Cert 2 Exp Date]]&lt;=TODAY()-$D$3, Merged_Data[[#This Row],[Cert 1 Ext Date]]&lt;=TODAY()-$D$3,Merged_Data[[#This Row],[Cert 3 Exp Date]]&lt;=TODAY()-$D$3), "COMPLIANT", "NOT COMPLIANT")</f>
        <v>COMPLIANT</v>
      </c>
      <c r="N790" s="45" t="str" cm="1">
        <f t="array" aca="1" ref="N790" ca="1">_xlfn.IFS(Merged_Data[[#This Row],[Cert 1 Ext Date]]&gt;TODAY()+10, "Current", AND(Merged_Data[[#This Row],[Cert 1 Ext Date]]&gt;TODAY(), Merged_Data[[#This Row],[Cert 1 Ext Date]]&lt;TODAY()+15),"Notify",Merged_Data[[#This Row],[Cert 1 Ext Date]]&lt;=TODAY(), "Expired",Merged_Data[[#This Row],[Cert 1 Ext Date]]= " ","No Data")</f>
        <v>Current</v>
      </c>
      <c r="O790" s="45" t="str" cm="1">
        <f t="array" aca="1" ref="O790" ca="1">_xlfn.IFS(Merged_Data[[#This Row],[Cert 2 Exp Date]]&gt;TODAY()+10, "Current", AND(Merged_Data[[#This Row],[Cert 2 Exp Date]]&gt;TODAY(), Merged_Data[[#This Row],[Cert 2 Exp Date]]&lt;TODAY()+15),"Notify",Merged_Data[[#This Row],[Cert 2 Exp Date]]&lt;=TODAY(), "Expired",Merged_Data[[#This Row],[Cert 2 Exp Date]]= " ","No Data")</f>
        <v>Expired</v>
      </c>
      <c r="P790" s="45" t="str" cm="1">
        <f t="array" aca="1" ref="P790" ca="1">_xlfn.IFS(Merged_Data[[#This Row],[Cert 3 Exp Date]]&gt;TODAY()+10, "Current", AND(Merged_Data[[#This Row],[Cert 3 Exp Date]]&gt;TODAY(), Merged_Data[[#This Row],[Cert 3 Exp Date]]&lt;TODAY()+15),"Notify",Merged_Data[[#This Row],[Cert 3 Exp Date]]&lt;=TODAY(), "Expired",Merged_Data[[#This Row],[Cert 3 Exp Date]]= " ","No Data")</f>
        <v>Expired</v>
      </c>
    </row>
    <row r="791" spans="1:16" x14ac:dyDescent="0.25">
      <c r="A791" s="13" t="s">
        <v>102</v>
      </c>
      <c r="B791" s="13" t="s">
        <v>103</v>
      </c>
      <c r="C791" s="13" t="s">
        <v>3224</v>
      </c>
      <c r="D791" s="13" t="s">
        <v>2425</v>
      </c>
      <c r="E791" s="13" t="s">
        <v>2450</v>
      </c>
      <c r="F791" s="13" t="s">
        <v>2442</v>
      </c>
      <c r="G791" s="13" t="s">
        <v>2428</v>
      </c>
      <c r="H791" s="18">
        <v>44713</v>
      </c>
      <c r="I791" s="20">
        <v>45158</v>
      </c>
      <c r="J791" s="18">
        <v>44884</v>
      </c>
      <c r="K791" s="22">
        <v>44989</v>
      </c>
      <c r="L791" s="14" t="str">
        <f ca="1">IF(Merged_Data[[#This Row],[Last Job Date]]+10 &lt;TODAY(), "AVAILABLE", "NOT AVAILABLE")</f>
        <v>NOT AVAILABLE</v>
      </c>
      <c r="M791" s="37" t="str">
        <f ca="1">IF(OR(Merged_Data[[#This Row],[Cert 2 Exp Date]]&lt;=TODAY()-$D$3, Merged_Data[[#This Row],[Cert 1 Ext Date]]&lt;=TODAY()-$D$3,Merged_Data[[#This Row],[Cert 3 Exp Date]]&lt;=TODAY()-$D$3), "COMPLIANT", "NOT COMPLIANT")</f>
        <v>NOT COMPLIANT</v>
      </c>
      <c r="N791" s="45" t="str" cm="1">
        <f t="array" aca="1" ref="N791" ca="1">_xlfn.IFS(Merged_Data[[#This Row],[Cert 1 Ext Date]]&gt;TODAY()+10, "Current", AND(Merged_Data[[#This Row],[Cert 1 Ext Date]]&gt;TODAY(), Merged_Data[[#This Row],[Cert 1 Ext Date]]&lt;TODAY()+15),"Notify",Merged_Data[[#This Row],[Cert 1 Ext Date]]&lt;=TODAY(), "Expired",Merged_Data[[#This Row],[Cert 1 Ext Date]]= " ","No Data")</f>
        <v>Current</v>
      </c>
      <c r="O791" s="45" t="str" cm="1">
        <f t="array" aca="1" ref="O791" ca="1">_xlfn.IFS(Merged_Data[[#This Row],[Cert 2 Exp Date]]&gt;TODAY()+10, "Current", AND(Merged_Data[[#This Row],[Cert 2 Exp Date]]&gt;TODAY(), Merged_Data[[#This Row],[Cert 2 Exp Date]]&lt;TODAY()+15),"Notify",Merged_Data[[#This Row],[Cert 2 Exp Date]]&lt;=TODAY(), "Expired",Merged_Data[[#This Row],[Cert 2 Exp Date]]= " ","No Data")</f>
        <v>Current</v>
      </c>
      <c r="P791" s="45" t="str" cm="1">
        <f t="array" aca="1" ref="P791" ca="1">_xlfn.IFS(Merged_Data[[#This Row],[Cert 3 Exp Date]]&gt;TODAY()+10, "Current", AND(Merged_Data[[#This Row],[Cert 3 Exp Date]]&gt;TODAY(), Merged_Data[[#This Row],[Cert 3 Exp Date]]&lt;TODAY()+15),"Notify",Merged_Data[[#This Row],[Cert 3 Exp Date]]&lt;=TODAY(), "Expired",Merged_Data[[#This Row],[Cert 3 Exp Date]]= " ","No Data")</f>
        <v>Current</v>
      </c>
    </row>
    <row r="792" spans="1:16" x14ac:dyDescent="0.25">
      <c r="A792" s="13" t="s">
        <v>987</v>
      </c>
      <c r="B792" s="13" t="s">
        <v>988</v>
      </c>
      <c r="C792" s="13" t="s">
        <v>3225</v>
      </c>
      <c r="D792" s="13" t="s">
        <v>2430</v>
      </c>
      <c r="E792" s="13" t="s">
        <v>2439</v>
      </c>
      <c r="F792" s="13" t="s">
        <v>2431</v>
      </c>
      <c r="G792" s="13" t="s">
        <v>2428</v>
      </c>
      <c r="H792" s="18">
        <v>44713</v>
      </c>
      <c r="I792" s="20">
        <v>45055</v>
      </c>
      <c r="J792" s="18">
        <v>44855</v>
      </c>
      <c r="K792" s="22">
        <v>45124</v>
      </c>
      <c r="L792" s="14" t="str">
        <f ca="1">IF(Merged_Data[[#This Row],[Last Job Date]]+10 &lt;TODAY(), "AVAILABLE", "NOT AVAILABLE")</f>
        <v>NOT AVAILABLE</v>
      </c>
      <c r="M792" s="37" t="str">
        <f ca="1">IF(OR(Merged_Data[[#This Row],[Cert 2 Exp Date]]&lt;=TODAY()-$D$3, Merged_Data[[#This Row],[Cert 1 Ext Date]]&lt;=TODAY()-$D$3,Merged_Data[[#This Row],[Cert 3 Exp Date]]&lt;=TODAY()-$D$3), "COMPLIANT", "NOT COMPLIANT")</f>
        <v>NOT COMPLIANT</v>
      </c>
      <c r="N792" s="45" t="str" cm="1">
        <f t="array" aca="1" ref="N792" ca="1">_xlfn.IFS(Merged_Data[[#This Row],[Cert 1 Ext Date]]&gt;TODAY()+10, "Current", AND(Merged_Data[[#This Row],[Cert 1 Ext Date]]&gt;TODAY(), Merged_Data[[#This Row],[Cert 1 Ext Date]]&lt;TODAY()+15),"Notify",Merged_Data[[#This Row],[Cert 1 Ext Date]]&lt;=TODAY(), "Expired",Merged_Data[[#This Row],[Cert 1 Ext Date]]= " ","No Data")</f>
        <v>Current</v>
      </c>
      <c r="O792" s="45" t="str" cm="1">
        <f t="array" aca="1" ref="O792" ca="1">_xlfn.IFS(Merged_Data[[#This Row],[Cert 2 Exp Date]]&gt;TODAY()+10, "Current", AND(Merged_Data[[#This Row],[Cert 2 Exp Date]]&gt;TODAY(), Merged_Data[[#This Row],[Cert 2 Exp Date]]&lt;TODAY()+15),"Notify",Merged_Data[[#This Row],[Cert 2 Exp Date]]&lt;=TODAY(), "Expired",Merged_Data[[#This Row],[Cert 2 Exp Date]]= " ","No Data")</f>
        <v>Current</v>
      </c>
      <c r="P792" s="45" t="str" cm="1">
        <f t="array" aca="1" ref="P792" ca="1">_xlfn.IFS(Merged_Data[[#This Row],[Cert 3 Exp Date]]&gt;TODAY()+10, "Current", AND(Merged_Data[[#This Row],[Cert 3 Exp Date]]&gt;TODAY(), Merged_Data[[#This Row],[Cert 3 Exp Date]]&lt;TODAY()+15),"Notify",Merged_Data[[#This Row],[Cert 3 Exp Date]]&lt;=TODAY(), "Expired",Merged_Data[[#This Row],[Cert 3 Exp Date]]= " ","No Data")</f>
        <v>Current</v>
      </c>
    </row>
    <row r="793" spans="1:16" x14ac:dyDescent="0.25">
      <c r="A793" s="13" t="s">
        <v>1547</v>
      </c>
      <c r="B793" s="13" t="s">
        <v>1548</v>
      </c>
      <c r="C793" s="13" t="s">
        <v>3226</v>
      </c>
      <c r="D793" s="13" t="s">
        <v>2430</v>
      </c>
      <c r="E793" s="13" t="s">
        <v>2439</v>
      </c>
      <c r="F793" s="13" t="s">
        <v>2427</v>
      </c>
      <c r="G793" s="13" t="s">
        <v>2432</v>
      </c>
      <c r="H793" s="18">
        <v>44711</v>
      </c>
      <c r="I793" s="20"/>
      <c r="J793" s="18">
        <v>44905</v>
      </c>
      <c r="K793" s="22">
        <v>45378</v>
      </c>
      <c r="L793" s="14" t="str">
        <f ca="1">IF(Merged_Data[[#This Row],[Last Job Date]]+10 &lt;TODAY(), "AVAILABLE", "NOT AVAILABLE")</f>
        <v>AVAILABLE</v>
      </c>
      <c r="M793" s="37" t="str">
        <f ca="1">IF(OR(Merged_Data[[#This Row],[Cert 2 Exp Date]]&lt;=TODAY()-$D$3, Merged_Data[[#This Row],[Cert 1 Ext Date]]&lt;=TODAY()-$D$3,Merged_Data[[#This Row],[Cert 3 Exp Date]]&lt;=TODAY()-$D$3), "COMPLIANT", "NOT COMPLIANT")</f>
        <v>COMPLIANT</v>
      </c>
      <c r="N793" s="45" t="str" cm="1">
        <f t="array" aca="1" ref="N793" ca="1">_xlfn.IFS(Merged_Data[[#This Row],[Cert 1 Ext Date]]&gt;TODAY()+10, "Current", AND(Merged_Data[[#This Row],[Cert 1 Ext Date]]&gt;TODAY(), Merged_Data[[#This Row],[Cert 1 Ext Date]]&lt;TODAY()+15),"Notify",Merged_Data[[#This Row],[Cert 1 Ext Date]]&lt;=TODAY(), "Expired",Merged_Data[[#This Row],[Cert 1 Ext Date]]= " ","No Data")</f>
        <v>Expired</v>
      </c>
      <c r="O793" s="45" t="str" cm="1">
        <f t="array" aca="1" ref="O793" ca="1">_xlfn.IFS(Merged_Data[[#This Row],[Cert 2 Exp Date]]&gt;TODAY()+10, "Current", AND(Merged_Data[[#This Row],[Cert 2 Exp Date]]&gt;TODAY(), Merged_Data[[#This Row],[Cert 2 Exp Date]]&lt;TODAY()+15),"Notify",Merged_Data[[#This Row],[Cert 2 Exp Date]]&lt;=TODAY(), "Expired",Merged_Data[[#This Row],[Cert 2 Exp Date]]= " ","No Data")</f>
        <v>Current</v>
      </c>
      <c r="P793" s="45" t="str" cm="1">
        <f t="array" aca="1" ref="P793" ca="1">_xlfn.IFS(Merged_Data[[#This Row],[Cert 3 Exp Date]]&gt;TODAY()+10, "Current", AND(Merged_Data[[#This Row],[Cert 3 Exp Date]]&gt;TODAY(), Merged_Data[[#This Row],[Cert 3 Exp Date]]&lt;TODAY()+15),"Notify",Merged_Data[[#This Row],[Cert 3 Exp Date]]&lt;=TODAY(), "Expired",Merged_Data[[#This Row],[Cert 3 Exp Date]]= " ","No Data")</f>
        <v>Current</v>
      </c>
    </row>
    <row r="794" spans="1:16" x14ac:dyDescent="0.25">
      <c r="A794" s="13" t="s">
        <v>1576</v>
      </c>
      <c r="B794" s="13" t="s">
        <v>1577</v>
      </c>
      <c r="C794" s="13" t="s">
        <v>3227</v>
      </c>
      <c r="D794" s="13" t="s">
        <v>2430</v>
      </c>
      <c r="E794" s="13" t="s">
        <v>2445</v>
      </c>
      <c r="F794" s="13" t="s">
        <v>2435</v>
      </c>
      <c r="G794" s="13" t="s">
        <v>2432</v>
      </c>
      <c r="H794" s="18">
        <v>44713</v>
      </c>
      <c r="I794" s="20">
        <v>44718</v>
      </c>
      <c r="J794" s="18">
        <v>44774</v>
      </c>
      <c r="K794" s="22">
        <v>44621</v>
      </c>
      <c r="L794" s="14" t="str">
        <f ca="1">IF(Merged_Data[[#This Row],[Last Job Date]]+10 &lt;TODAY(), "AVAILABLE", "NOT AVAILABLE")</f>
        <v>NOT AVAILABLE</v>
      </c>
      <c r="M794" s="37" t="str">
        <f ca="1">IF(OR(Merged_Data[[#This Row],[Cert 2 Exp Date]]&lt;=TODAY()-$D$3, Merged_Data[[#This Row],[Cert 1 Ext Date]]&lt;=TODAY()-$D$3,Merged_Data[[#This Row],[Cert 3 Exp Date]]&lt;=TODAY()-$D$3), "COMPLIANT", "NOT COMPLIANT")</f>
        <v>COMPLIANT</v>
      </c>
      <c r="N794" s="45" t="str" cm="1">
        <f t="array" aca="1" ref="N794" ca="1">_xlfn.IFS(Merged_Data[[#This Row],[Cert 1 Ext Date]]&gt;TODAY()+10, "Current", AND(Merged_Data[[#This Row],[Cert 1 Ext Date]]&gt;TODAY(), Merged_Data[[#This Row],[Cert 1 Ext Date]]&lt;TODAY()+15),"Notify",Merged_Data[[#This Row],[Cert 1 Ext Date]]&lt;=TODAY(), "Expired",Merged_Data[[#This Row],[Cert 1 Ext Date]]= " ","No Data")</f>
        <v>Expired</v>
      </c>
      <c r="O794" s="45" t="str" cm="1">
        <f t="array" aca="1" ref="O794" ca="1">_xlfn.IFS(Merged_Data[[#This Row],[Cert 2 Exp Date]]&gt;TODAY()+10, "Current", AND(Merged_Data[[#This Row],[Cert 2 Exp Date]]&gt;TODAY(), Merged_Data[[#This Row],[Cert 2 Exp Date]]&lt;TODAY()+15),"Notify",Merged_Data[[#This Row],[Cert 2 Exp Date]]&lt;=TODAY(), "Expired",Merged_Data[[#This Row],[Cert 2 Exp Date]]= " ","No Data")</f>
        <v>Current</v>
      </c>
      <c r="P794" s="45" t="str" cm="1">
        <f t="array" aca="1" ref="P794" ca="1">_xlfn.IFS(Merged_Data[[#This Row],[Cert 3 Exp Date]]&gt;TODAY()+10, "Current", AND(Merged_Data[[#This Row],[Cert 3 Exp Date]]&gt;TODAY(), Merged_Data[[#This Row],[Cert 3 Exp Date]]&lt;TODAY()+15),"Notify",Merged_Data[[#This Row],[Cert 3 Exp Date]]&lt;=TODAY(), "Expired",Merged_Data[[#This Row],[Cert 3 Exp Date]]= " ","No Data")</f>
        <v>Expired</v>
      </c>
    </row>
    <row r="795" spans="1:16" x14ac:dyDescent="0.25">
      <c r="A795" s="13" t="s">
        <v>260</v>
      </c>
      <c r="B795" s="13" t="s">
        <v>261</v>
      </c>
      <c r="C795" s="13" t="s">
        <v>3228</v>
      </c>
      <c r="D795" s="13" t="s">
        <v>2425</v>
      </c>
      <c r="E795" s="13" t="s">
        <v>2437</v>
      </c>
      <c r="F795" s="13" t="s">
        <v>2431</v>
      </c>
      <c r="G795" s="13" t="s">
        <v>2428</v>
      </c>
      <c r="H795" s="18">
        <v>44709</v>
      </c>
      <c r="I795" s="20"/>
      <c r="J795" s="18"/>
      <c r="K795" s="22"/>
      <c r="L795" s="14" t="str">
        <f ca="1">IF(Merged_Data[[#This Row],[Last Job Date]]+10 &lt;TODAY(), "AVAILABLE", "NOT AVAILABLE")</f>
        <v>AVAILABLE</v>
      </c>
      <c r="M795" s="37" t="str">
        <f ca="1">IF(OR(Merged_Data[[#This Row],[Cert 2 Exp Date]]&lt;=TODAY()-$D$3, Merged_Data[[#This Row],[Cert 1 Ext Date]]&lt;=TODAY()-$D$3,Merged_Data[[#This Row],[Cert 3 Exp Date]]&lt;=TODAY()-$D$3), "COMPLIANT", "NOT COMPLIANT")</f>
        <v>COMPLIANT</v>
      </c>
      <c r="N795" s="45" t="str" cm="1">
        <f t="array" aca="1" ref="N795" ca="1">_xlfn.IFS(Merged_Data[[#This Row],[Cert 1 Ext Date]]&gt;TODAY()+10, "Current", AND(Merged_Data[[#This Row],[Cert 1 Ext Date]]&gt;TODAY(), Merged_Data[[#This Row],[Cert 1 Ext Date]]&lt;TODAY()+15),"Notify",Merged_Data[[#This Row],[Cert 1 Ext Date]]&lt;=TODAY(), "Expired",Merged_Data[[#This Row],[Cert 1 Ext Date]]= " ","No Data")</f>
        <v>Expired</v>
      </c>
      <c r="O795" s="45" t="str" cm="1">
        <f t="array" aca="1" ref="O795" ca="1">_xlfn.IFS(Merged_Data[[#This Row],[Cert 2 Exp Date]]&gt;TODAY()+10, "Current", AND(Merged_Data[[#This Row],[Cert 2 Exp Date]]&gt;TODAY(), Merged_Data[[#This Row],[Cert 2 Exp Date]]&lt;TODAY()+15),"Notify",Merged_Data[[#This Row],[Cert 2 Exp Date]]&lt;=TODAY(), "Expired",Merged_Data[[#This Row],[Cert 2 Exp Date]]= " ","No Data")</f>
        <v>Expired</v>
      </c>
      <c r="P795" s="45" t="str" cm="1">
        <f t="array" aca="1" ref="P795" ca="1">_xlfn.IFS(Merged_Data[[#This Row],[Cert 3 Exp Date]]&gt;TODAY()+10, "Current", AND(Merged_Data[[#This Row],[Cert 3 Exp Date]]&gt;TODAY(), Merged_Data[[#This Row],[Cert 3 Exp Date]]&lt;TODAY()+15),"Notify",Merged_Data[[#This Row],[Cert 3 Exp Date]]&lt;=TODAY(), "Expired",Merged_Data[[#This Row],[Cert 3 Exp Date]]= " ","No Data")</f>
        <v>Expired</v>
      </c>
    </row>
    <row r="796" spans="1:16" x14ac:dyDescent="0.25">
      <c r="A796" s="13" t="s">
        <v>1485</v>
      </c>
      <c r="B796" s="13" t="s">
        <v>1486</v>
      </c>
      <c r="C796" s="13" t="s">
        <v>3229</v>
      </c>
      <c r="D796" s="13" t="s">
        <v>2430</v>
      </c>
      <c r="E796" s="13" t="s">
        <v>2445</v>
      </c>
      <c r="F796" s="13" t="s">
        <v>2442</v>
      </c>
      <c r="G796" s="13" t="s">
        <v>2428</v>
      </c>
      <c r="H796" s="18">
        <v>44715</v>
      </c>
      <c r="I796" s="20">
        <v>44683</v>
      </c>
      <c r="J796" s="18">
        <v>45016</v>
      </c>
      <c r="K796" s="22">
        <v>45184</v>
      </c>
      <c r="L796" s="14" t="str">
        <f ca="1">IF(Merged_Data[[#This Row],[Last Job Date]]+10 &lt;TODAY(), "AVAILABLE", "NOT AVAILABLE")</f>
        <v>NOT AVAILABLE</v>
      </c>
      <c r="M796" s="37" t="str">
        <f ca="1">IF(OR(Merged_Data[[#This Row],[Cert 2 Exp Date]]&lt;=TODAY()-$D$3, Merged_Data[[#This Row],[Cert 1 Ext Date]]&lt;=TODAY()-$D$3,Merged_Data[[#This Row],[Cert 3 Exp Date]]&lt;=TODAY()-$D$3), "COMPLIANT", "NOT COMPLIANT")</f>
        <v>COMPLIANT</v>
      </c>
      <c r="N796" s="45" t="str" cm="1">
        <f t="array" aca="1" ref="N796" ca="1">_xlfn.IFS(Merged_Data[[#This Row],[Cert 1 Ext Date]]&gt;TODAY()+10, "Current", AND(Merged_Data[[#This Row],[Cert 1 Ext Date]]&gt;TODAY(), Merged_Data[[#This Row],[Cert 1 Ext Date]]&lt;TODAY()+15),"Notify",Merged_Data[[#This Row],[Cert 1 Ext Date]]&lt;=TODAY(), "Expired",Merged_Data[[#This Row],[Cert 1 Ext Date]]= " ","No Data")</f>
        <v>Expired</v>
      </c>
      <c r="O796" s="45" t="str" cm="1">
        <f t="array" aca="1" ref="O796" ca="1">_xlfn.IFS(Merged_Data[[#This Row],[Cert 2 Exp Date]]&gt;TODAY()+10, "Current", AND(Merged_Data[[#This Row],[Cert 2 Exp Date]]&gt;TODAY(), Merged_Data[[#This Row],[Cert 2 Exp Date]]&lt;TODAY()+15),"Notify",Merged_Data[[#This Row],[Cert 2 Exp Date]]&lt;=TODAY(), "Expired",Merged_Data[[#This Row],[Cert 2 Exp Date]]= " ","No Data")</f>
        <v>Current</v>
      </c>
      <c r="P796" s="45" t="str" cm="1">
        <f t="array" aca="1" ref="P796" ca="1">_xlfn.IFS(Merged_Data[[#This Row],[Cert 3 Exp Date]]&gt;TODAY()+10, "Current", AND(Merged_Data[[#This Row],[Cert 3 Exp Date]]&gt;TODAY(), Merged_Data[[#This Row],[Cert 3 Exp Date]]&lt;TODAY()+15),"Notify",Merged_Data[[#This Row],[Cert 3 Exp Date]]&lt;=TODAY(), "Expired",Merged_Data[[#This Row],[Cert 3 Exp Date]]= " ","No Data")</f>
        <v>Current</v>
      </c>
    </row>
    <row r="797" spans="1:16" x14ac:dyDescent="0.25">
      <c r="A797" s="13" t="s">
        <v>1398</v>
      </c>
      <c r="B797" s="13" t="s">
        <v>1399</v>
      </c>
      <c r="C797" s="13" t="s">
        <v>3230</v>
      </c>
      <c r="D797" s="13" t="s">
        <v>2425</v>
      </c>
      <c r="E797" s="13" t="s">
        <v>2437</v>
      </c>
      <c r="F797" s="13" t="s">
        <v>2431</v>
      </c>
      <c r="G797" s="13" t="s">
        <v>2428</v>
      </c>
      <c r="H797" s="18">
        <v>44709</v>
      </c>
      <c r="I797" s="20">
        <v>44712</v>
      </c>
      <c r="J797" s="18">
        <v>45010</v>
      </c>
      <c r="K797" s="22">
        <v>45371</v>
      </c>
      <c r="L797" s="14" t="str">
        <f ca="1">IF(Merged_Data[[#This Row],[Last Job Date]]+10 &lt;TODAY(), "AVAILABLE", "NOT AVAILABLE")</f>
        <v>AVAILABLE</v>
      </c>
      <c r="M797" s="37" t="str">
        <f ca="1">IF(OR(Merged_Data[[#This Row],[Cert 2 Exp Date]]&lt;=TODAY()-$D$3, Merged_Data[[#This Row],[Cert 1 Ext Date]]&lt;=TODAY()-$D$3,Merged_Data[[#This Row],[Cert 3 Exp Date]]&lt;=TODAY()-$D$3), "COMPLIANT", "NOT COMPLIANT")</f>
        <v>COMPLIANT</v>
      </c>
      <c r="N797" s="45" t="str" cm="1">
        <f t="array" aca="1" ref="N797" ca="1">_xlfn.IFS(Merged_Data[[#This Row],[Cert 1 Ext Date]]&gt;TODAY()+10, "Current", AND(Merged_Data[[#This Row],[Cert 1 Ext Date]]&gt;TODAY(), Merged_Data[[#This Row],[Cert 1 Ext Date]]&lt;TODAY()+15),"Notify",Merged_Data[[#This Row],[Cert 1 Ext Date]]&lt;=TODAY(), "Expired",Merged_Data[[#This Row],[Cert 1 Ext Date]]= " ","No Data")</f>
        <v>Expired</v>
      </c>
      <c r="O797" s="45" t="str" cm="1">
        <f t="array" aca="1" ref="O797" ca="1">_xlfn.IFS(Merged_Data[[#This Row],[Cert 2 Exp Date]]&gt;TODAY()+10, "Current", AND(Merged_Data[[#This Row],[Cert 2 Exp Date]]&gt;TODAY(), Merged_Data[[#This Row],[Cert 2 Exp Date]]&lt;TODAY()+15),"Notify",Merged_Data[[#This Row],[Cert 2 Exp Date]]&lt;=TODAY(), "Expired",Merged_Data[[#This Row],[Cert 2 Exp Date]]= " ","No Data")</f>
        <v>Current</v>
      </c>
      <c r="P797" s="45" t="str" cm="1">
        <f t="array" aca="1" ref="P797" ca="1">_xlfn.IFS(Merged_Data[[#This Row],[Cert 3 Exp Date]]&gt;TODAY()+10, "Current", AND(Merged_Data[[#This Row],[Cert 3 Exp Date]]&gt;TODAY(), Merged_Data[[#This Row],[Cert 3 Exp Date]]&lt;TODAY()+15),"Notify",Merged_Data[[#This Row],[Cert 3 Exp Date]]&lt;=TODAY(), "Expired",Merged_Data[[#This Row],[Cert 3 Exp Date]]= " ","No Data")</f>
        <v>Current</v>
      </c>
    </row>
    <row r="798" spans="1:16" x14ac:dyDescent="0.25">
      <c r="A798" s="13" t="s">
        <v>1310</v>
      </c>
      <c r="B798" s="13" t="s">
        <v>1311</v>
      </c>
      <c r="C798" s="13" t="s">
        <v>3231</v>
      </c>
      <c r="D798" s="13" t="s">
        <v>2425</v>
      </c>
      <c r="E798" s="13" t="s">
        <v>2441</v>
      </c>
      <c r="F798" s="13" t="s">
        <v>2447</v>
      </c>
      <c r="G798" s="13" t="s">
        <v>2432</v>
      </c>
      <c r="H798" s="18">
        <v>44706</v>
      </c>
      <c r="I798" s="20">
        <v>45054</v>
      </c>
      <c r="J798" s="18"/>
      <c r="K798" s="22"/>
      <c r="L798" s="14" t="str">
        <f ca="1">IF(Merged_Data[[#This Row],[Last Job Date]]+10 &lt;TODAY(), "AVAILABLE", "NOT AVAILABLE")</f>
        <v>AVAILABLE</v>
      </c>
      <c r="M798" s="37" t="str">
        <f ca="1">IF(OR(Merged_Data[[#This Row],[Cert 2 Exp Date]]&lt;=TODAY()-$D$3, Merged_Data[[#This Row],[Cert 1 Ext Date]]&lt;=TODAY()-$D$3,Merged_Data[[#This Row],[Cert 3 Exp Date]]&lt;=TODAY()-$D$3), "COMPLIANT", "NOT COMPLIANT")</f>
        <v>COMPLIANT</v>
      </c>
      <c r="N798" s="45" t="str" cm="1">
        <f t="array" aca="1" ref="N798" ca="1">_xlfn.IFS(Merged_Data[[#This Row],[Cert 1 Ext Date]]&gt;TODAY()+10, "Current", AND(Merged_Data[[#This Row],[Cert 1 Ext Date]]&gt;TODAY(), Merged_Data[[#This Row],[Cert 1 Ext Date]]&lt;TODAY()+15),"Notify",Merged_Data[[#This Row],[Cert 1 Ext Date]]&lt;=TODAY(), "Expired",Merged_Data[[#This Row],[Cert 1 Ext Date]]= " ","No Data")</f>
        <v>Current</v>
      </c>
      <c r="O798" s="45" t="str" cm="1">
        <f t="array" aca="1" ref="O798" ca="1">_xlfn.IFS(Merged_Data[[#This Row],[Cert 2 Exp Date]]&gt;TODAY()+10, "Current", AND(Merged_Data[[#This Row],[Cert 2 Exp Date]]&gt;TODAY(), Merged_Data[[#This Row],[Cert 2 Exp Date]]&lt;TODAY()+15),"Notify",Merged_Data[[#This Row],[Cert 2 Exp Date]]&lt;=TODAY(), "Expired",Merged_Data[[#This Row],[Cert 2 Exp Date]]= " ","No Data")</f>
        <v>Expired</v>
      </c>
      <c r="P798" s="45" t="str" cm="1">
        <f t="array" aca="1" ref="P798" ca="1">_xlfn.IFS(Merged_Data[[#This Row],[Cert 3 Exp Date]]&gt;TODAY()+10, "Current", AND(Merged_Data[[#This Row],[Cert 3 Exp Date]]&gt;TODAY(), Merged_Data[[#This Row],[Cert 3 Exp Date]]&lt;TODAY()+15),"Notify",Merged_Data[[#This Row],[Cert 3 Exp Date]]&lt;=TODAY(), "Expired",Merged_Data[[#This Row],[Cert 3 Exp Date]]= " ","No Data")</f>
        <v>Expired</v>
      </c>
    </row>
    <row r="799" spans="1:16" x14ac:dyDescent="0.25">
      <c r="A799" s="13" t="s">
        <v>1051</v>
      </c>
      <c r="B799" s="13" t="s">
        <v>1052</v>
      </c>
      <c r="C799" s="13" t="s">
        <v>3232</v>
      </c>
      <c r="D799" s="13" t="s">
        <v>2425</v>
      </c>
      <c r="E799" s="13" t="s">
        <v>2439</v>
      </c>
      <c r="F799" s="13" t="s">
        <v>2431</v>
      </c>
      <c r="G799" s="13" t="s">
        <v>2428</v>
      </c>
      <c r="H799" s="18">
        <v>44710</v>
      </c>
      <c r="I799" s="20">
        <v>44748</v>
      </c>
      <c r="J799" s="18">
        <v>44765</v>
      </c>
      <c r="K799" s="22">
        <v>45330</v>
      </c>
      <c r="L799" s="14" t="str">
        <f ca="1">IF(Merged_Data[[#This Row],[Last Job Date]]+10 &lt;TODAY(), "AVAILABLE", "NOT AVAILABLE")</f>
        <v>AVAILABLE</v>
      </c>
      <c r="M799" s="37" t="str">
        <f ca="1">IF(OR(Merged_Data[[#This Row],[Cert 2 Exp Date]]&lt;=TODAY()-$D$3, Merged_Data[[#This Row],[Cert 1 Ext Date]]&lt;=TODAY()-$D$3,Merged_Data[[#This Row],[Cert 3 Exp Date]]&lt;=TODAY()-$D$3), "COMPLIANT", "NOT COMPLIANT")</f>
        <v>NOT COMPLIANT</v>
      </c>
      <c r="N799" s="45" t="str" cm="1">
        <f t="array" aca="1" ref="N799" ca="1">_xlfn.IFS(Merged_Data[[#This Row],[Cert 1 Ext Date]]&gt;TODAY()+10, "Current", AND(Merged_Data[[#This Row],[Cert 1 Ext Date]]&gt;TODAY(), Merged_Data[[#This Row],[Cert 1 Ext Date]]&lt;TODAY()+15),"Notify",Merged_Data[[#This Row],[Cert 1 Ext Date]]&lt;=TODAY(), "Expired",Merged_Data[[#This Row],[Cert 1 Ext Date]]= " ","No Data")</f>
        <v>Current</v>
      </c>
      <c r="O799" s="45" t="str" cm="1">
        <f t="array" aca="1" ref="O799" ca="1">_xlfn.IFS(Merged_Data[[#This Row],[Cert 2 Exp Date]]&gt;TODAY()+10, "Current", AND(Merged_Data[[#This Row],[Cert 2 Exp Date]]&gt;TODAY(), Merged_Data[[#This Row],[Cert 2 Exp Date]]&lt;TODAY()+15),"Notify",Merged_Data[[#This Row],[Cert 2 Exp Date]]&lt;=TODAY(), "Expired",Merged_Data[[#This Row],[Cert 2 Exp Date]]= " ","No Data")</f>
        <v>Current</v>
      </c>
      <c r="P799" s="45" t="str" cm="1">
        <f t="array" aca="1" ref="P799" ca="1">_xlfn.IFS(Merged_Data[[#This Row],[Cert 3 Exp Date]]&gt;TODAY()+10, "Current", AND(Merged_Data[[#This Row],[Cert 3 Exp Date]]&gt;TODAY(), Merged_Data[[#This Row],[Cert 3 Exp Date]]&lt;TODAY()+15),"Notify",Merged_Data[[#This Row],[Cert 3 Exp Date]]&lt;=TODAY(), "Expired",Merged_Data[[#This Row],[Cert 3 Exp Date]]= " ","No Data")</f>
        <v>Current</v>
      </c>
    </row>
    <row r="800" spans="1:16" x14ac:dyDescent="0.25">
      <c r="A800" s="13" t="s">
        <v>1051</v>
      </c>
      <c r="B800" s="13" t="s">
        <v>1321</v>
      </c>
      <c r="C800" s="13" t="s">
        <v>3233</v>
      </c>
      <c r="D800" s="13" t="s">
        <v>2425</v>
      </c>
      <c r="E800" s="13" t="s">
        <v>2426</v>
      </c>
      <c r="F800" s="13" t="s">
        <v>2435</v>
      </c>
      <c r="G800" s="13" t="s">
        <v>2432</v>
      </c>
      <c r="H800" s="18">
        <v>44711</v>
      </c>
      <c r="I800" s="20">
        <v>44748</v>
      </c>
      <c r="J800" s="18">
        <v>44765</v>
      </c>
      <c r="K800" s="22">
        <v>45330</v>
      </c>
      <c r="L800" s="14" t="str">
        <f ca="1">IF(Merged_Data[[#This Row],[Last Job Date]]+10 &lt;TODAY(), "AVAILABLE", "NOT AVAILABLE")</f>
        <v>AVAILABLE</v>
      </c>
      <c r="M800" s="37" t="str">
        <f ca="1">IF(OR(Merged_Data[[#This Row],[Cert 2 Exp Date]]&lt;=TODAY()-$D$3, Merged_Data[[#This Row],[Cert 1 Ext Date]]&lt;=TODAY()-$D$3,Merged_Data[[#This Row],[Cert 3 Exp Date]]&lt;=TODAY()-$D$3), "COMPLIANT", "NOT COMPLIANT")</f>
        <v>NOT COMPLIANT</v>
      </c>
      <c r="N800" s="45" t="str" cm="1">
        <f t="array" aca="1" ref="N800" ca="1">_xlfn.IFS(Merged_Data[[#This Row],[Cert 1 Ext Date]]&gt;TODAY()+10, "Current", AND(Merged_Data[[#This Row],[Cert 1 Ext Date]]&gt;TODAY(), Merged_Data[[#This Row],[Cert 1 Ext Date]]&lt;TODAY()+15),"Notify",Merged_Data[[#This Row],[Cert 1 Ext Date]]&lt;=TODAY(), "Expired",Merged_Data[[#This Row],[Cert 1 Ext Date]]= " ","No Data")</f>
        <v>Current</v>
      </c>
      <c r="O800" s="45" t="str" cm="1">
        <f t="array" aca="1" ref="O800" ca="1">_xlfn.IFS(Merged_Data[[#This Row],[Cert 2 Exp Date]]&gt;TODAY()+10, "Current", AND(Merged_Data[[#This Row],[Cert 2 Exp Date]]&gt;TODAY(), Merged_Data[[#This Row],[Cert 2 Exp Date]]&lt;TODAY()+15),"Notify",Merged_Data[[#This Row],[Cert 2 Exp Date]]&lt;=TODAY(), "Expired",Merged_Data[[#This Row],[Cert 2 Exp Date]]= " ","No Data")</f>
        <v>Current</v>
      </c>
      <c r="P800" s="45" t="str" cm="1">
        <f t="array" aca="1" ref="P800" ca="1">_xlfn.IFS(Merged_Data[[#This Row],[Cert 3 Exp Date]]&gt;TODAY()+10, "Current", AND(Merged_Data[[#This Row],[Cert 3 Exp Date]]&gt;TODAY(), Merged_Data[[#This Row],[Cert 3 Exp Date]]&lt;TODAY()+15),"Notify",Merged_Data[[#This Row],[Cert 3 Exp Date]]&lt;=TODAY(), "Expired",Merged_Data[[#This Row],[Cert 3 Exp Date]]= " ","No Data")</f>
        <v>Current</v>
      </c>
    </row>
    <row r="801" spans="1:16" x14ac:dyDescent="0.25">
      <c r="A801" s="13" t="s">
        <v>488</v>
      </c>
      <c r="B801" s="13" t="s">
        <v>489</v>
      </c>
      <c r="C801" s="13" t="s">
        <v>3234</v>
      </c>
      <c r="D801" s="13" t="s">
        <v>2425</v>
      </c>
      <c r="E801" s="13" t="s">
        <v>2426</v>
      </c>
      <c r="F801" s="13" t="s">
        <v>2435</v>
      </c>
      <c r="G801" s="13" t="s">
        <v>2432</v>
      </c>
      <c r="H801" s="18">
        <v>44704</v>
      </c>
      <c r="I801" s="20">
        <v>44838</v>
      </c>
      <c r="J801" s="18">
        <v>45035</v>
      </c>
      <c r="K801" s="22">
        <v>44553</v>
      </c>
      <c r="L801" s="14" t="str">
        <f ca="1">IF(Merged_Data[[#This Row],[Last Job Date]]+10 &lt;TODAY(), "AVAILABLE", "NOT AVAILABLE")</f>
        <v>AVAILABLE</v>
      </c>
      <c r="M801" s="37" t="str">
        <f ca="1">IF(OR(Merged_Data[[#This Row],[Cert 2 Exp Date]]&lt;=TODAY()-$D$3, Merged_Data[[#This Row],[Cert 1 Ext Date]]&lt;=TODAY()-$D$3,Merged_Data[[#This Row],[Cert 3 Exp Date]]&lt;=TODAY()-$D$3), "COMPLIANT", "NOT COMPLIANT")</f>
        <v>COMPLIANT</v>
      </c>
      <c r="N801" s="45" t="str" cm="1">
        <f t="array" aca="1" ref="N801" ca="1">_xlfn.IFS(Merged_Data[[#This Row],[Cert 1 Ext Date]]&gt;TODAY()+10, "Current", AND(Merged_Data[[#This Row],[Cert 1 Ext Date]]&gt;TODAY(), Merged_Data[[#This Row],[Cert 1 Ext Date]]&lt;TODAY()+15),"Notify",Merged_Data[[#This Row],[Cert 1 Ext Date]]&lt;=TODAY(), "Expired",Merged_Data[[#This Row],[Cert 1 Ext Date]]= " ","No Data")</f>
        <v>Current</v>
      </c>
      <c r="O801" s="45" t="str" cm="1">
        <f t="array" aca="1" ref="O801" ca="1">_xlfn.IFS(Merged_Data[[#This Row],[Cert 2 Exp Date]]&gt;TODAY()+10, "Current", AND(Merged_Data[[#This Row],[Cert 2 Exp Date]]&gt;TODAY(), Merged_Data[[#This Row],[Cert 2 Exp Date]]&lt;TODAY()+15),"Notify",Merged_Data[[#This Row],[Cert 2 Exp Date]]&lt;=TODAY(), "Expired",Merged_Data[[#This Row],[Cert 2 Exp Date]]= " ","No Data")</f>
        <v>Current</v>
      </c>
      <c r="P801" s="45" t="str" cm="1">
        <f t="array" aca="1" ref="P801" ca="1">_xlfn.IFS(Merged_Data[[#This Row],[Cert 3 Exp Date]]&gt;TODAY()+10, "Current", AND(Merged_Data[[#This Row],[Cert 3 Exp Date]]&gt;TODAY(), Merged_Data[[#This Row],[Cert 3 Exp Date]]&lt;TODAY()+15),"Notify",Merged_Data[[#This Row],[Cert 3 Exp Date]]&lt;=TODAY(), "Expired",Merged_Data[[#This Row],[Cert 3 Exp Date]]= " ","No Data")</f>
        <v>Expired</v>
      </c>
    </row>
    <row r="802" spans="1:16" x14ac:dyDescent="0.25">
      <c r="A802" s="13" t="s">
        <v>2297</v>
      </c>
      <c r="B802" s="13" t="s">
        <v>2298</v>
      </c>
      <c r="C802" s="13" t="s">
        <v>3235</v>
      </c>
      <c r="D802" s="13" t="s">
        <v>2425</v>
      </c>
      <c r="E802" s="13" t="s">
        <v>2445</v>
      </c>
      <c r="F802" s="13" t="s">
        <v>2447</v>
      </c>
      <c r="G802" s="13" t="s">
        <v>2432</v>
      </c>
      <c r="H802" s="18">
        <v>44706</v>
      </c>
      <c r="I802" s="20"/>
      <c r="J802" s="18">
        <v>45033</v>
      </c>
      <c r="K802" s="22">
        <v>44564</v>
      </c>
      <c r="L802" s="14" t="str">
        <f ca="1">IF(Merged_Data[[#This Row],[Last Job Date]]+10 &lt;TODAY(), "AVAILABLE", "NOT AVAILABLE")</f>
        <v>AVAILABLE</v>
      </c>
      <c r="M802" s="37" t="str">
        <f ca="1">IF(OR(Merged_Data[[#This Row],[Cert 2 Exp Date]]&lt;=TODAY()-$D$3, Merged_Data[[#This Row],[Cert 1 Ext Date]]&lt;=TODAY()-$D$3,Merged_Data[[#This Row],[Cert 3 Exp Date]]&lt;=TODAY()-$D$3), "COMPLIANT", "NOT COMPLIANT")</f>
        <v>COMPLIANT</v>
      </c>
      <c r="N802" s="45" t="str" cm="1">
        <f t="array" aca="1" ref="N802" ca="1">_xlfn.IFS(Merged_Data[[#This Row],[Cert 1 Ext Date]]&gt;TODAY()+10, "Current", AND(Merged_Data[[#This Row],[Cert 1 Ext Date]]&gt;TODAY(), Merged_Data[[#This Row],[Cert 1 Ext Date]]&lt;TODAY()+15),"Notify",Merged_Data[[#This Row],[Cert 1 Ext Date]]&lt;=TODAY(), "Expired",Merged_Data[[#This Row],[Cert 1 Ext Date]]= " ","No Data")</f>
        <v>Expired</v>
      </c>
      <c r="O802" s="45" t="str" cm="1">
        <f t="array" aca="1" ref="O802" ca="1">_xlfn.IFS(Merged_Data[[#This Row],[Cert 2 Exp Date]]&gt;TODAY()+10, "Current", AND(Merged_Data[[#This Row],[Cert 2 Exp Date]]&gt;TODAY(), Merged_Data[[#This Row],[Cert 2 Exp Date]]&lt;TODAY()+15),"Notify",Merged_Data[[#This Row],[Cert 2 Exp Date]]&lt;=TODAY(), "Expired",Merged_Data[[#This Row],[Cert 2 Exp Date]]= " ","No Data")</f>
        <v>Current</v>
      </c>
      <c r="P802" s="45" t="str" cm="1">
        <f t="array" aca="1" ref="P802" ca="1">_xlfn.IFS(Merged_Data[[#This Row],[Cert 3 Exp Date]]&gt;TODAY()+10, "Current", AND(Merged_Data[[#This Row],[Cert 3 Exp Date]]&gt;TODAY(), Merged_Data[[#This Row],[Cert 3 Exp Date]]&lt;TODAY()+15),"Notify",Merged_Data[[#This Row],[Cert 3 Exp Date]]&lt;=TODAY(), "Expired",Merged_Data[[#This Row],[Cert 3 Exp Date]]= " ","No Data")</f>
        <v>Expired</v>
      </c>
    </row>
    <row r="803" spans="1:16" x14ac:dyDescent="0.25">
      <c r="A803" s="13" t="s">
        <v>554</v>
      </c>
      <c r="B803" s="13" t="s">
        <v>555</v>
      </c>
      <c r="C803" s="13" t="s">
        <v>3236</v>
      </c>
      <c r="D803" s="13" t="s">
        <v>2425</v>
      </c>
      <c r="E803" s="13" t="s">
        <v>2450</v>
      </c>
      <c r="F803" s="13" t="s">
        <v>2431</v>
      </c>
      <c r="G803" s="13" t="s">
        <v>2428</v>
      </c>
      <c r="H803" s="18">
        <v>44715</v>
      </c>
      <c r="I803" s="20">
        <v>45156</v>
      </c>
      <c r="J803" s="18">
        <v>45178</v>
      </c>
      <c r="K803" s="22">
        <v>45460</v>
      </c>
      <c r="L803" s="14" t="str">
        <f ca="1">IF(Merged_Data[[#This Row],[Last Job Date]]+10 &lt;TODAY(), "AVAILABLE", "NOT AVAILABLE")</f>
        <v>NOT AVAILABLE</v>
      </c>
      <c r="M803" s="37" t="str">
        <f ca="1">IF(OR(Merged_Data[[#This Row],[Cert 2 Exp Date]]&lt;=TODAY()-$D$3, Merged_Data[[#This Row],[Cert 1 Ext Date]]&lt;=TODAY()-$D$3,Merged_Data[[#This Row],[Cert 3 Exp Date]]&lt;=TODAY()-$D$3), "COMPLIANT", "NOT COMPLIANT")</f>
        <v>NOT COMPLIANT</v>
      </c>
      <c r="N803" s="45" t="str" cm="1">
        <f t="array" aca="1" ref="N803" ca="1">_xlfn.IFS(Merged_Data[[#This Row],[Cert 1 Ext Date]]&gt;TODAY()+10, "Current", AND(Merged_Data[[#This Row],[Cert 1 Ext Date]]&gt;TODAY(), Merged_Data[[#This Row],[Cert 1 Ext Date]]&lt;TODAY()+15),"Notify",Merged_Data[[#This Row],[Cert 1 Ext Date]]&lt;=TODAY(), "Expired",Merged_Data[[#This Row],[Cert 1 Ext Date]]= " ","No Data")</f>
        <v>Current</v>
      </c>
      <c r="O803" s="45" t="str" cm="1">
        <f t="array" aca="1" ref="O803" ca="1">_xlfn.IFS(Merged_Data[[#This Row],[Cert 2 Exp Date]]&gt;TODAY()+10, "Current", AND(Merged_Data[[#This Row],[Cert 2 Exp Date]]&gt;TODAY(), Merged_Data[[#This Row],[Cert 2 Exp Date]]&lt;TODAY()+15),"Notify",Merged_Data[[#This Row],[Cert 2 Exp Date]]&lt;=TODAY(), "Expired",Merged_Data[[#This Row],[Cert 2 Exp Date]]= " ","No Data")</f>
        <v>Current</v>
      </c>
      <c r="P803" s="45" t="str" cm="1">
        <f t="array" aca="1" ref="P803" ca="1">_xlfn.IFS(Merged_Data[[#This Row],[Cert 3 Exp Date]]&gt;TODAY()+10, "Current", AND(Merged_Data[[#This Row],[Cert 3 Exp Date]]&gt;TODAY(), Merged_Data[[#This Row],[Cert 3 Exp Date]]&lt;TODAY()+15),"Notify",Merged_Data[[#This Row],[Cert 3 Exp Date]]&lt;=TODAY(), "Expired",Merged_Data[[#This Row],[Cert 3 Exp Date]]= " ","No Data")</f>
        <v>Current</v>
      </c>
    </row>
    <row r="804" spans="1:16" x14ac:dyDescent="0.25">
      <c r="A804" s="13" t="s">
        <v>2252</v>
      </c>
      <c r="B804" s="13" t="s">
        <v>2253</v>
      </c>
      <c r="C804" s="13" t="s">
        <v>3237</v>
      </c>
      <c r="D804" s="13" t="s">
        <v>2425</v>
      </c>
      <c r="E804" s="13" t="s">
        <v>2450</v>
      </c>
      <c r="F804" s="13" t="s">
        <v>2442</v>
      </c>
      <c r="G804" s="13" t="s">
        <v>2432</v>
      </c>
      <c r="H804" s="18">
        <v>44714</v>
      </c>
      <c r="I804" s="20">
        <v>45100</v>
      </c>
      <c r="J804" s="18">
        <v>44866</v>
      </c>
      <c r="K804" s="22">
        <v>45001</v>
      </c>
      <c r="L804" s="14" t="str">
        <f ca="1">IF(Merged_Data[[#This Row],[Last Job Date]]+10 &lt;TODAY(), "AVAILABLE", "NOT AVAILABLE")</f>
        <v>NOT AVAILABLE</v>
      </c>
      <c r="M804" s="37" t="str">
        <f ca="1">IF(OR(Merged_Data[[#This Row],[Cert 2 Exp Date]]&lt;=TODAY()-$D$3, Merged_Data[[#This Row],[Cert 1 Ext Date]]&lt;=TODAY()-$D$3,Merged_Data[[#This Row],[Cert 3 Exp Date]]&lt;=TODAY()-$D$3), "COMPLIANT", "NOT COMPLIANT")</f>
        <v>NOT COMPLIANT</v>
      </c>
      <c r="N804" s="45" t="str" cm="1">
        <f t="array" aca="1" ref="N804" ca="1">_xlfn.IFS(Merged_Data[[#This Row],[Cert 1 Ext Date]]&gt;TODAY()+10, "Current", AND(Merged_Data[[#This Row],[Cert 1 Ext Date]]&gt;TODAY(), Merged_Data[[#This Row],[Cert 1 Ext Date]]&lt;TODAY()+15),"Notify",Merged_Data[[#This Row],[Cert 1 Ext Date]]&lt;=TODAY(), "Expired",Merged_Data[[#This Row],[Cert 1 Ext Date]]= " ","No Data")</f>
        <v>Current</v>
      </c>
      <c r="O804" s="45" t="str" cm="1">
        <f t="array" aca="1" ref="O804" ca="1">_xlfn.IFS(Merged_Data[[#This Row],[Cert 2 Exp Date]]&gt;TODAY()+10, "Current", AND(Merged_Data[[#This Row],[Cert 2 Exp Date]]&gt;TODAY(), Merged_Data[[#This Row],[Cert 2 Exp Date]]&lt;TODAY()+15),"Notify",Merged_Data[[#This Row],[Cert 2 Exp Date]]&lt;=TODAY(), "Expired",Merged_Data[[#This Row],[Cert 2 Exp Date]]= " ","No Data")</f>
        <v>Current</v>
      </c>
      <c r="P804" s="45" t="str" cm="1">
        <f t="array" aca="1" ref="P804" ca="1">_xlfn.IFS(Merged_Data[[#This Row],[Cert 3 Exp Date]]&gt;TODAY()+10, "Current", AND(Merged_Data[[#This Row],[Cert 3 Exp Date]]&gt;TODAY(), Merged_Data[[#This Row],[Cert 3 Exp Date]]&lt;TODAY()+15),"Notify",Merged_Data[[#This Row],[Cert 3 Exp Date]]&lt;=TODAY(), "Expired",Merged_Data[[#This Row],[Cert 3 Exp Date]]= " ","No Data")</f>
        <v>Current</v>
      </c>
    </row>
    <row r="805" spans="1:16" x14ac:dyDescent="0.25">
      <c r="A805" s="13" t="s">
        <v>1996</v>
      </c>
      <c r="B805" s="13" t="s">
        <v>1997</v>
      </c>
      <c r="C805" s="13" t="s">
        <v>3238</v>
      </c>
      <c r="D805" s="13" t="s">
        <v>2430</v>
      </c>
      <c r="E805" s="13" t="s">
        <v>2450</v>
      </c>
      <c r="F805" s="13" t="s">
        <v>2427</v>
      </c>
      <c r="G805" s="13" t="s">
        <v>2432</v>
      </c>
      <c r="H805" s="18">
        <v>44707</v>
      </c>
      <c r="I805" s="20">
        <v>44669</v>
      </c>
      <c r="J805" s="18">
        <v>45006</v>
      </c>
      <c r="K805" s="22">
        <v>44942</v>
      </c>
      <c r="L805" s="14" t="str">
        <f ca="1">IF(Merged_Data[[#This Row],[Last Job Date]]+10 &lt;TODAY(), "AVAILABLE", "NOT AVAILABLE")</f>
        <v>AVAILABLE</v>
      </c>
      <c r="M805" s="37" t="str">
        <f ca="1">IF(OR(Merged_Data[[#This Row],[Cert 2 Exp Date]]&lt;=TODAY()-$D$3, Merged_Data[[#This Row],[Cert 1 Ext Date]]&lt;=TODAY()-$D$3,Merged_Data[[#This Row],[Cert 3 Exp Date]]&lt;=TODAY()-$D$3), "COMPLIANT", "NOT COMPLIANT")</f>
        <v>COMPLIANT</v>
      </c>
      <c r="N805" s="45" t="str" cm="1">
        <f t="array" aca="1" ref="N805" ca="1">_xlfn.IFS(Merged_Data[[#This Row],[Cert 1 Ext Date]]&gt;TODAY()+10, "Current", AND(Merged_Data[[#This Row],[Cert 1 Ext Date]]&gt;TODAY(), Merged_Data[[#This Row],[Cert 1 Ext Date]]&lt;TODAY()+15),"Notify",Merged_Data[[#This Row],[Cert 1 Ext Date]]&lt;=TODAY(), "Expired",Merged_Data[[#This Row],[Cert 1 Ext Date]]= " ","No Data")</f>
        <v>Expired</v>
      </c>
      <c r="O805" s="45" t="str" cm="1">
        <f t="array" aca="1" ref="O805" ca="1">_xlfn.IFS(Merged_Data[[#This Row],[Cert 2 Exp Date]]&gt;TODAY()+10, "Current", AND(Merged_Data[[#This Row],[Cert 2 Exp Date]]&gt;TODAY(), Merged_Data[[#This Row],[Cert 2 Exp Date]]&lt;TODAY()+15),"Notify",Merged_Data[[#This Row],[Cert 2 Exp Date]]&lt;=TODAY(), "Expired",Merged_Data[[#This Row],[Cert 2 Exp Date]]= " ","No Data")</f>
        <v>Current</v>
      </c>
      <c r="P805" s="45" t="str" cm="1">
        <f t="array" aca="1" ref="P805" ca="1">_xlfn.IFS(Merged_Data[[#This Row],[Cert 3 Exp Date]]&gt;TODAY()+10, "Current", AND(Merged_Data[[#This Row],[Cert 3 Exp Date]]&gt;TODAY(), Merged_Data[[#This Row],[Cert 3 Exp Date]]&lt;TODAY()+15),"Notify",Merged_Data[[#This Row],[Cert 3 Exp Date]]&lt;=TODAY(), "Expired",Merged_Data[[#This Row],[Cert 3 Exp Date]]= " ","No Data")</f>
        <v>Current</v>
      </c>
    </row>
    <row r="806" spans="1:16" x14ac:dyDescent="0.25">
      <c r="A806" s="13" t="s">
        <v>2314</v>
      </c>
      <c r="B806" s="13" t="s">
        <v>2315</v>
      </c>
      <c r="C806" s="13" t="s">
        <v>3239</v>
      </c>
      <c r="D806" s="13" t="s">
        <v>2425</v>
      </c>
      <c r="E806" s="13" t="s">
        <v>2437</v>
      </c>
      <c r="F806" s="13" t="s">
        <v>2431</v>
      </c>
      <c r="G806" s="13" t="s">
        <v>2432</v>
      </c>
      <c r="H806" s="18">
        <v>44712</v>
      </c>
      <c r="I806" s="20">
        <v>44782</v>
      </c>
      <c r="J806" s="18">
        <v>44644</v>
      </c>
      <c r="K806" s="22">
        <v>45410</v>
      </c>
      <c r="L806" s="14" t="str">
        <f ca="1">IF(Merged_Data[[#This Row],[Last Job Date]]+10 &lt;TODAY(), "AVAILABLE", "NOT AVAILABLE")</f>
        <v>AVAILABLE</v>
      </c>
      <c r="M806" s="37" t="str">
        <f ca="1">IF(OR(Merged_Data[[#This Row],[Cert 2 Exp Date]]&lt;=TODAY()-$D$3, Merged_Data[[#This Row],[Cert 1 Ext Date]]&lt;=TODAY()-$D$3,Merged_Data[[#This Row],[Cert 3 Exp Date]]&lt;=TODAY()-$D$3), "COMPLIANT", "NOT COMPLIANT")</f>
        <v>COMPLIANT</v>
      </c>
      <c r="N806" s="45" t="str" cm="1">
        <f t="array" aca="1" ref="N806" ca="1">_xlfn.IFS(Merged_Data[[#This Row],[Cert 1 Ext Date]]&gt;TODAY()+10, "Current", AND(Merged_Data[[#This Row],[Cert 1 Ext Date]]&gt;TODAY(), Merged_Data[[#This Row],[Cert 1 Ext Date]]&lt;TODAY()+15),"Notify",Merged_Data[[#This Row],[Cert 1 Ext Date]]&lt;=TODAY(), "Expired",Merged_Data[[#This Row],[Cert 1 Ext Date]]= " ","No Data")</f>
        <v>Current</v>
      </c>
      <c r="O806" s="45" t="str" cm="1">
        <f t="array" aca="1" ref="O806" ca="1">_xlfn.IFS(Merged_Data[[#This Row],[Cert 2 Exp Date]]&gt;TODAY()+10, "Current", AND(Merged_Data[[#This Row],[Cert 2 Exp Date]]&gt;TODAY(), Merged_Data[[#This Row],[Cert 2 Exp Date]]&lt;TODAY()+15),"Notify",Merged_Data[[#This Row],[Cert 2 Exp Date]]&lt;=TODAY(), "Expired",Merged_Data[[#This Row],[Cert 2 Exp Date]]= " ","No Data")</f>
        <v>Expired</v>
      </c>
      <c r="P806" s="45" t="str" cm="1">
        <f t="array" aca="1" ref="P806" ca="1">_xlfn.IFS(Merged_Data[[#This Row],[Cert 3 Exp Date]]&gt;TODAY()+10, "Current", AND(Merged_Data[[#This Row],[Cert 3 Exp Date]]&gt;TODAY(), Merged_Data[[#This Row],[Cert 3 Exp Date]]&lt;TODAY()+15),"Notify",Merged_Data[[#This Row],[Cert 3 Exp Date]]&lt;=TODAY(), "Expired",Merged_Data[[#This Row],[Cert 3 Exp Date]]= " ","No Data")</f>
        <v>Current</v>
      </c>
    </row>
    <row r="807" spans="1:16" x14ac:dyDescent="0.25">
      <c r="A807" s="13" t="s">
        <v>2007</v>
      </c>
      <c r="B807" s="13" t="s">
        <v>2008</v>
      </c>
      <c r="C807" s="13" t="s">
        <v>3240</v>
      </c>
      <c r="D807" s="13" t="s">
        <v>2425</v>
      </c>
      <c r="E807" s="13" t="s">
        <v>2445</v>
      </c>
      <c r="F807" s="13" t="s">
        <v>2435</v>
      </c>
      <c r="G807" s="13" t="s">
        <v>2428</v>
      </c>
      <c r="H807" s="18">
        <v>44714</v>
      </c>
      <c r="I807" s="20">
        <v>44755</v>
      </c>
      <c r="J807" s="18"/>
      <c r="K807" s="22"/>
      <c r="L807" s="14" t="str">
        <f ca="1">IF(Merged_Data[[#This Row],[Last Job Date]]+10 &lt;TODAY(), "AVAILABLE", "NOT AVAILABLE")</f>
        <v>NOT AVAILABLE</v>
      </c>
      <c r="M807" s="37" t="str">
        <f ca="1">IF(OR(Merged_Data[[#This Row],[Cert 2 Exp Date]]&lt;=TODAY()-$D$3, Merged_Data[[#This Row],[Cert 1 Ext Date]]&lt;=TODAY()-$D$3,Merged_Data[[#This Row],[Cert 3 Exp Date]]&lt;=TODAY()-$D$3), "COMPLIANT", "NOT COMPLIANT")</f>
        <v>COMPLIANT</v>
      </c>
      <c r="N807" s="45" t="str" cm="1">
        <f t="array" aca="1" ref="N807" ca="1">_xlfn.IFS(Merged_Data[[#This Row],[Cert 1 Ext Date]]&gt;TODAY()+10, "Current", AND(Merged_Data[[#This Row],[Cert 1 Ext Date]]&gt;TODAY(), Merged_Data[[#This Row],[Cert 1 Ext Date]]&lt;TODAY()+15),"Notify",Merged_Data[[#This Row],[Cert 1 Ext Date]]&lt;=TODAY(), "Expired",Merged_Data[[#This Row],[Cert 1 Ext Date]]= " ","No Data")</f>
        <v>Current</v>
      </c>
      <c r="O807" s="45" t="str" cm="1">
        <f t="array" aca="1" ref="O807" ca="1">_xlfn.IFS(Merged_Data[[#This Row],[Cert 2 Exp Date]]&gt;TODAY()+10, "Current", AND(Merged_Data[[#This Row],[Cert 2 Exp Date]]&gt;TODAY(), Merged_Data[[#This Row],[Cert 2 Exp Date]]&lt;TODAY()+15),"Notify",Merged_Data[[#This Row],[Cert 2 Exp Date]]&lt;=TODAY(), "Expired",Merged_Data[[#This Row],[Cert 2 Exp Date]]= " ","No Data")</f>
        <v>Expired</v>
      </c>
      <c r="P807" s="45" t="str" cm="1">
        <f t="array" aca="1" ref="P807" ca="1">_xlfn.IFS(Merged_Data[[#This Row],[Cert 3 Exp Date]]&gt;TODAY()+10, "Current", AND(Merged_Data[[#This Row],[Cert 3 Exp Date]]&gt;TODAY(), Merged_Data[[#This Row],[Cert 3 Exp Date]]&lt;TODAY()+15),"Notify",Merged_Data[[#This Row],[Cert 3 Exp Date]]&lt;=TODAY(), "Expired",Merged_Data[[#This Row],[Cert 3 Exp Date]]= " ","No Data")</f>
        <v>Expired</v>
      </c>
    </row>
    <row r="808" spans="1:16" x14ac:dyDescent="0.25">
      <c r="A808" s="13" t="s">
        <v>2367</v>
      </c>
      <c r="B808" s="13" t="s">
        <v>2368</v>
      </c>
      <c r="C808" s="13" t="s">
        <v>3241</v>
      </c>
      <c r="D808" s="13" t="s">
        <v>2425</v>
      </c>
      <c r="E808" s="13" t="s">
        <v>2426</v>
      </c>
      <c r="F808" s="13" t="s">
        <v>2447</v>
      </c>
      <c r="G808" s="13" t="s">
        <v>2432</v>
      </c>
      <c r="H808" s="18">
        <v>44708</v>
      </c>
      <c r="I808" s="20">
        <v>45025</v>
      </c>
      <c r="J808" s="18">
        <v>44956</v>
      </c>
      <c r="K808" s="22">
        <v>45414</v>
      </c>
      <c r="L808" s="14" t="str">
        <f ca="1">IF(Merged_Data[[#This Row],[Last Job Date]]+10 &lt;TODAY(), "AVAILABLE", "NOT AVAILABLE")</f>
        <v>AVAILABLE</v>
      </c>
      <c r="M808" s="37" t="str">
        <f ca="1">IF(OR(Merged_Data[[#This Row],[Cert 2 Exp Date]]&lt;=TODAY()-$D$3, Merged_Data[[#This Row],[Cert 1 Ext Date]]&lt;=TODAY()-$D$3,Merged_Data[[#This Row],[Cert 3 Exp Date]]&lt;=TODAY()-$D$3), "COMPLIANT", "NOT COMPLIANT")</f>
        <v>NOT COMPLIANT</v>
      </c>
      <c r="N808" s="45" t="str" cm="1">
        <f t="array" aca="1" ref="N808" ca="1">_xlfn.IFS(Merged_Data[[#This Row],[Cert 1 Ext Date]]&gt;TODAY()+10, "Current", AND(Merged_Data[[#This Row],[Cert 1 Ext Date]]&gt;TODAY(), Merged_Data[[#This Row],[Cert 1 Ext Date]]&lt;TODAY()+15),"Notify",Merged_Data[[#This Row],[Cert 1 Ext Date]]&lt;=TODAY(), "Expired",Merged_Data[[#This Row],[Cert 1 Ext Date]]= " ","No Data")</f>
        <v>Current</v>
      </c>
      <c r="O808" s="45" t="str" cm="1">
        <f t="array" aca="1" ref="O808" ca="1">_xlfn.IFS(Merged_Data[[#This Row],[Cert 2 Exp Date]]&gt;TODAY()+10, "Current", AND(Merged_Data[[#This Row],[Cert 2 Exp Date]]&gt;TODAY(), Merged_Data[[#This Row],[Cert 2 Exp Date]]&lt;TODAY()+15),"Notify",Merged_Data[[#This Row],[Cert 2 Exp Date]]&lt;=TODAY(), "Expired",Merged_Data[[#This Row],[Cert 2 Exp Date]]= " ","No Data")</f>
        <v>Current</v>
      </c>
      <c r="P808" s="45" t="str" cm="1">
        <f t="array" aca="1" ref="P808" ca="1">_xlfn.IFS(Merged_Data[[#This Row],[Cert 3 Exp Date]]&gt;TODAY()+10, "Current", AND(Merged_Data[[#This Row],[Cert 3 Exp Date]]&gt;TODAY(), Merged_Data[[#This Row],[Cert 3 Exp Date]]&lt;TODAY()+15),"Notify",Merged_Data[[#This Row],[Cert 3 Exp Date]]&lt;=TODAY(), "Expired",Merged_Data[[#This Row],[Cert 3 Exp Date]]= " ","No Data")</f>
        <v>Current</v>
      </c>
    </row>
    <row r="809" spans="1:16" x14ac:dyDescent="0.25">
      <c r="A809" s="13" t="s">
        <v>1065</v>
      </c>
      <c r="B809" s="13" t="s">
        <v>1066</v>
      </c>
      <c r="C809" s="13" t="s">
        <v>3242</v>
      </c>
      <c r="D809" s="13" t="s">
        <v>2430</v>
      </c>
      <c r="E809" s="13" t="s">
        <v>2426</v>
      </c>
      <c r="F809" s="13" t="s">
        <v>2435</v>
      </c>
      <c r="G809" s="13" t="s">
        <v>2428</v>
      </c>
      <c r="H809" s="18">
        <v>44704</v>
      </c>
      <c r="I809" s="20">
        <v>44796</v>
      </c>
      <c r="J809" s="18">
        <v>44637</v>
      </c>
      <c r="K809" s="22">
        <v>44606</v>
      </c>
      <c r="L809" s="14" t="str">
        <f ca="1">IF(Merged_Data[[#This Row],[Last Job Date]]+10 &lt;TODAY(), "AVAILABLE", "NOT AVAILABLE")</f>
        <v>AVAILABLE</v>
      </c>
      <c r="M809" s="37" t="str">
        <f ca="1">IF(OR(Merged_Data[[#This Row],[Cert 2 Exp Date]]&lt;=TODAY()-$D$3, Merged_Data[[#This Row],[Cert 1 Ext Date]]&lt;=TODAY()-$D$3,Merged_Data[[#This Row],[Cert 3 Exp Date]]&lt;=TODAY()-$D$3), "COMPLIANT", "NOT COMPLIANT")</f>
        <v>COMPLIANT</v>
      </c>
      <c r="N809" s="45" t="str" cm="1">
        <f t="array" aca="1" ref="N809" ca="1">_xlfn.IFS(Merged_Data[[#This Row],[Cert 1 Ext Date]]&gt;TODAY()+10, "Current", AND(Merged_Data[[#This Row],[Cert 1 Ext Date]]&gt;TODAY(), Merged_Data[[#This Row],[Cert 1 Ext Date]]&lt;TODAY()+15),"Notify",Merged_Data[[#This Row],[Cert 1 Ext Date]]&lt;=TODAY(), "Expired",Merged_Data[[#This Row],[Cert 1 Ext Date]]= " ","No Data")</f>
        <v>Current</v>
      </c>
      <c r="O809" s="45" t="str" cm="1">
        <f t="array" aca="1" ref="O809" ca="1">_xlfn.IFS(Merged_Data[[#This Row],[Cert 2 Exp Date]]&gt;TODAY()+10, "Current", AND(Merged_Data[[#This Row],[Cert 2 Exp Date]]&gt;TODAY(), Merged_Data[[#This Row],[Cert 2 Exp Date]]&lt;TODAY()+15),"Notify",Merged_Data[[#This Row],[Cert 2 Exp Date]]&lt;=TODAY(), "Expired",Merged_Data[[#This Row],[Cert 2 Exp Date]]= " ","No Data")</f>
        <v>Expired</v>
      </c>
      <c r="P809" s="45" t="str" cm="1">
        <f t="array" aca="1" ref="P809" ca="1">_xlfn.IFS(Merged_Data[[#This Row],[Cert 3 Exp Date]]&gt;TODAY()+10, "Current", AND(Merged_Data[[#This Row],[Cert 3 Exp Date]]&gt;TODAY(), Merged_Data[[#This Row],[Cert 3 Exp Date]]&lt;TODAY()+15),"Notify",Merged_Data[[#This Row],[Cert 3 Exp Date]]&lt;=TODAY(), "Expired",Merged_Data[[#This Row],[Cert 3 Exp Date]]= " ","No Data")</f>
        <v>Expired</v>
      </c>
    </row>
    <row r="810" spans="1:16" x14ac:dyDescent="0.25">
      <c r="A810" s="13" t="s">
        <v>2305</v>
      </c>
      <c r="B810" s="13" t="s">
        <v>2306</v>
      </c>
      <c r="C810" s="13" t="s">
        <v>3243</v>
      </c>
      <c r="D810" s="13" t="s">
        <v>2425</v>
      </c>
      <c r="E810" s="13" t="s">
        <v>2441</v>
      </c>
      <c r="F810" s="13" t="s">
        <v>2442</v>
      </c>
      <c r="G810" s="13" t="s">
        <v>2428</v>
      </c>
      <c r="H810" s="18">
        <v>44706</v>
      </c>
      <c r="I810" s="20">
        <v>44906</v>
      </c>
      <c r="J810" s="18">
        <v>44701</v>
      </c>
      <c r="K810" s="22">
        <v>45217</v>
      </c>
      <c r="L810" s="14" t="str">
        <f ca="1">IF(Merged_Data[[#This Row],[Last Job Date]]+10 &lt;TODAY(), "AVAILABLE", "NOT AVAILABLE")</f>
        <v>AVAILABLE</v>
      </c>
      <c r="M810" s="37" t="str">
        <f ca="1">IF(OR(Merged_Data[[#This Row],[Cert 2 Exp Date]]&lt;=TODAY()-$D$3, Merged_Data[[#This Row],[Cert 1 Ext Date]]&lt;=TODAY()-$D$3,Merged_Data[[#This Row],[Cert 3 Exp Date]]&lt;=TODAY()-$D$3), "COMPLIANT", "NOT COMPLIANT")</f>
        <v>COMPLIANT</v>
      </c>
      <c r="N810" s="45" t="str" cm="1">
        <f t="array" aca="1" ref="N810" ca="1">_xlfn.IFS(Merged_Data[[#This Row],[Cert 1 Ext Date]]&gt;TODAY()+10, "Current", AND(Merged_Data[[#This Row],[Cert 1 Ext Date]]&gt;TODAY(), Merged_Data[[#This Row],[Cert 1 Ext Date]]&lt;TODAY()+15),"Notify",Merged_Data[[#This Row],[Cert 1 Ext Date]]&lt;=TODAY(), "Expired",Merged_Data[[#This Row],[Cert 1 Ext Date]]= " ","No Data")</f>
        <v>Current</v>
      </c>
      <c r="O810" s="45" t="str" cm="1">
        <f t="array" aca="1" ref="O810" ca="1">_xlfn.IFS(Merged_Data[[#This Row],[Cert 2 Exp Date]]&gt;TODAY()+10, "Current", AND(Merged_Data[[#This Row],[Cert 2 Exp Date]]&gt;TODAY(), Merged_Data[[#This Row],[Cert 2 Exp Date]]&lt;TODAY()+15),"Notify",Merged_Data[[#This Row],[Cert 2 Exp Date]]&lt;=TODAY(), "Expired",Merged_Data[[#This Row],[Cert 2 Exp Date]]= " ","No Data")</f>
        <v>Expired</v>
      </c>
      <c r="P810" s="45" t="str" cm="1">
        <f t="array" aca="1" ref="P810" ca="1">_xlfn.IFS(Merged_Data[[#This Row],[Cert 3 Exp Date]]&gt;TODAY()+10, "Current", AND(Merged_Data[[#This Row],[Cert 3 Exp Date]]&gt;TODAY(), Merged_Data[[#This Row],[Cert 3 Exp Date]]&lt;TODAY()+15),"Notify",Merged_Data[[#This Row],[Cert 3 Exp Date]]&lt;=TODAY(), "Expired",Merged_Data[[#This Row],[Cert 3 Exp Date]]= " ","No Data")</f>
        <v>Current</v>
      </c>
    </row>
    <row r="811" spans="1:16" x14ac:dyDescent="0.25">
      <c r="A811" s="13" t="s">
        <v>93</v>
      </c>
      <c r="B811" s="13" t="s">
        <v>94</v>
      </c>
      <c r="C811" s="13" t="s">
        <v>3244</v>
      </c>
      <c r="D811" s="13" t="s">
        <v>2430</v>
      </c>
      <c r="E811" s="13" t="s">
        <v>2441</v>
      </c>
      <c r="F811" s="13" t="s">
        <v>2447</v>
      </c>
      <c r="G811" s="13" t="s">
        <v>2432</v>
      </c>
      <c r="H811" s="18">
        <v>44705</v>
      </c>
      <c r="I811" s="20">
        <v>45003</v>
      </c>
      <c r="J811" s="18">
        <v>45020</v>
      </c>
      <c r="K811" s="22">
        <v>44642</v>
      </c>
      <c r="L811" s="14" t="str">
        <f ca="1">IF(Merged_Data[[#This Row],[Last Job Date]]+10 &lt;TODAY(), "AVAILABLE", "NOT AVAILABLE")</f>
        <v>AVAILABLE</v>
      </c>
      <c r="M811" s="37" t="str">
        <f ca="1">IF(OR(Merged_Data[[#This Row],[Cert 2 Exp Date]]&lt;=TODAY()-$D$3, Merged_Data[[#This Row],[Cert 1 Ext Date]]&lt;=TODAY()-$D$3,Merged_Data[[#This Row],[Cert 3 Exp Date]]&lt;=TODAY()-$D$3), "COMPLIANT", "NOT COMPLIANT")</f>
        <v>COMPLIANT</v>
      </c>
      <c r="N811" s="45" t="str" cm="1">
        <f t="array" aca="1" ref="N811" ca="1">_xlfn.IFS(Merged_Data[[#This Row],[Cert 1 Ext Date]]&gt;TODAY()+10, "Current", AND(Merged_Data[[#This Row],[Cert 1 Ext Date]]&gt;TODAY(), Merged_Data[[#This Row],[Cert 1 Ext Date]]&lt;TODAY()+15),"Notify",Merged_Data[[#This Row],[Cert 1 Ext Date]]&lt;=TODAY(), "Expired",Merged_Data[[#This Row],[Cert 1 Ext Date]]= " ","No Data")</f>
        <v>Current</v>
      </c>
      <c r="O811" s="45" t="str" cm="1">
        <f t="array" aca="1" ref="O811" ca="1">_xlfn.IFS(Merged_Data[[#This Row],[Cert 2 Exp Date]]&gt;TODAY()+10, "Current", AND(Merged_Data[[#This Row],[Cert 2 Exp Date]]&gt;TODAY(), Merged_Data[[#This Row],[Cert 2 Exp Date]]&lt;TODAY()+15),"Notify",Merged_Data[[#This Row],[Cert 2 Exp Date]]&lt;=TODAY(), "Expired",Merged_Data[[#This Row],[Cert 2 Exp Date]]= " ","No Data")</f>
        <v>Current</v>
      </c>
      <c r="P811" s="45" t="str" cm="1">
        <f t="array" aca="1" ref="P811" ca="1">_xlfn.IFS(Merged_Data[[#This Row],[Cert 3 Exp Date]]&gt;TODAY()+10, "Current", AND(Merged_Data[[#This Row],[Cert 3 Exp Date]]&gt;TODAY(), Merged_Data[[#This Row],[Cert 3 Exp Date]]&lt;TODAY()+15),"Notify",Merged_Data[[#This Row],[Cert 3 Exp Date]]&lt;=TODAY(), "Expired",Merged_Data[[#This Row],[Cert 3 Exp Date]]= " ","No Data")</f>
        <v>Expired</v>
      </c>
    </row>
    <row r="812" spans="1:16" x14ac:dyDescent="0.25">
      <c r="A812" s="13" t="s">
        <v>479</v>
      </c>
      <c r="B812" s="13" t="s">
        <v>480</v>
      </c>
      <c r="C812" s="13" t="s">
        <v>3245</v>
      </c>
      <c r="D812" s="13" t="s">
        <v>2430</v>
      </c>
      <c r="E812" s="13" t="s">
        <v>2426</v>
      </c>
      <c r="F812" s="13" t="s">
        <v>2442</v>
      </c>
      <c r="G812" s="13" t="s">
        <v>2428</v>
      </c>
      <c r="H812" s="18">
        <v>44711</v>
      </c>
      <c r="I812" s="20">
        <v>45047</v>
      </c>
      <c r="J812" s="18">
        <v>44664</v>
      </c>
      <c r="K812" s="22">
        <v>44709</v>
      </c>
      <c r="L812" s="14" t="str">
        <f ca="1">IF(Merged_Data[[#This Row],[Last Job Date]]+10 &lt;TODAY(), "AVAILABLE", "NOT AVAILABLE")</f>
        <v>AVAILABLE</v>
      </c>
      <c r="M812" s="37" t="str">
        <f ca="1">IF(OR(Merged_Data[[#This Row],[Cert 2 Exp Date]]&lt;=TODAY()-$D$3, Merged_Data[[#This Row],[Cert 1 Ext Date]]&lt;=TODAY()-$D$3,Merged_Data[[#This Row],[Cert 3 Exp Date]]&lt;=TODAY()-$D$3), "COMPLIANT", "NOT COMPLIANT")</f>
        <v>COMPLIANT</v>
      </c>
      <c r="N812" s="45" t="str" cm="1">
        <f t="array" aca="1" ref="N812" ca="1">_xlfn.IFS(Merged_Data[[#This Row],[Cert 1 Ext Date]]&gt;TODAY()+10, "Current", AND(Merged_Data[[#This Row],[Cert 1 Ext Date]]&gt;TODAY(), Merged_Data[[#This Row],[Cert 1 Ext Date]]&lt;TODAY()+15),"Notify",Merged_Data[[#This Row],[Cert 1 Ext Date]]&lt;=TODAY(), "Expired",Merged_Data[[#This Row],[Cert 1 Ext Date]]= " ","No Data")</f>
        <v>Current</v>
      </c>
      <c r="O812" s="45" t="str" cm="1">
        <f t="array" aca="1" ref="O812" ca="1">_xlfn.IFS(Merged_Data[[#This Row],[Cert 2 Exp Date]]&gt;TODAY()+10, "Current", AND(Merged_Data[[#This Row],[Cert 2 Exp Date]]&gt;TODAY(), Merged_Data[[#This Row],[Cert 2 Exp Date]]&lt;TODAY()+15),"Notify",Merged_Data[[#This Row],[Cert 2 Exp Date]]&lt;=TODAY(), "Expired",Merged_Data[[#This Row],[Cert 2 Exp Date]]= " ","No Data")</f>
        <v>Expired</v>
      </c>
      <c r="P812" s="45" t="str" cm="1">
        <f t="array" aca="1" ref="P812" ca="1">_xlfn.IFS(Merged_Data[[#This Row],[Cert 3 Exp Date]]&gt;TODAY()+10, "Current", AND(Merged_Data[[#This Row],[Cert 3 Exp Date]]&gt;TODAY(), Merged_Data[[#This Row],[Cert 3 Exp Date]]&lt;TODAY()+15),"Notify",Merged_Data[[#This Row],[Cert 3 Exp Date]]&lt;=TODAY(), "Expired",Merged_Data[[#This Row],[Cert 3 Exp Date]]= " ","No Data")</f>
        <v>Expired</v>
      </c>
    </row>
    <row r="813" spans="1:16" x14ac:dyDescent="0.25">
      <c r="A813" s="13" t="s">
        <v>2000</v>
      </c>
      <c r="B813" s="13" t="s">
        <v>2001</v>
      </c>
      <c r="C813" s="13" t="s">
        <v>3246</v>
      </c>
      <c r="D813" s="13" t="s">
        <v>2430</v>
      </c>
      <c r="E813" s="13" t="s">
        <v>2439</v>
      </c>
      <c r="F813" s="13" t="s">
        <v>2435</v>
      </c>
      <c r="G813" s="13" t="s">
        <v>2428</v>
      </c>
      <c r="H813" s="18">
        <v>44711</v>
      </c>
      <c r="I813" s="20">
        <v>44729</v>
      </c>
      <c r="J813" s="18">
        <v>44994</v>
      </c>
      <c r="K813" s="22">
        <v>44599</v>
      </c>
      <c r="L813" s="14" t="str">
        <f ca="1">IF(Merged_Data[[#This Row],[Last Job Date]]+10 &lt;TODAY(), "AVAILABLE", "NOT AVAILABLE")</f>
        <v>AVAILABLE</v>
      </c>
      <c r="M813" s="37" t="str">
        <f ca="1">IF(OR(Merged_Data[[#This Row],[Cert 2 Exp Date]]&lt;=TODAY()-$D$3, Merged_Data[[#This Row],[Cert 1 Ext Date]]&lt;=TODAY()-$D$3,Merged_Data[[#This Row],[Cert 3 Exp Date]]&lt;=TODAY()-$D$3), "COMPLIANT", "NOT COMPLIANT")</f>
        <v>COMPLIANT</v>
      </c>
      <c r="N813" s="45" t="str" cm="1">
        <f t="array" aca="1" ref="N813" ca="1">_xlfn.IFS(Merged_Data[[#This Row],[Cert 1 Ext Date]]&gt;TODAY()+10, "Current", AND(Merged_Data[[#This Row],[Cert 1 Ext Date]]&gt;TODAY(), Merged_Data[[#This Row],[Cert 1 Ext Date]]&lt;TODAY()+15),"Notify",Merged_Data[[#This Row],[Cert 1 Ext Date]]&lt;=TODAY(), "Expired",Merged_Data[[#This Row],[Cert 1 Ext Date]]= " ","No Data")</f>
        <v>Notify</v>
      </c>
      <c r="O813" s="45" t="str" cm="1">
        <f t="array" aca="1" ref="O813" ca="1">_xlfn.IFS(Merged_Data[[#This Row],[Cert 2 Exp Date]]&gt;TODAY()+10, "Current", AND(Merged_Data[[#This Row],[Cert 2 Exp Date]]&gt;TODAY(), Merged_Data[[#This Row],[Cert 2 Exp Date]]&lt;TODAY()+15),"Notify",Merged_Data[[#This Row],[Cert 2 Exp Date]]&lt;=TODAY(), "Expired",Merged_Data[[#This Row],[Cert 2 Exp Date]]= " ","No Data")</f>
        <v>Current</v>
      </c>
      <c r="P813" s="45" t="str" cm="1">
        <f t="array" aca="1" ref="P813" ca="1">_xlfn.IFS(Merged_Data[[#This Row],[Cert 3 Exp Date]]&gt;TODAY()+10, "Current", AND(Merged_Data[[#This Row],[Cert 3 Exp Date]]&gt;TODAY(), Merged_Data[[#This Row],[Cert 3 Exp Date]]&lt;TODAY()+15),"Notify",Merged_Data[[#This Row],[Cert 3 Exp Date]]&lt;=TODAY(), "Expired",Merged_Data[[#This Row],[Cert 3 Exp Date]]= " ","No Data")</f>
        <v>Expired</v>
      </c>
    </row>
    <row r="814" spans="1:16" x14ac:dyDescent="0.25">
      <c r="A814" s="13" t="s">
        <v>2013</v>
      </c>
      <c r="B814" s="13" t="s">
        <v>2014</v>
      </c>
      <c r="C814" s="13" t="s">
        <v>3247</v>
      </c>
      <c r="D814" s="13" t="s">
        <v>2430</v>
      </c>
      <c r="E814" s="13" t="s">
        <v>2441</v>
      </c>
      <c r="F814" s="13" t="s">
        <v>2435</v>
      </c>
      <c r="G814" s="13" t="s">
        <v>2428</v>
      </c>
      <c r="H814" s="18">
        <v>44710</v>
      </c>
      <c r="I814" s="20">
        <v>45172</v>
      </c>
      <c r="J814" s="18">
        <v>44788</v>
      </c>
      <c r="K814" s="22">
        <v>44704</v>
      </c>
      <c r="L814" s="14" t="str">
        <f ca="1">IF(Merged_Data[[#This Row],[Last Job Date]]+10 &lt;TODAY(), "AVAILABLE", "NOT AVAILABLE")</f>
        <v>AVAILABLE</v>
      </c>
      <c r="M814" s="37" t="str">
        <f ca="1">IF(OR(Merged_Data[[#This Row],[Cert 2 Exp Date]]&lt;=TODAY()-$D$3, Merged_Data[[#This Row],[Cert 1 Ext Date]]&lt;=TODAY()-$D$3,Merged_Data[[#This Row],[Cert 3 Exp Date]]&lt;=TODAY()-$D$3), "COMPLIANT", "NOT COMPLIANT")</f>
        <v>COMPLIANT</v>
      </c>
      <c r="N814" s="45" t="str" cm="1">
        <f t="array" aca="1" ref="N814" ca="1">_xlfn.IFS(Merged_Data[[#This Row],[Cert 1 Ext Date]]&gt;TODAY()+10, "Current", AND(Merged_Data[[#This Row],[Cert 1 Ext Date]]&gt;TODAY(), Merged_Data[[#This Row],[Cert 1 Ext Date]]&lt;TODAY()+15),"Notify",Merged_Data[[#This Row],[Cert 1 Ext Date]]&lt;=TODAY(), "Expired",Merged_Data[[#This Row],[Cert 1 Ext Date]]= " ","No Data")</f>
        <v>Current</v>
      </c>
      <c r="O814" s="45" t="str" cm="1">
        <f t="array" aca="1" ref="O814" ca="1">_xlfn.IFS(Merged_Data[[#This Row],[Cert 2 Exp Date]]&gt;TODAY()+10, "Current", AND(Merged_Data[[#This Row],[Cert 2 Exp Date]]&gt;TODAY(), Merged_Data[[#This Row],[Cert 2 Exp Date]]&lt;TODAY()+15),"Notify",Merged_Data[[#This Row],[Cert 2 Exp Date]]&lt;=TODAY(), "Expired",Merged_Data[[#This Row],[Cert 2 Exp Date]]= " ","No Data")</f>
        <v>Current</v>
      </c>
      <c r="P814" s="45" t="str" cm="1">
        <f t="array" aca="1" ref="P814" ca="1">_xlfn.IFS(Merged_Data[[#This Row],[Cert 3 Exp Date]]&gt;TODAY()+10, "Current", AND(Merged_Data[[#This Row],[Cert 3 Exp Date]]&gt;TODAY(), Merged_Data[[#This Row],[Cert 3 Exp Date]]&lt;TODAY()+15),"Notify",Merged_Data[[#This Row],[Cert 3 Exp Date]]&lt;=TODAY(), "Expired",Merged_Data[[#This Row],[Cert 3 Exp Date]]= " ","No Data")</f>
        <v>Expired</v>
      </c>
    </row>
    <row r="815" spans="1:16" x14ac:dyDescent="0.25">
      <c r="A815" s="13" t="s">
        <v>1255</v>
      </c>
      <c r="B815" s="13" t="s">
        <v>1256</v>
      </c>
      <c r="C815" s="13" t="s">
        <v>3248</v>
      </c>
      <c r="D815" s="13" t="s">
        <v>2430</v>
      </c>
      <c r="E815" s="13" t="s">
        <v>2441</v>
      </c>
      <c r="F815" s="13" t="s">
        <v>2431</v>
      </c>
      <c r="G815" s="13" t="s">
        <v>2428</v>
      </c>
      <c r="H815" s="18">
        <v>44706</v>
      </c>
      <c r="I815" s="20"/>
      <c r="J815" s="18">
        <v>44853</v>
      </c>
      <c r="K815" s="22">
        <v>44701</v>
      </c>
      <c r="L815" s="14" t="str">
        <f ca="1">IF(Merged_Data[[#This Row],[Last Job Date]]+10 &lt;TODAY(), "AVAILABLE", "NOT AVAILABLE")</f>
        <v>AVAILABLE</v>
      </c>
      <c r="M815" s="37" t="str">
        <f ca="1">IF(OR(Merged_Data[[#This Row],[Cert 2 Exp Date]]&lt;=TODAY()-$D$3, Merged_Data[[#This Row],[Cert 1 Ext Date]]&lt;=TODAY()-$D$3,Merged_Data[[#This Row],[Cert 3 Exp Date]]&lt;=TODAY()-$D$3), "COMPLIANT", "NOT COMPLIANT")</f>
        <v>COMPLIANT</v>
      </c>
      <c r="N815" s="45" t="str" cm="1">
        <f t="array" aca="1" ref="N815" ca="1">_xlfn.IFS(Merged_Data[[#This Row],[Cert 1 Ext Date]]&gt;TODAY()+10, "Current", AND(Merged_Data[[#This Row],[Cert 1 Ext Date]]&gt;TODAY(), Merged_Data[[#This Row],[Cert 1 Ext Date]]&lt;TODAY()+15),"Notify",Merged_Data[[#This Row],[Cert 1 Ext Date]]&lt;=TODAY(), "Expired",Merged_Data[[#This Row],[Cert 1 Ext Date]]= " ","No Data")</f>
        <v>Expired</v>
      </c>
      <c r="O815" s="45" t="str" cm="1">
        <f t="array" aca="1" ref="O815" ca="1">_xlfn.IFS(Merged_Data[[#This Row],[Cert 2 Exp Date]]&gt;TODAY()+10, "Current", AND(Merged_Data[[#This Row],[Cert 2 Exp Date]]&gt;TODAY(), Merged_Data[[#This Row],[Cert 2 Exp Date]]&lt;TODAY()+15),"Notify",Merged_Data[[#This Row],[Cert 2 Exp Date]]&lt;=TODAY(), "Expired",Merged_Data[[#This Row],[Cert 2 Exp Date]]= " ","No Data")</f>
        <v>Current</v>
      </c>
      <c r="P815" s="45" t="str" cm="1">
        <f t="array" aca="1" ref="P815" ca="1">_xlfn.IFS(Merged_Data[[#This Row],[Cert 3 Exp Date]]&gt;TODAY()+10, "Current", AND(Merged_Data[[#This Row],[Cert 3 Exp Date]]&gt;TODAY(), Merged_Data[[#This Row],[Cert 3 Exp Date]]&lt;TODAY()+15),"Notify",Merged_Data[[#This Row],[Cert 3 Exp Date]]&lt;=TODAY(), "Expired",Merged_Data[[#This Row],[Cert 3 Exp Date]]= " ","No Data")</f>
        <v>Expired</v>
      </c>
    </row>
    <row r="816" spans="1:16" x14ac:dyDescent="0.25">
      <c r="A816" s="13" t="s">
        <v>1984</v>
      </c>
      <c r="B816" s="13" t="s">
        <v>1985</v>
      </c>
      <c r="C816" s="13" t="s">
        <v>3249</v>
      </c>
      <c r="D816" s="13" t="s">
        <v>2425</v>
      </c>
      <c r="E816" s="13" t="s">
        <v>2426</v>
      </c>
      <c r="F816" s="13" t="s">
        <v>2431</v>
      </c>
      <c r="G816" s="13" t="s">
        <v>2428</v>
      </c>
      <c r="H816" s="18">
        <v>44715</v>
      </c>
      <c r="I816" s="20">
        <v>44786</v>
      </c>
      <c r="J816" s="18">
        <v>45024</v>
      </c>
      <c r="K816" s="22">
        <v>44847</v>
      </c>
      <c r="L816" s="14" t="str">
        <f ca="1">IF(Merged_Data[[#This Row],[Last Job Date]]+10 &lt;TODAY(), "AVAILABLE", "NOT AVAILABLE")</f>
        <v>NOT AVAILABLE</v>
      </c>
      <c r="M816" s="37" t="str">
        <f ca="1">IF(OR(Merged_Data[[#This Row],[Cert 2 Exp Date]]&lt;=TODAY()-$D$3, Merged_Data[[#This Row],[Cert 1 Ext Date]]&lt;=TODAY()-$D$3,Merged_Data[[#This Row],[Cert 3 Exp Date]]&lt;=TODAY()-$D$3), "COMPLIANT", "NOT COMPLIANT")</f>
        <v>NOT COMPLIANT</v>
      </c>
      <c r="N816" s="45" t="str" cm="1">
        <f t="array" aca="1" ref="N816" ca="1">_xlfn.IFS(Merged_Data[[#This Row],[Cert 1 Ext Date]]&gt;TODAY()+10, "Current", AND(Merged_Data[[#This Row],[Cert 1 Ext Date]]&gt;TODAY(), Merged_Data[[#This Row],[Cert 1 Ext Date]]&lt;TODAY()+15),"Notify",Merged_Data[[#This Row],[Cert 1 Ext Date]]&lt;=TODAY(), "Expired",Merged_Data[[#This Row],[Cert 1 Ext Date]]= " ","No Data")</f>
        <v>Current</v>
      </c>
      <c r="O816" s="45" t="str" cm="1">
        <f t="array" aca="1" ref="O816" ca="1">_xlfn.IFS(Merged_Data[[#This Row],[Cert 2 Exp Date]]&gt;TODAY()+10, "Current", AND(Merged_Data[[#This Row],[Cert 2 Exp Date]]&gt;TODAY(), Merged_Data[[#This Row],[Cert 2 Exp Date]]&lt;TODAY()+15),"Notify",Merged_Data[[#This Row],[Cert 2 Exp Date]]&lt;=TODAY(), "Expired",Merged_Data[[#This Row],[Cert 2 Exp Date]]= " ","No Data")</f>
        <v>Current</v>
      </c>
      <c r="P816" s="45" t="str" cm="1">
        <f t="array" aca="1" ref="P816" ca="1">_xlfn.IFS(Merged_Data[[#This Row],[Cert 3 Exp Date]]&gt;TODAY()+10, "Current", AND(Merged_Data[[#This Row],[Cert 3 Exp Date]]&gt;TODAY(), Merged_Data[[#This Row],[Cert 3 Exp Date]]&lt;TODAY()+15),"Notify",Merged_Data[[#This Row],[Cert 3 Exp Date]]&lt;=TODAY(), "Expired",Merged_Data[[#This Row],[Cert 3 Exp Date]]= " ","No Data")</f>
        <v>Current</v>
      </c>
    </row>
    <row r="817" spans="1:16" x14ac:dyDescent="0.25">
      <c r="A817" s="13" t="s">
        <v>902</v>
      </c>
      <c r="B817" s="13" t="s">
        <v>903</v>
      </c>
      <c r="C817" s="13" t="s">
        <v>3250</v>
      </c>
      <c r="D817" s="13" t="s">
        <v>2425</v>
      </c>
      <c r="E817" s="13" t="s">
        <v>2426</v>
      </c>
      <c r="F817" s="13" t="s">
        <v>2442</v>
      </c>
      <c r="G817" s="13" t="s">
        <v>2432</v>
      </c>
      <c r="H817" s="18">
        <v>44709</v>
      </c>
      <c r="I817" s="20">
        <v>44914</v>
      </c>
      <c r="J817" s="18"/>
      <c r="K817" s="22"/>
      <c r="L817" s="14" t="str">
        <f ca="1">IF(Merged_Data[[#This Row],[Last Job Date]]+10 &lt;TODAY(), "AVAILABLE", "NOT AVAILABLE")</f>
        <v>AVAILABLE</v>
      </c>
      <c r="M817" s="37" t="str">
        <f ca="1">IF(OR(Merged_Data[[#This Row],[Cert 2 Exp Date]]&lt;=TODAY()-$D$3, Merged_Data[[#This Row],[Cert 1 Ext Date]]&lt;=TODAY()-$D$3,Merged_Data[[#This Row],[Cert 3 Exp Date]]&lt;=TODAY()-$D$3), "COMPLIANT", "NOT COMPLIANT")</f>
        <v>COMPLIANT</v>
      </c>
      <c r="N817" s="45" t="str" cm="1">
        <f t="array" aca="1" ref="N817" ca="1">_xlfn.IFS(Merged_Data[[#This Row],[Cert 1 Ext Date]]&gt;TODAY()+10, "Current", AND(Merged_Data[[#This Row],[Cert 1 Ext Date]]&gt;TODAY(), Merged_Data[[#This Row],[Cert 1 Ext Date]]&lt;TODAY()+15),"Notify",Merged_Data[[#This Row],[Cert 1 Ext Date]]&lt;=TODAY(), "Expired",Merged_Data[[#This Row],[Cert 1 Ext Date]]= " ","No Data")</f>
        <v>Current</v>
      </c>
      <c r="O817" s="45" t="str" cm="1">
        <f t="array" aca="1" ref="O817" ca="1">_xlfn.IFS(Merged_Data[[#This Row],[Cert 2 Exp Date]]&gt;TODAY()+10, "Current", AND(Merged_Data[[#This Row],[Cert 2 Exp Date]]&gt;TODAY(), Merged_Data[[#This Row],[Cert 2 Exp Date]]&lt;TODAY()+15),"Notify",Merged_Data[[#This Row],[Cert 2 Exp Date]]&lt;=TODAY(), "Expired",Merged_Data[[#This Row],[Cert 2 Exp Date]]= " ","No Data")</f>
        <v>Expired</v>
      </c>
      <c r="P817" s="45" t="str" cm="1">
        <f t="array" aca="1" ref="P817" ca="1">_xlfn.IFS(Merged_Data[[#This Row],[Cert 3 Exp Date]]&gt;TODAY()+10, "Current", AND(Merged_Data[[#This Row],[Cert 3 Exp Date]]&gt;TODAY(), Merged_Data[[#This Row],[Cert 3 Exp Date]]&lt;TODAY()+15),"Notify",Merged_Data[[#This Row],[Cert 3 Exp Date]]&lt;=TODAY(), "Expired",Merged_Data[[#This Row],[Cert 3 Exp Date]]= " ","No Data")</f>
        <v>Expired</v>
      </c>
    </row>
    <row r="818" spans="1:16" x14ac:dyDescent="0.25">
      <c r="A818" s="13" t="s">
        <v>1803</v>
      </c>
      <c r="B818" s="13" t="s">
        <v>1804</v>
      </c>
      <c r="C818" s="13" t="s">
        <v>3251</v>
      </c>
      <c r="D818" s="13" t="s">
        <v>2425</v>
      </c>
      <c r="E818" s="13" t="s">
        <v>2437</v>
      </c>
      <c r="F818" s="13" t="s">
        <v>2431</v>
      </c>
      <c r="G818" s="13" t="s">
        <v>2432</v>
      </c>
      <c r="H818" s="18">
        <v>44708</v>
      </c>
      <c r="I818" s="20">
        <v>44729</v>
      </c>
      <c r="J818" s="18">
        <v>44981</v>
      </c>
      <c r="K818" s="22">
        <v>45294</v>
      </c>
      <c r="L818" s="14" t="str">
        <f ca="1">IF(Merged_Data[[#This Row],[Last Job Date]]+10 &lt;TODAY(), "AVAILABLE", "NOT AVAILABLE")</f>
        <v>AVAILABLE</v>
      </c>
      <c r="M818" s="37" t="str">
        <f ca="1">IF(OR(Merged_Data[[#This Row],[Cert 2 Exp Date]]&lt;=TODAY()-$D$3, Merged_Data[[#This Row],[Cert 1 Ext Date]]&lt;=TODAY()-$D$3,Merged_Data[[#This Row],[Cert 3 Exp Date]]&lt;=TODAY()-$D$3), "COMPLIANT", "NOT COMPLIANT")</f>
        <v>NOT COMPLIANT</v>
      </c>
      <c r="N818" s="45" t="str" cm="1">
        <f t="array" aca="1" ref="N818" ca="1">_xlfn.IFS(Merged_Data[[#This Row],[Cert 1 Ext Date]]&gt;TODAY()+10, "Current", AND(Merged_Data[[#This Row],[Cert 1 Ext Date]]&gt;TODAY(), Merged_Data[[#This Row],[Cert 1 Ext Date]]&lt;TODAY()+15),"Notify",Merged_Data[[#This Row],[Cert 1 Ext Date]]&lt;=TODAY(), "Expired",Merged_Data[[#This Row],[Cert 1 Ext Date]]= " ","No Data")</f>
        <v>Notify</v>
      </c>
      <c r="O818" s="45" t="str" cm="1">
        <f t="array" aca="1" ref="O818" ca="1">_xlfn.IFS(Merged_Data[[#This Row],[Cert 2 Exp Date]]&gt;TODAY()+10, "Current", AND(Merged_Data[[#This Row],[Cert 2 Exp Date]]&gt;TODAY(), Merged_Data[[#This Row],[Cert 2 Exp Date]]&lt;TODAY()+15),"Notify",Merged_Data[[#This Row],[Cert 2 Exp Date]]&lt;=TODAY(), "Expired",Merged_Data[[#This Row],[Cert 2 Exp Date]]= " ","No Data")</f>
        <v>Current</v>
      </c>
      <c r="P818" s="45" t="str" cm="1">
        <f t="array" aca="1" ref="P818" ca="1">_xlfn.IFS(Merged_Data[[#This Row],[Cert 3 Exp Date]]&gt;TODAY()+10, "Current", AND(Merged_Data[[#This Row],[Cert 3 Exp Date]]&gt;TODAY(), Merged_Data[[#This Row],[Cert 3 Exp Date]]&lt;TODAY()+15),"Notify",Merged_Data[[#This Row],[Cert 3 Exp Date]]&lt;=TODAY(), "Expired",Merged_Data[[#This Row],[Cert 3 Exp Date]]= " ","No Data")</f>
        <v>Current</v>
      </c>
    </row>
    <row r="819" spans="1:16" x14ac:dyDescent="0.25">
      <c r="A819" s="13" t="s">
        <v>369</v>
      </c>
      <c r="B819" s="13" t="s">
        <v>370</v>
      </c>
      <c r="C819" s="13" t="s">
        <v>3252</v>
      </c>
      <c r="D819" s="13" t="s">
        <v>2430</v>
      </c>
      <c r="E819" s="13" t="s">
        <v>2437</v>
      </c>
      <c r="F819" s="13" t="s">
        <v>2447</v>
      </c>
      <c r="G819" s="13" t="s">
        <v>2428</v>
      </c>
      <c r="H819" s="18">
        <v>44716</v>
      </c>
      <c r="I819" s="20">
        <v>44725</v>
      </c>
      <c r="J819" s="18"/>
      <c r="K819" s="22"/>
      <c r="L819" s="14" t="str">
        <f ca="1">IF(Merged_Data[[#This Row],[Last Job Date]]+10 &lt;TODAY(), "AVAILABLE", "NOT AVAILABLE")</f>
        <v>NOT AVAILABLE</v>
      </c>
      <c r="M819" s="37" t="str">
        <f ca="1">IF(OR(Merged_Data[[#This Row],[Cert 2 Exp Date]]&lt;=TODAY()-$D$3, Merged_Data[[#This Row],[Cert 1 Ext Date]]&lt;=TODAY()-$D$3,Merged_Data[[#This Row],[Cert 3 Exp Date]]&lt;=TODAY()-$D$3), "COMPLIANT", "NOT COMPLIANT")</f>
        <v>COMPLIANT</v>
      </c>
      <c r="N819" s="45" t="str" cm="1">
        <f t="array" aca="1" ref="N819" ca="1">_xlfn.IFS(Merged_Data[[#This Row],[Cert 1 Ext Date]]&gt;TODAY()+10, "Current", AND(Merged_Data[[#This Row],[Cert 1 Ext Date]]&gt;TODAY(), Merged_Data[[#This Row],[Cert 1 Ext Date]]&lt;TODAY()+15),"Notify",Merged_Data[[#This Row],[Cert 1 Ext Date]]&lt;=TODAY(), "Expired",Merged_Data[[#This Row],[Cert 1 Ext Date]]= " ","No Data")</f>
        <v>Notify</v>
      </c>
      <c r="O819" s="45" t="str" cm="1">
        <f t="array" aca="1" ref="O819" ca="1">_xlfn.IFS(Merged_Data[[#This Row],[Cert 2 Exp Date]]&gt;TODAY()+10, "Current", AND(Merged_Data[[#This Row],[Cert 2 Exp Date]]&gt;TODAY(), Merged_Data[[#This Row],[Cert 2 Exp Date]]&lt;TODAY()+15),"Notify",Merged_Data[[#This Row],[Cert 2 Exp Date]]&lt;=TODAY(), "Expired",Merged_Data[[#This Row],[Cert 2 Exp Date]]= " ","No Data")</f>
        <v>Expired</v>
      </c>
      <c r="P819" s="45" t="str" cm="1">
        <f t="array" aca="1" ref="P819" ca="1">_xlfn.IFS(Merged_Data[[#This Row],[Cert 3 Exp Date]]&gt;TODAY()+10, "Current", AND(Merged_Data[[#This Row],[Cert 3 Exp Date]]&gt;TODAY(), Merged_Data[[#This Row],[Cert 3 Exp Date]]&lt;TODAY()+15),"Notify",Merged_Data[[#This Row],[Cert 3 Exp Date]]&lt;=TODAY(), "Expired",Merged_Data[[#This Row],[Cert 3 Exp Date]]= " ","No Data")</f>
        <v>Expired</v>
      </c>
    </row>
    <row r="820" spans="1:16" x14ac:dyDescent="0.25">
      <c r="A820" s="13" t="s">
        <v>1471</v>
      </c>
      <c r="B820" s="13" t="s">
        <v>1472</v>
      </c>
      <c r="C820" s="13" t="s">
        <v>3253</v>
      </c>
      <c r="D820" s="13" t="s">
        <v>2425</v>
      </c>
      <c r="E820" s="13" t="s">
        <v>2445</v>
      </c>
      <c r="F820" s="13" t="s">
        <v>2447</v>
      </c>
      <c r="G820" s="13" t="s">
        <v>2428</v>
      </c>
      <c r="H820" s="18">
        <v>44708</v>
      </c>
      <c r="I820" s="20">
        <v>44829</v>
      </c>
      <c r="J820" s="18">
        <v>44915</v>
      </c>
      <c r="K820" s="22">
        <v>44605</v>
      </c>
      <c r="L820" s="14" t="str">
        <f ca="1">IF(Merged_Data[[#This Row],[Last Job Date]]+10 &lt;TODAY(), "AVAILABLE", "NOT AVAILABLE")</f>
        <v>AVAILABLE</v>
      </c>
      <c r="M820" s="37" t="str">
        <f ca="1">IF(OR(Merged_Data[[#This Row],[Cert 2 Exp Date]]&lt;=TODAY()-$D$3, Merged_Data[[#This Row],[Cert 1 Ext Date]]&lt;=TODAY()-$D$3,Merged_Data[[#This Row],[Cert 3 Exp Date]]&lt;=TODAY()-$D$3), "COMPLIANT", "NOT COMPLIANT")</f>
        <v>COMPLIANT</v>
      </c>
      <c r="N820" s="45" t="str" cm="1">
        <f t="array" aca="1" ref="N820" ca="1">_xlfn.IFS(Merged_Data[[#This Row],[Cert 1 Ext Date]]&gt;TODAY()+10, "Current", AND(Merged_Data[[#This Row],[Cert 1 Ext Date]]&gt;TODAY(), Merged_Data[[#This Row],[Cert 1 Ext Date]]&lt;TODAY()+15),"Notify",Merged_Data[[#This Row],[Cert 1 Ext Date]]&lt;=TODAY(), "Expired",Merged_Data[[#This Row],[Cert 1 Ext Date]]= " ","No Data")</f>
        <v>Current</v>
      </c>
      <c r="O820" s="45" t="str" cm="1">
        <f t="array" aca="1" ref="O820" ca="1">_xlfn.IFS(Merged_Data[[#This Row],[Cert 2 Exp Date]]&gt;TODAY()+10, "Current", AND(Merged_Data[[#This Row],[Cert 2 Exp Date]]&gt;TODAY(), Merged_Data[[#This Row],[Cert 2 Exp Date]]&lt;TODAY()+15),"Notify",Merged_Data[[#This Row],[Cert 2 Exp Date]]&lt;=TODAY(), "Expired",Merged_Data[[#This Row],[Cert 2 Exp Date]]= " ","No Data")</f>
        <v>Current</v>
      </c>
      <c r="P820" s="45" t="str" cm="1">
        <f t="array" aca="1" ref="P820" ca="1">_xlfn.IFS(Merged_Data[[#This Row],[Cert 3 Exp Date]]&gt;TODAY()+10, "Current", AND(Merged_Data[[#This Row],[Cert 3 Exp Date]]&gt;TODAY(), Merged_Data[[#This Row],[Cert 3 Exp Date]]&lt;TODAY()+15),"Notify",Merged_Data[[#This Row],[Cert 3 Exp Date]]&lt;=TODAY(), "Expired",Merged_Data[[#This Row],[Cert 3 Exp Date]]= " ","No Data")</f>
        <v>Expired</v>
      </c>
    </row>
    <row r="821" spans="1:16" x14ac:dyDescent="0.25">
      <c r="A821" s="13" t="s">
        <v>1563</v>
      </c>
      <c r="B821" s="13" t="s">
        <v>1564</v>
      </c>
      <c r="C821" s="13" t="s">
        <v>3254</v>
      </c>
      <c r="D821" s="13" t="s">
        <v>2430</v>
      </c>
      <c r="E821" s="13" t="s">
        <v>2426</v>
      </c>
      <c r="F821" s="13" t="s">
        <v>2427</v>
      </c>
      <c r="G821" s="13" t="s">
        <v>2428</v>
      </c>
      <c r="H821" s="18">
        <v>44714</v>
      </c>
      <c r="I821" s="20">
        <v>45132</v>
      </c>
      <c r="J821" s="18">
        <v>44643</v>
      </c>
      <c r="K821" s="22">
        <v>45384</v>
      </c>
      <c r="L821" s="14" t="str">
        <f ca="1">IF(Merged_Data[[#This Row],[Last Job Date]]+10 &lt;TODAY(), "AVAILABLE", "NOT AVAILABLE")</f>
        <v>NOT AVAILABLE</v>
      </c>
      <c r="M821" s="37" t="str">
        <f ca="1">IF(OR(Merged_Data[[#This Row],[Cert 2 Exp Date]]&lt;=TODAY()-$D$3, Merged_Data[[#This Row],[Cert 1 Ext Date]]&lt;=TODAY()-$D$3,Merged_Data[[#This Row],[Cert 3 Exp Date]]&lt;=TODAY()-$D$3), "COMPLIANT", "NOT COMPLIANT")</f>
        <v>COMPLIANT</v>
      </c>
      <c r="N821" s="45" t="str" cm="1">
        <f t="array" aca="1" ref="N821" ca="1">_xlfn.IFS(Merged_Data[[#This Row],[Cert 1 Ext Date]]&gt;TODAY()+10, "Current", AND(Merged_Data[[#This Row],[Cert 1 Ext Date]]&gt;TODAY(), Merged_Data[[#This Row],[Cert 1 Ext Date]]&lt;TODAY()+15),"Notify",Merged_Data[[#This Row],[Cert 1 Ext Date]]&lt;=TODAY(), "Expired",Merged_Data[[#This Row],[Cert 1 Ext Date]]= " ","No Data")</f>
        <v>Current</v>
      </c>
      <c r="O821" s="45" t="str" cm="1">
        <f t="array" aca="1" ref="O821" ca="1">_xlfn.IFS(Merged_Data[[#This Row],[Cert 2 Exp Date]]&gt;TODAY()+10, "Current", AND(Merged_Data[[#This Row],[Cert 2 Exp Date]]&gt;TODAY(), Merged_Data[[#This Row],[Cert 2 Exp Date]]&lt;TODAY()+15),"Notify",Merged_Data[[#This Row],[Cert 2 Exp Date]]&lt;=TODAY(), "Expired",Merged_Data[[#This Row],[Cert 2 Exp Date]]= " ","No Data")</f>
        <v>Expired</v>
      </c>
      <c r="P821" s="45" t="str" cm="1">
        <f t="array" aca="1" ref="P821" ca="1">_xlfn.IFS(Merged_Data[[#This Row],[Cert 3 Exp Date]]&gt;TODAY()+10, "Current", AND(Merged_Data[[#This Row],[Cert 3 Exp Date]]&gt;TODAY(), Merged_Data[[#This Row],[Cert 3 Exp Date]]&lt;TODAY()+15),"Notify",Merged_Data[[#This Row],[Cert 3 Exp Date]]&lt;=TODAY(), "Expired",Merged_Data[[#This Row],[Cert 3 Exp Date]]= " ","No Data")</f>
        <v>Current</v>
      </c>
    </row>
    <row r="822" spans="1:16" x14ac:dyDescent="0.25">
      <c r="A822" s="13" t="s">
        <v>1729</v>
      </c>
      <c r="B822" s="13" t="s">
        <v>1730</v>
      </c>
      <c r="C822" s="13" t="s">
        <v>3255</v>
      </c>
      <c r="D822" s="13" t="s">
        <v>2430</v>
      </c>
      <c r="E822" s="13" t="s">
        <v>2437</v>
      </c>
      <c r="F822" s="13" t="s">
        <v>2447</v>
      </c>
      <c r="G822" s="13" t="s">
        <v>2432</v>
      </c>
      <c r="H822" s="18">
        <v>44713</v>
      </c>
      <c r="I822" s="20"/>
      <c r="J822" s="18">
        <v>44636</v>
      </c>
      <c r="K822" s="22">
        <v>45215</v>
      </c>
      <c r="L822" s="14" t="str">
        <f ca="1">IF(Merged_Data[[#This Row],[Last Job Date]]+10 &lt;TODAY(), "AVAILABLE", "NOT AVAILABLE")</f>
        <v>NOT AVAILABLE</v>
      </c>
      <c r="M822" s="37" t="str">
        <f ca="1">IF(OR(Merged_Data[[#This Row],[Cert 2 Exp Date]]&lt;=TODAY()-$D$3, Merged_Data[[#This Row],[Cert 1 Ext Date]]&lt;=TODAY()-$D$3,Merged_Data[[#This Row],[Cert 3 Exp Date]]&lt;=TODAY()-$D$3), "COMPLIANT", "NOT COMPLIANT")</f>
        <v>COMPLIANT</v>
      </c>
      <c r="N822" s="45" t="str" cm="1">
        <f t="array" aca="1" ref="N822" ca="1">_xlfn.IFS(Merged_Data[[#This Row],[Cert 1 Ext Date]]&gt;TODAY()+10, "Current", AND(Merged_Data[[#This Row],[Cert 1 Ext Date]]&gt;TODAY(), Merged_Data[[#This Row],[Cert 1 Ext Date]]&lt;TODAY()+15),"Notify",Merged_Data[[#This Row],[Cert 1 Ext Date]]&lt;=TODAY(), "Expired",Merged_Data[[#This Row],[Cert 1 Ext Date]]= " ","No Data")</f>
        <v>Expired</v>
      </c>
      <c r="O822" s="45" t="str" cm="1">
        <f t="array" aca="1" ref="O822" ca="1">_xlfn.IFS(Merged_Data[[#This Row],[Cert 2 Exp Date]]&gt;TODAY()+10, "Current", AND(Merged_Data[[#This Row],[Cert 2 Exp Date]]&gt;TODAY(), Merged_Data[[#This Row],[Cert 2 Exp Date]]&lt;TODAY()+15),"Notify",Merged_Data[[#This Row],[Cert 2 Exp Date]]&lt;=TODAY(), "Expired",Merged_Data[[#This Row],[Cert 2 Exp Date]]= " ","No Data")</f>
        <v>Expired</v>
      </c>
      <c r="P822" s="45" t="str" cm="1">
        <f t="array" aca="1" ref="P822" ca="1">_xlfn.IFS(Merged_Data[[#This Row],[Cert 3 Exp Date]]&gt;TODAY()+10, "Current", AND(Merged_Data[[#This Row],[Cert 3 Exp Date]]&gt;TODAY(), Merged_Data[[#This Row],[Cert 3 Exp Date]]&lt;TODAY()+15),"Notify",Merged_Data[[#This Row],[Cert 3 Exp Date]]&lt;=TODAY(), "Expired",Merged_Data[[#This Row],[Cert 3 Exp Date]]= " ","No Data")</f>
        <v>Current</v>
      </c>
    </row>
    <row r="823" spans="1:16" x14ac:dyDescent="0.25">
      <c r="A823" s="13" t="s">
        <v>2026</v>
      </c>
      <c r="B823" s="13" t="s">
        <v>2027</v>
      </c>
      <c r="C823" s="13" t="s">
        <v>3256</v>
      </c>
      <c r="D823" s="13" t="s">
        <v>2430</v>
      </c>
      <c r="E823" s="13" t="s">
        <v>2439</v>
      </c>
      <c r="F823" s="13" t="s">
        <v>2427</v>
      </c>
      <c r="G823" s="13" t="s">
        <v>2428</v>
      </c>
      <c r="H823" s="18">
        <v>44707</v>
      </c>
      <c r="I823" s="20">
        <v>44860</v>
      </c>
      <c r="J823" s="18">
        <v>45155</v>
      </c>
      <c r="K823" s="22">
        <v>44716</v>
      </c>
      <c r="L823" s="14" t="str">
        <f ca="1">IF(Merged_Data[[#This Row],[Last Job Date]]+10 &lt;TODAY(), "AVAILABLE", "NOT AVAILABLE")</f>
        <v>AVAILABLE</v>
      </c>
      <c r="M823" s="37" t="str">
        <f ca="1">IF(OR(Merged_Data[[#This Row],[Cert 2 Exp Date]]&lt;=TODAY()-$D$3, Merged_Data[[#This Row],[Cert 1 Ext Date]]&lt;=TODAY()-$D$3,Merged_Data[[#This Row],[Cert 3 Exp Date]]&lt;=TODAY()-$D$3), "COMPLIANT", "NOT COMPLIANT")</f>
        <v>COMPLIANT</v>
      </c>
      <c r="N823" s="45" t="str" cm="1">
        <f t="array" aca="1" ref="N823" ca="1">_xlfn.IFS(Merged_Data[[#This Row],[Cert 1 Ext Date]]&gt;TODAY()+10, "Current", AND(Merged_Data[[#This Row],[Cert 1 Ext Date]]&gt;TODAY(), Merged_Data[[#This Row],[Cert 1 Ext Date]]&lt;TODAY()+15),"Notify",Merged_Data[[#This Row],[Cert 1 Ext Date]]&lt;=TODAY(), "Expired",Merged_Data[[#This Row],[Cert 1 Ext Date]]= " ","No Data")</f>
        <v>Current</v>
      </c>
      <c r="O823" s="45" t="str" cm="1">
        <f t="array" aca="1" ref="O823" ca="1">_xlfn.IFS(Merged_Data[[#This Row],[Cert 2 Exp Date]]&gt;TODAY()+10, "Current", AND(Merged_Data[[#This Row],[Cert 2 Exp Date]]&gt;TODAY(), Merged_Data[[#This Row],[Cert 2 Exp Date]]&lt;TODAY()+15),"Notify",Merged_Data[[#This Row],[Cert 2 Exp Date]]&lt;=TODAY(), "Expired",Merged_Data[[#This Row],[Cert 2 Exp Date]]= " ","No Data")</f>
        <v>Current</v>
      </c>
      <c r="P823" s="45" t="str" cm="1">
        <f t="array" aca="1" ref="P823" ca="1">_xlfn.IFS(Merged_Data[[#This Row],[Cert 3 Exp Date]]&gt;TODAY()+10, "Current", AND(Merged_Data[[#This Row],[Cert 3 Exp Date]]&gt;TODAY(), Merged_Data[[#This Row],[Cert 3 Exp Date]]&lt;TODAY()+15),"Notify",Merged_Data[[#This Row],[Cert 3 Exp Date]]&lt;=TODAY(), "Expired",Merged_Data[[#This Row],[Cert 3 Exp Date]]= " ","No Data")</f>
        <v>Expired</v>
      </c>
    </row>
    <row r="824" spans="1:16" x14ac:dyDescent="0.25">
      <c r="A824" s="13" t="s">
        <v>547</v>
      </c>
      <c r="B824" s="13" t="s">
        <v>548</v>
      </c>
      <c r="C824" s="13" t="s">
        <v>3257</v>
      </c>
      <c r="D824" s="13" t="s">
        <v>2425</v>
      </c>
      <c r="E824" s="13" t="s">
        <v>2437</v>
      </c>
      <c r="F824" s="13" t="s">
        <v>2431</v>
      </c>
      <c r="G824" s="13" t="s">
        <v>2432</v>
      </c>
      <c r="H824" s="18">
        <v>44711</v>
      </c>
      <c r="I824" s="20">
        <v>44838</v>
      </c>
      <c r="J824" s="18">
        <v>44708</v>
      </c>
      <c r="K824" s="22">
        <v>45186</v>
      </c>
      <c r="L824" s="14" t="str">
        <f ca="1">IF(Merged_Data[[#This Row],[Last Job Date]]+10 &lt;TODAY(), "AVAILABLE", "NOT AVAILABLE")</f>
        <v>AVAILABLE</v>
      </c>
      <c r="M824" s="37" t="str">
        <f ca="1">IF(OR(Merged_Data[[#This Row],[Cert 2 Exp Date]]&lt;=TODAY()-$D$3, Merged_Data[[#This Row],[Cert 1 Ext Date]]&lt;=TODAY()-$D$3,Merged_Data[[#This Row],[Cert 3 Exp Date]]&lt;=TODAY()-$D$3), "COMPLIANT", "NOT COMPLIANT")</f>
        <v>COMPLIANT</v>
      </c>
      <c r="N824" s="45" t="str" cm="1">
        <f t="array" aca="1" ref="N824" ca="1">_xlfn.IFS(Merged_Data[[#This Row],[Cert 1 Ext Date]]&gt;TODAY()+10, "Current", AND(Merged_Data[[#This Row],[Cert 1 Ext Date]]&gt;TODAY(), Merged_Data[[#This Row],[Cert 1 Ext Date]]&lt;TODAY()+15),"Notify",Merged_Data[[#This Row],[Cert 1 Ext Date]]&lt;=TODAY(), "Expired",Merged_Data[[#This Row],[Cert 1 Ext Date]]= " ","No Data")</f>
        <v>Current</v>
      </c>
      <c r="O824" s="45" t="str" cm="1">
        <f t="array" aca="1" ref="O824" ca="1">_xlfn.IFS(Merged_Data[[#This Row],[Cert 2 Exp Date]]&gt;TODAY()+10, "Current", AND(Merged_Data[[#This Row],[Cert 2 Exp Date]]&gt;TODAY(), Merged_Data[[#This Row],[Cert 2 Exp Date]]&lt;TODAY()+15),"Notify",Merged_Data[[#This Row],[Cert 2 Exp Date]]&lt;=TODAY(), "Expired",Merged_Data[[#This Row],[Cert 2 Exp Date]]= " ","No Data")</f>
        <v>Expired</v>
      </c>
      <c r="P824" s="45" t="str" cm="1">
        <f t="array" aca="1" ref="P824" ca="1">_xlfn.IFS(Merged_Data[[#This Row],[Cert 3 Exp Date]]&gt;TODAY()+10, "Current", AND(Merged_Data[[#This Row],[Cert 3 Exp Date]]&gt;TODAY(), Merged_Data[[#This Row],[Cert 3 Exp Date]]&lt;TODAY()+15),"Notify",Merged_Data[[#This Row],[Cert 3 Exp Date]]&lt;=TODAY(), "Expired",Merged_Data[[#This Row],[Cert 3 Exp Date]]= " ","No Data")</f>
        <v>Current</v>
      </c>
    </row>
    <row r="825" spans="1:16" x14ac:dyDescent="0.25">
      <c r="A825" s="13" t="s">
        <v>1609</v>
      </c>
      <c r="B825" s="13" t="s">
        <v>1610</v>
      </c>
      <c r="C825" s="13" t="s">
        <v>3258</v>
      </c>
      <c r="D825" s="13" t="s">
        <v>2430</v>
      </c>
      <c r="E825" s="13" t="s">
        <v>2426</v>
      </c>
      <c r="F825" s="13" t="s">
        <v>2427</v>
      </c>
      <c r="G825" s="13" t="s">
        <v>2428</v>
      </c>
      <c r="H825" s="18">
        <v>44704</v>
      </c>
      <c r="I825" s="20">
        <v>44933</v>
      </c>
      <c r="J825" s="18">
        <v>44755</v>
      </c>
      <c r="K825" s="22">
        <v>45188</v>
      </c>
      <c r="L825" s="14" t="str">
        <f ca="1">IF(Merged_Data[[#This Row],[Last Job Date]]+10 &lt;TODAY(), "AVAILABLE", "NOT AVAILABLE")</f>
        <v>AVAILABLE</v>
      </c>
      <c r="M825" s="37" t="str">
        <f ca="1">IF(OR(Merged_Data[[#This Row],[Cert 2 Exp Date]]&lt;=TODAY()-$D$3, Merged_Data[[#This Row],[Cert 1 Ext Date]]&lt;=TODAY()-$D$3,Merged_Data[[#This Row],[Cert 3 Exp Date]]&lt;=TODAY()-$D$3), "COMPLIANT", "NOT COMPLIANT")</f>
        <v>NOT COMPLIANT</v>
      </c>
      <c r="N825" s="45" t="str" cm="1">
        <f t="array" aca="1" ref="N825" ca="1">_xlfn.IFS(Merged_Data[[#This Row],[Cert 1 Ext Date]]&gt;TODAY()+10, "Current", AND(Merged_Data[[#This Row],[Cert 1 Ext Date]]&gt;TODAY(), Merged_Data[[#This Row],[Cert 1 Ext Date]]&lt;TODAY()+15),"Notify",Merged_Data[[#This Row],[Cert 1 Ext Date]]&lt;=TODAY(), "Expired",Merged_Data[[#This Row],[Cert 1 Ext Date]]= " ","No Data")</f>
        <v>Current</v>
      </c>
      <c r="O825" s="45" t="str" cm="1">
        <f t="array" aca="1" ref="O825" ca="1">_xlfn.IFS(Merged_Data[[#This Row],[Cert 2 Exp Date]]&gt;TODAY()+10, "Current", AND(Merged_Data[[#This Row],[Cert 2 Exp Date]]&gt;TODAY(), Merged_Data[[#This Row],[Cert 2 Exp Date]]&lt;TODAY()+15),"Notify",Merged_Data[[#This Row],[Cert 2 Exp Date]]&lt;=TODAY(), "Expired",Merged_Data[[#This Row],[Cert 2 Exp Date]]= " ","No Data")</f>
        <v>Current</v>
      </c>
      <c r="P825" s="45" t="str" cm="1">
        <f t="array" aca="1" ref="P825" ca="1">_xlfn.IFS(Merged_Data[[#This Row],[Cert 3 Exp Date]]&gt;TODAY()+10, "Current", AND(Merged_Data[[#This Row],[Cert 3 Exp Date]]&gt;TODAY(), Merged_Data[[#This Row],[Cert 3 Exp Date]]&lt;TODAY()+15),"Notify",Merged_Data[[#This Row],[Cert 3 Exp Date]]&lt;=TODAY(), "Expired",Merged_Data[[#This Row],[Cert 3 Exp Date]]= " ","No Data")</f>
        <v>Current</v>
      </c>
    </row>
    <row r="826" spans="1:16" x14ac:dyDescent="0.25">
      <c r="A826" s="13" t="s">
        <v>1419</v>
      </c>
      <c r="B826" s="13" t="s">
        <v>1420</v>
      </c>
      <c r="C826" s="13" t="s">
        <v>3259</v>
      </c>
      <c r="D826" s="13" t="s">
        <v>2430</v>
      </c>
      <c r="E826" s="13" t="s">
        <v>2445</v>
      </c>
      <c r="F826" s="13" t="s">
        <v>2431</v>
      </c>
      <c r="G826" s="13" t="s">
        <v>2432</v>
      </c>
      <c r="H826" s="18">
        <v>44704</v>
      </c>
      <c r="I826" s="20">
        <v>44925</v>
      </c>
      <c r="J826" s="18">
        <v>45113</v>
      </c>
      <c r="K826" s="22">
        <v>44571</v>
      </c>
      <c r="L826" s="14" t="str">
        <f ca="1">IF(Merged_Data[[#This Row],[Last Job Date]]+10 &lt;TODAY(), "AVAILABLE", "NOT AVAILABLE")</f>
        <v>AVAILABLE</v>
      </c>
      <c r="M826" s="37" t="str">
        <f ca="1">IF(OR(Merged_Data[[#This Row],[Cert 2 Exp Date]]&lt;=TODAY()-$D$3, Merged_Data[[#This Row],[Cert 1 Ext Date]]&lt;=TODAY()-$D$3,Merged_Data[[#This Row],[Cert 3 Exp Date]]&lt;=TODAY()-$D$3), "COMPLIANT", "NOT COMPLIANT")</f>
        <v>COMPLIANT</v>
      </c>
      <c r="N826" s="45" t="str" cm="1">
        <f t="array" aca="1" ref="N826" ca="1">_xlfn.IFS(Merged_Data[[#This Row],[Cert 1 Ext Date]]&gt;TODAY()+10, "Current", AND(Merged_Data[[#This Row],[Cert 1 Ext Date]]&gt;TODAY(), Merged_Data[[#This Row],[Cert 1 Ext Date]]&lt;TODAY()+15),"Notify",Merged_Data[[#This Row],[Cert 1 Ext Date]]&lt;=TODAY(), "Expired",Merged_Data[[#This Row],[Cert 1 Ext Date]]= " ","No Data")</f>
        <v>Current</v>
      </c>
      <c r="O826" s="45" t="str" cm="1">
        <f t="array" aca="1" ref="O826" ca="1">_xlfn.IFS(Merged_Data[[#This Row],[Cert 2 Exp Date]]&gt;TODAY()+10, "Current", AND(Merged_Data[[#This Row],[Cert 2 Exp Date]]&gt;TODAY(), Merged_Data[[#This Row],[Cert 2 Exp Date]]&lt;TODAY()+15),"Notify",Merged_Data[[#This Row],[Cert 2 Exp Date]]&lt;=TODAY(), "Expired",Merged_Data[[#This Row],[Cert 2 Exp Date]]= " ","No Data")</f>
        <v>Current</v>
      </c>
      <c r="P826" s="45" t="str" cm="1">
        <f t="array" aca="1" ref="P826" ca="1">_xlfn.IFS(Merged_Data[[#This Row],[Cert 3 Exp Date]]&gt;TODAY()+10, "Current", AND(Merged_Data[[#This Row],[Cert 3 Exp Date]]&gt;TODAY(), Merged_Data[[#This Row],[Cert 3 Exp Date]]&lt;TODAY()+15),"Notify",Merged_Data[[#This Row],[Cert 3 Exp Date]]&lt;=TODAY(), "Expired",Merged_Data[[#This Row],[Cert 3 Exp Date]]= " ","No Data")</f>
        <v>Expired</v>
      </c>
    </row>
    <row r="827" spans="1:16" x14ac:dyDescent="0.25">
      <c r="A827" s="13" t="s">
        <v>629</v>
      </c>
      <c r="B827" s="13" t="s">
        <v>630</v>
      </c>
      <c r="C827" s="13" t="s">
        <v>3260</v>
      </c>
      <c r="D827" s="13" t="s">
        <v>2430</v>
      </c>
      <c r="E827" s="13" t="s">
        <v>2426</v>
      </c>
      <c r="F827" s="13" t="s">
        <v>2435</v>
      </c>
      <c r="G827" s="13" t="s">
        <v>2432</v>
      </c>
      <c r="H827" s="18">
        <v>44714</v>
      </c>
      <c r="I827" s="20">
        <v>45092</v>
      </c>
      <c r="J827" s="18">
        <v>44982</v>
      </c>
      <c r="K827" s="22">
        <v>44886</v>
      </c>
      <c r="L827" s="14" t="str">
        <f ca="1">IF(Merged_Data[[#This Row],[Last Job Date]]+10 &lt;TODAY(), "AVAILABLE", "NOT AVAILABLE")</f>
        <v>NOT AVAILABLE</v>
      </c>
      <c r="M827" s="37" t="str">
        <f ca="1">IF(OR(Merged_Data[[#This Row],[Cert 2 Exp Date]]&lt;=TODAY()-$D$3, Merged_Data[[#This Row],[Cert 1 Ext Date]]&lt;=TODAY()-$D$3,Merged_Data[[#This Row],[Cert 3 Exp Date]]&lt;=TODAY()-$D$3), "COMPLIANT", "NOT COMPLIANT")</f>
        <v>NOT COMPLIANT</v>
      </c>
      <c r="N827" s="45" t="str" cm="1">
        <f t="array" aca="1" ref="N827" ca="1">_xlfn.IFS(Merged_Data[[#This Row],[Cert 1 Ext Date]]&gt;TODAY()+10, "Current", AND(Merged_Data[[#This Row],[Cert 1 Ext Date]]&gt;TODAY(), Merged_Data[[#This Row],[Cert 1 Ext Date]]&lt;TODAY()+15),"Notify",Merged_Data[[#This Row],[Cert 1 Ext Date]]&lt;=TODAY(), "Expired",Merged_Data[[#This Row],[Cert 1 Ext Date]]= " ","No Data")</f>
        <v>Current</v>
      </c>
      <c r="O827" s="45" t="str" cm="1">
        <f t="array" aca="1" ref="O827" ca="1">_xlfn.IFS(Merged_Data[[#This Row],[Cert 2 Exp Date]]&gt;TODAY()+10, "Current", AND(Merged_Data[[#This Row],[Cert 2 Exp Date]]&gt;TODAY(), Merged_Data[[#This Row],[Cert 2 Exp Date]]&lt;TODAY()+15),"Notify",Merged_Data[[#This Row],[Cert 2 Exp Date]]&lt;=TODAY(), "Expired",Merged_Data[[#This Row],[Cert 2 Exp Date]]= " ","No Data")</f>
        <v>Current</v>
      </c>
      <c r="P827" s="45" t="str" cm="1">
        <f t="array" aca="1" ref="P827" ca="1">_xlfn.IFS(Merged_Data[[#This Row],[Cert 3 Exp Date]]&gt;TODAY()+10, "Current", AND(Merged_Data[[#This Row],[Cert 3 Exp Date]]&gt;TODAY(), Merged_Data[[#This Row],[Cert 3 Exp Date]]&lt;TODAY()+15),"Notify",Merged_Data[[#This Row],[Cert 3 Exp Date]]&lt;=TODAY(), "Expired",Merged_Data[[#This Row],[Cert 3 Exp Date]]= " ","No Data")</f>
        <v>Current</v>
      </c>
    </row>
    <row r="828" spans="1:16" x14ac:dyDescent="0.25">
      <c r="A828" s="13" t="s">
        <v>1893</v>
      </c>
      <c r="B828" s="13" t="s">
        <v>1894</v>
      </c>
      <c r="C828" s="13" t="s">
        <v>3261</v>
      </c>
      <c r="D828" s="13" t="s">
        <v>2425</v>
      </c>
      <c r="E828" s="13" t="s">
        <v>2441</v>
      </c>
      <c r="F828" s="13" t="s">
        <v>2435</v>
      </c>
      <c r="G828" s="13" t="s">
        <v>2432</v>
      </c>
      <c r="H828" s="18">
        <v>44713</v>
      </c>
      <c r="I828" s="20">
        <v>45064</v>
      </c>
      <c r="J828" s="18">
        <v>44629</v>
      </c>
      <c r="K828" s="22">
        <v>44585</v>
      </c>
      <c r="L828" s="14" t="str">
        <f ca="1">IF(Merged_Data[[#This Row],[Last Job Date]]+10 &lt;TODAY(), "AVAILABLE", "NOT AVAILABLE")</f>
        <v>NOT AVAILABLE</v>
      </c>
      <c r="M828" s="37" t="str">
        <f ca="1">IF(OR(Merged_Data[[#This Row],[Cert 2 Exp Date]]&lt;=TODAY()-$D$3, Merged_Data[[#This Row],[Cert 1 Ext Date]]&lt;=TODAY()-$D$3,Merged_Data[[#This Row],[Cert 3 Exp Date]]&lt;=TODAY()-$D$3), "COMPLIANT", "NOT COMPLIANT")</f>
        <v>COMPLIANT</v>
      </c>
      <c r="N828" s="45" t="str" cm="1">
        <f t="array" aca="1" ref="N828" ca="1">_xlfn.IFS(Merged_Data[[#This Row],[Cert 1 Ext Date]]&gt;TODAY()+10, "Current", AND(Merged_Data[[#This Row],[Cert 1 Ext Date]]&gt;TODAY(), Merged_Data[[#This Row],[Cert 1 Ext Date]]&lt;TODAY()+15),"Notify",Merged_Data[[#This Row],[Cert 1 Ext Date]]&lt;=TODAY(), "Expired",Merged_Data[[#This Row],[Cert 1 Ext Date]]= " ","No Data")</f>
        <v>Current</v>
      </c>
      <c r="O828" s="45" t="str" cm="1">
        <f t="array" aca="1" ref="O828" ca="1">_xlfn.IFS(Merged_Data[[#This Row],[Cert 2 Exp Date]]&gt;TODAY()+10, "Current", AND(Merged_Data[[#This Row],[Cert 2 Exp Date]]&gt;TODAY(), Merged_Data[[#This Row],[Cert 2 Exp Date]]&lt;TODAY()+15),"Notify",Merged_Data[[#This Row],[Cert 2 Exp Date]]&lt;=TODAY(), "Expired",Merged_Data[[#This Row],[Cert 2 Exp Date]]= " ","No Data")</f>
        <v>Expired</v>
      </c>
      <c r="P828" s="45" t="str" cm="1">
        <f t="array" aca="1" ref="P828" ca="1">_xlfn.IFS(Merged_Data[[#This Row],[Cert 3 Exp Date]]&gt;TODAY()+10, "Current", AND(Merged_Data[[#This Row],[Cert 3 Exp Date]]&gt;TODAY(), Merged_Data[[#This Row],[Cert 3 Exp Date]]&lt;TODAY()+15),"Notify",Merged_Data[[#This Row],[Cert 3 Exp Date]]&lt;=TODAY(), "Expired",Merged_Data[[#This Row],[Cert 3 Exp Date]]= " ","No Data")</f>
        <v>Expired</v>
      </c>
    </row>
    <row r="829" spans="1:16" x14ac:dyDescent="0.25">
      <c r="A829" s="13" t="s">
        <v>1512</v>
      </c>
      <c r="B829" s="13" t="s">
        <v>1513</v>
      </c>
      <c r="C829" s="13" t="s">
        <v>3262</v>
      </c>
      <c r="D829" s="13" t="s">
        <v>2430</v>
      </c>
      <c r="E829" s="13" t="s">
        <v>2437</v>
      </c>
      <c r="F829" s="13" t="s">
        <v>2442</v>
      </c>
      <c r="G829" s="13" t="s">
        <v>2432</v>
      </c>
      <c r="H829" s="18">
        <v>44712</v>
      </c>
      <c r="I829" s="20">
        <v>44770</v>
      </c>
      <c r="J829" s="18">
        <v>44950</v>
      </c>
      <c r="K829" s="22">
        <v>45311</v>
      </c>
      <c r="L829" s="14" t="str">
        <f ca="1">IF(Merged_Data[[#This Row],[Last Job Date]]+10 &lt;TODAY(), "AVAILABLE", "NOT AVAILABLE")</f>
        <v>AVAILABLE</v>
      </c>
      <c r="M829" s="37" t="str">
        <f ca="1">IF(OR(Merged_Data[[#This Row],[Cert 2 Exp Date]]&lt;=TODAY()-$D$3, Merged_Data[[#This Row],[Cert 1 Ext Date]]&lt;=TODAY()-$D$3,Merged_Data[[#This Row],[Cert 3 Exp Date]]&lt;=TODAY()-$D$3), "COMPLIANT", "NOT COMPLIANT")</f>
        <v>NOT COMPLIANT</v>
      </c>
      <c r="N829" s="45" t="str" cm="1">
        <f t="array" aca="1" ref="N829" ca="1">_xlfn.IFS(Merged_Data[[#This Row],[Cert 1 Ext Date]]&gt;TODAY()+10, "Current", AND(Merged_Data[[#This Row],[Cert 1 Ext Date]]&gt;TODAY(), Merged_Data[[#This Row],[Cert 1 Ext Date]]&lt;TODAY()+15),"Notify",Merged_Data[[#This Row],[Cert 1 Ext Date]]&lt;=TODAY(), "Expired",Merged_Data[[#This Row],[Cert 1 Ext Date]]= " ","No Data")</f>
        <v>Current</v>
      </c>
      <c r="O829" s="45" t="str" cm="1">
        <f t="array" aca="1" ref="O829" ca="1">_xlfn.IFS(Merged_Data[[#This Row],[Cert 2 Exp Date]]&gt;TODAY()+10, "Current", AND(Merged_Data[[#This Row],[Cert 2 Exp Date]]&gt;TODAY(), Merged_Data[[#This Row],[Cert 2 Exp Date]]&lt;TODAY()+15),"Notify",Merged_Data[[#This Row],[Cert 2 Exp Date]]&lt;=TODAY(), "Expired",Merged_Data[[#This Row],[Cert 2 Exp Date]]= " ","No Data")</f>
        <v>Current</v>
      </c>
      <c r="P829" s="45" t="str" cm="1">
        <f t="array" aca="1" ref="P829" ca="1">_xlfn.IFS(Merged_Data[[#This Row],[Cert 3 Exp Date]]&gt;TODAY()+10, "Current", AND(Merged_Data[[#This Row],[Cert 3 Exp Date]]&gt;TODAY(), Merged_Data[[#This Row],[Cert 3 Exp Date]]&lt;TODAY()+15),"Notify",Merged_Data[[#This Row],[Cert 3 Exp Date]]&lt;=TODAY(), "Expired",Merged_Data[[#This Row],[Cert 3 Exp Date]]= " ","No Data")</f>
        <v>Current</v>
      </c>
    </row>
    <row r="830" spans="1:16" x14ac:dyDescent="0.25">
      <c r="A830" s="13" t="s">
        <v>1991</v>
      </c>
      <c r="B830" s="13" t="s">
        <v>1992</v>
      </c>
      <c r="C830" s="13" t="s">
        <v>3263</v>
      </c>
      <c r="D830" s="13" t="s">
        <v>2430</v>
      </c>
      <c r="E830" s="13" t="s">
        <v>2441</v>
      </c>
      <c r="F830" s="13" t="s">
        <v>2442</v>
      </c>
      <c r="G830" s="13" t="s">
        <v>2432</v>
      </c>
      <c r="H830" s="18">
        <v>44706</v>
      </c>
      <c r="I830" s="20">
        <v>45105</v>
      </c>
      <c r="J830" s="18">
        <v>44686</v>
      </c>
      <c r="K830" s="22">
        <v>44932</v>
      </c>
      <c r="L830" s="14" t="str">
        <f ca="1">IF(Merged_Data[[#This Row],[Last Job Date]]+10 &lt;TODAY(), "AVAILABLE", "NOT AVAILABLE")</f>
        <v>AVAILABLE</v>
      </c>
      <c r="M830" s="37" t="str">
        <f ca="1">IF(OR(Merged_Data[[#This Row],[Cert 2 Exp Date]]&lt;=TODAY()-$D$3, Merged_Data[[#This Row],[Cert 1 Ext Date]]&lt;=TODAY()-$D$3,Merged_Data[[#This Row],[Cert 3 Exp Date]]&lt;=TODAY()-$D$3), "COMPLIANT", "NOT COMPLIANT")</f>
        <v>COMPLIANT</v>
      </c>
      <c r="N830" s="45" t="str" cm="1">
        <f t="array" aca="1" ref="N830" ca="1">_xlfn.IFS(Merged_Data[[#This Row],[Cert 1 Ext Date]]&gt;TODAY()+10, "Current", AND(Merged_Data[[#This Row],[Cert 1 Ext Date]]&gt;TODAY(), Merged_Data[[#This Row],[Cert 1 Ext Date]]&lt;TODAY()+15),"Notify",Merged_Data[[#This Row],[Cert 1 Ext Date]]&lt;=TODAY(), "Expired",Merged_Data[[#This Row],[Cert 1 Ext Date]]= " ","No Data")</f>
        <v>Current</v>
      </c>
      <c r="O830" s="45" t="str" cm="1">
        <f t="array" aca="1" ref="O830" ca="1">_xlfn.IFS(Merged_Data[[#This Row],[Cert 2 Exp Date]]&gt;TODAY()+10, "Current", AND(Merged_Data[[#This Row],[Cert 2 Exp Date]]&gt;TODAY(), Merged_Data[[#This Row],[Cert 2 Exp Date]]&lt;TODAY()+15),"Notify",Merged_Data[[#This Row],[Cert 2 Exp Date]]&lt;=TODAY(), "Expired",Merged_Data[[#This Row],[Cert 2 Exp Date]]= " ","No Data")</f>
        <v>Expired</v>
      </c>
      <c r="P830" s="45" t="str" cm="1">
        <f t="array" aca="1" ref="P830" ca="1">_xlfn.IFS(Merged_Data[[#This Row],[Cert 3 Exp Date]]&gt;TODAY()+10, "Current", AND(Merged_Data[[#This Row],[Cert 3 Exp Date]]&gt;TODAY(), Merged_Data[[#This Row],[Cert 3 Exp Date]]&lt;TODAY()+15),"Notify",Merged_Data[[#This Row],[Cert 3 Exp Date]]&lt;=TODAY(), "Expired",Merged_Data[[#This Row],[Cert 3 Exp Date]]= " ","No Data")</f>
        <v>Current</v>
      </c>
    </row>
    <row r="831" spans="1:16" x14ac:dyDescent="0.25">
      <c r="A831" s="13" t="s">
        <v>1411</v>
      </c>
      <c r="B831" s="13" t="s">
        <v>1412</v>
      </c>
      <c r="C831" s="13" t="s">
        <v>3264</v>
      </c>
      <c r="D831" s="13" t="s">
        <v>2425</v>
      </c>
      <c r="E831" s="13" t="s">
        <v>2437</v>
      </c>
      <c r="F831" s="13" t="s">
        <v>2435</v>
      </c>
      <c r="G831" s="13" t="s">
        <v>2428</v>
      </c>
      <c r="H831" s="18">
        <v>44713</v>
      </c>
      <c r="I831" s="20">
        <v>45063</v>
      </c>
      <c r="J831" s="18">
        <v>44662</v>
      </c>
      <c r="K831" s="22">
        <v>45193</v>
      </c>
      <c r="L831" s="14" t="str">
        <f ca="1">IF(Merged_Data[[#This Row],[Last Job Date]]+10 &lt;TODAY(), "AVAILABLE", "NOT AVAILABLE")</f>
        <v>NOT AVAILABLE</v>
      </c>
      <c r="M831" s="37" t="str">
        <f ca="1">IF(OR(Merged_Data[[#This Row],[Cert 2 Exp Date]]&lt;=TODAY()-$D$3, Merged_Data[[#This Row],[Cert 1 Ext Date]]&lt;=TODAY()-$D$3,Merged_Data[[#This Row],[Cert 3 Exp Date]]&lt;=TODAY()-$D$3), "COMPLIANT", "NOT COMPLIANT")</f>
        <v>COMPLIANT</v>
      </c>
      <c r="N831" s="45" t="str" cm="1">
        <f t="array" aca="1" ref="N831" ca="1">_xlfn.IFS(Merged_Data[[#This Row],[Cert 1 Ext Date]]&gt;TODAY()+10, "Current", AND(Merged_Data[[#This Row],[Cert 1 Ext Date]]&gt;TODAY(), Merged_Data[[#This Row],[Cert 1 Ext Date]]&lt;TODAY()+15),"Notify",Merged_Data[[#This Row],[Cert 1 Ext Date]]&lt;=TODAY(), "Expired",Merged_Data[[#This Row],[Cert 1 Ext Date]]= " ","No Data")</f>
        <v>Current</v>
      </c>
      <c r="O831" s="45" t="str" cm="1">
        <f t="array" aca="1" ref="O831" ca="1">_xlfn.IFS(Merged_Data[[#This Row],[Cert 2 Exp Date]]&gt;TODAY()+10, "Current", AND(Merged_Data[[#This Row],[Cert 2 Exp Date]]&gt;TODAY(), Merged_Data[[#This Row],[Cert 2 Exp Date]]&lt;TODAY()+15),"Notify",Merged_Data[[#This Row],[Cert 2 Exp Date]]&lt;=TODAY(), "Expired",Merged_Data[[#This Row],[Cert 2 Exp Date]]= " ","No Data")</f>
        <v>Expired</v>
      </c>
      <c r="P831" s="45" t="str" cm="1">
        <f t="array" aca="1" ref="P831" ca="1">_xlfn.IFS(Merged_Data[[#This Row],[Cert 3 Exp Date]]&gt;TODAY()+10, "Current", AND(Merged_Data[[#This Row],[Cert 3 Exp Date]]&gt;TODAY(), Merged_Data[[#This Row],[Cert 3 Exp Date]]&lt;TODAY()+15),"Notify",Merged_Data[[#This Row],[Cert 3 Exp Date]]&lt;=TODAY(), "Expired",Merged_Data[[#This Row],[Cert 3 Exp Date]]= " ","No Data")</f>
        <v>Current</v>
      </c>
    </row>
    <row r="832" spans="1:16" x14ac:dyDescent="0.25">
      <c r="A832" s="13" t="s">
        <v>1441</v>
      </c>
      <c r="B832" s="13" t="s">
        <v>1442</v>
      </c>
      <c r="C832" s="13" t="s">
        <v>3265</v>
      </c>
      <c r="D832" s="13" t="s">
        <v>2430</v>
      </c>
      <c r="E832" s="13" t="s">
        <v>2445</v>
      </c>
      <c r="F832" s="13" t="s">
        <v>2427</v>
      </c>
      <c r="G832" s="13" t="s">
        <v>2432</v>
      </c>
      <c r="H832" s="18">
        <v>44707</v>
      </c>
      <c r="I832" s="20">
        <v>44689</v>
      </c>
      <c r="J832" s="18">
        <v>45048</v>
      </c>
      <c r="K832" s="22">
        <v>44657</v>
      </c>
      <c r="L832" s="14" t="str">
        <f ca="1">IF(Merged_Data[[#This Row],[Last Job Date]]+10 &lt;TODAY(), "AVAILABLE", "NOT AVAILABLE")</f>
        <v>AVAILABLE</v>
      </c>
      <c r="M832" s="37" t="str">
        <f ca="1">IF(OR(Merged_Data[[#This Row],[Cert 2 Exp Date]]&lt;=TODAY()-$D$3, Merged_Data[[#This Row],[Cert 1 Ext Date]]&lt;=TODAY()-$D$3,Merged_Data[[#This Row],[Cert 3 Exp Date]]&lt;=TODAY()-$D$3), "COMPLIANT", "NOT COMPLIANT")</f>
        <v>COMPLIANT</v>
      </c>
      <c r="N832" s="45" t="str" cm="1">
        <f t="array" aca="1" ref="N832" ca="1">_xlfn.IFS(Merged_Data[[#This Row],[Cert 1 Ext Date]]&gt;TODAY()+10, "Current", AND(Merged_Data[[#This Row],[Cert 1 Ext Date]]&gt;TODAY(), Merged_Data[[#This Row],[Cert 1 Ext Date]]&lt;TODAY()+15),"Notify",Merged_Data[[#This Row],[Cert 1 Ext Date]]&lt;=TODAY(), "Expired",Merged_Data[[#This Row],[Cert 1 Ext Date]]= " ","No Data")</f>
        <v>Expired</v>
      </c>
      <c r="O832" s="45" t="str" cm="1">
        <f t="array" aca="1" ref="O832" ca="1">_xlfn.IFS(Merged_Data[[#This Row],[Cert 2 Exp Date]]&gt;TODAY()+10, "Current", AND(Merged_Data[[#This Row],[Cert 2 Exp Date]]&gt;TODAY(), Merged_Data[[#This Row],[Cert 2 Exp Date]]&lt;TODAY()+15),"Notify",Merged_Data[[#This Row],[Cert 2 Exp Date]]&lt;=TODAY(), "Expired",Merged_Data[[#This Row],[Cert 2 Exp Date]]= " ","No Data")</f>
        <v>Current</v>
      </c>
      <c r="P832" s="45" t="str" cm="1">
        <f t="array" aca="1" ref="P832" ca="1">_xlfn.IFS(Merged_Data[[#This Row],[Cert 3 Exp Date]]&gt;TODAY()+10, "Current", AND(Merged_Data[[#This Row],[Cert 3 Exp Date]]&gt;TODAY(), Merged_Data[[#This Row],[Cert 3 Exp Date]]&lt;TODAY()+15),"Notify",Merged_Data[[#This Row],[Cert 3 Exp Date]]&lt;=TODAY(), "Expired",Merged_Data[[#This Row],[Cert 3 Exp Date]]= " ","No Data")</f>
        <v>Expired</v>
      </c>
    </row>
    <row r="833" spans="1:16" x14ac:dyDescent="0.25">
      <c r="A833" s="13" t="s">
        <v>960</v>
      </c>
      <c r="B833" s="13" t="s">
        <v>961</v>
      </c>
      <c r="C833" s="13" t="s">
        <v>3266</v>
      </c>
      <c r="D833" s="13" t="s">
        <v>2425</v>
      </c>
      <c r="E833" s="13" t="s">
        <v>2441</v>
      </c>
      <c r="F833" s="13" t="s">
        <v>2447</v>
      </c>
      <c r="G833" s="13" t="s">
        <v>2432</v>
      </c>
      <c r="H833" s="18">
        <v>44715</v>
      </c>
      <c r="I833" s="20">
        <v>45085</v>
      </c>
      <c r="J833" s="18">
        <v>44694</v>
      </c>
      <c r="K833" s="22">
        <v>44669</v>
      </c>
      <c r="L833" s="14" t="str">
        <f ca="1">IF(Merged_Data[[#This Row],[Last Job Date]]+10 &lt;TODAY(), "AVAILABLE", "NOT AVAILABLE")</f>
        <v>NOT AVAILABLE</v>
      </c>
      <c r="M833" s="37" t="str">
        <f ca="1">IF(OR(Merged_Data[[#This Row],[Cert 2 Exp Date]]&lt;=TODAY()-$D$3, Merged_Data[[#This Row],[Cert 1 Ext Date]]&lt;=TODAY()-$D$3,Merged_Data[[#This Row],[Cert 3 Exp Date]]&lt;=TODAY()-$D$3), "COMPLIANT", "NOT COMPLIANT")</f>
        <v>COMPLIANT</v>
      </c>
      <c r="N833" s="45" t="str" cm="1">
        <f t="array" aca="1" ref="N833" ca="1">_xlfn.IFS(Merged_Data[[#This Row],[Cert 1 Ext Date]]&gt;TODAY()+10, "Current", AND(Merged_Data[[#This Row],[Cert 1 Ext Date]]&gt;TODAY(), Merged_Data[[#This Row],[Cert 1 Ext Date]]&lt;TODAY()+15),"Notify",Merged_Data[[#This Row],[Cert 1 Ext Date]]&lt;=TODAY(), "Expired",Merged_Data[[#This Row],[Cert 1 Ext Date]]= " ","No Data")</f>
        <v>Current</v>
      </c>
      <c r="O833" s="45" t="str" cm="1">
        <f t="array" aca="1" ref="O833" ca="1">_xlfn.IFS(Merged_Data[[#This Row],[Cert 2 Exp Date]]&gt;TODAY()+10, "Current", AND(Merged_Data[[#This Row],[Cert 2 Exp Date]]&gt;TODAY(), Merged_Data[[#This Row],[Cert 2 Exp Date]]&lt;TODAY()+15),"Notify",Merged_Data[[#This Row],[Cert 2 Exp Date]]&lt;=TODAY(), "Expired",Merged_Data[[#This Row],[Cert 2 Exp Date]]= " ","No Data")</f>
        <v>Expired</v>
      </c>
      <c r="P833" s="45" t="str" cm="1">
        <f t="array" aca="1" ref="P833" ca="1">_xlfn.IFS(Merged_Data[[#This Row],[Cert 3 Exp Date]]&gt;TODAY()+10, "Current", AND(Merged_Data[[#This Row],[Cert 3 Exp Date]]&gt;TODAY(), Merged_Data[[#This Row],[Cert 3 Exp Date]]&lt;TODAY()+15),"Notify",Merged_Data[[#This Row],[Cert 3 Exp Date]]&lt;=TODAY(), "Expired",Merged_Data[[#This Row],[Cert 3 Exp Date]]= " ","No Data")</f>
        <v>Expired</v>
      </c>
    </row>
    <row r="834" spans="1:16" x14ac:dyDescent="0.25">
      <c r="A834" s="13" t="s">
        <v>1674</v>
      </c>
      <c r="B834" s="13" t="s">
        <v>1675</v>
      </c>
      <c r="C834" s="13" t="s">
        <v>3267</v>
      </c>
      <c r="D834" s="13" t="s">
        <v>2425</v>
      </c>
      <c r="E834" s="13" t="s">
        <v>2445</v>
      </c>
      <c r="F834" s="13" t="s">
        <v>2435</v>
      </c>
      <c r="G834" s="13" t="s">
        <v>2428</v>
      </c>
      <c r="H834" s="18">
        <v>44710</v>
      </c>
      <c r="I834" s="20"/>
      <c r="J834" s="18">
        <v>44798</v>
      </c>
      <c r="K834" s="22">
        <v>45043</v>
      </c>
      <c r="L834" s="14" t="str">
        <f ca="1">IF(Merged_Data[[#This Row],[Last Job Date]]+10 &lt;TODAY(), "AVAILABLE", "NOT AVAILABLE")</f>
        <v>AVAILABLE</v>
      </c>
      <c r="M834" s="37" t="str">
        <f ca="1">IF(OR(Merged_Data[[#This Row],[Cert 2 Exp Date]]&lt;=TODAY()-$D$3, Merged_Data[[#This Row],[Cert 1 Ext Date]]&lt;=TODAY()-$D$3,Merged_Data[[#This Row],[Cert 3 Exp Date]]&lt;=TODAY()-$D$3), "COMPLIANT", "NOT COMPLIANT")</f>
        <v>COMPLIANT</v>
      </c>
      <c r="N834" s="45" t="str" cm="1">
        <f t="array" aca="1" ref="N834" ca="1">_xlfn.IFS(Merged_Data[[#This Row],[Cert 1 Ext Date]]&gt;TODAY()+10, "Current", AND(Merged_Data[[#This Row],[Cert 1 Ext Date]]&gt;TODAY(), Merged_Data[[#This Row],[Cert 1 Ext Date]]&lt;TODAY()+15),"Notify",Merged_Data[[#This Row],[Cert 1 Ext Date]]&lt;=TODAY(), "Expired",Merged_Data[[#This Row],[Cert 1 Ext Date]]= " ","No Data")</f>
        <v>Expired</v>
      </c>
      <c r="O834" s="45" t="str" cm="1">
        <f t="array" aca="1" ref="O834" ca="1">_xlfn.IFS(Merged_Data[[#This Row],[Cert 2 Exp Date]]&gt;TODAY()+10, "Current", AND(Merged_Data[[#This Row],[Cert 2 Exp Date]]&gt;TODAY(), Merged_Data[[#This Row],[Cert 2 Exp Date]]&lt;TODAY()+15),"Notify",Merged_Data[[#This Row],[Cert 2 Exp Date]]&lt;=TODAY(), "Expired",Merged_Data[[#This Row],[Cert 2 Exp Date]]= " ","No Data")</f>
        <v>Current</v>
      </c>
      <c r="P834" s="45" t="str" cm="1">
        <f t="array" aca="1" ref="P834" ca="1">_xlfn.IFS(Merged_Data[[#This Row],[Cert 3 Exp Date]]&gt;TODAY()+10, "Current", AND(Merged_Data[[#This Row],[Cert 3 Exp Date]]&gt;TODAY(), Merged_Data[[#This Row],[Cert 3 Exp Date]]&lt;TODAY()+15),"Notify",Merged_Data[[#This Row],[Cert 3 Exp Date]]&lt;=TODAY(), "Expired",Merged_Data[[#This Row],[Cert 3 Exp Date]]= " ","No Data")</f>
        <v>Current</v>
      </c>
    </row>
    <row r="835" spans="1:16" x14ac:dyDescent="0.25">
      <c r="A835" s="13" t="s">
        <v>907</v>
      </c>
      <c r="B835" s="13" t="s">
        <v>908</v>
      </c>
      <c r="C835" s="13" t="s">
        <v>3268</v>
      </c>
      <c r="D835" s="13" t="s">
        <v>2425</v>
      </c>
      <c r="E835" s="13" t="s">
        <v>2445</v>
      </c>
      <c r="F835" s="13" t="s">
        <v>2447</v>
      </c>
      <c r="G835" s="13" t="s">
        <v>2432</v>
      </c>
      <c r="H835" s="18">
        <v>44706</v>
      </c>
      <c r="I835" s="23"/>
      <c r="J835" s="24">
        <v>44880</v>
      </c>
      <c r="K835" s="25">
        <v>45146</v>
      </c>
      <c r="L835" s="14" t="str">
        <f ca="1">IF(Merged_Data[[#This Row],[Last Job Date]]+10 &lt;TODAY(), "AVAILABLE", "NOT AVAILABLE")</f>
        <v>AVAILABLE</v>
      </c>
      <c r="M835" s="37" t="str">
        <f ca="1">IF(OR(Merged_Data[[#This Row],[Cert 2 Exp Date]]&lt;=TODAY()-$D$3, Merged_Data[[#This Row],[Cert 1 Ext Date]]&lt;=TODAY()-$D$3,Merged_Data[[#This Row],[Cert 3 Exp Date]]&lt;=TODAY()-$D$3), "COMPLIANT", "NOT COMPLIANT")</f>
        <v>COMPLIANT</v>
      </c>
      <c r="N835" s="45" t="str" cm="1">
        <f t="array" aca="1" ref="N835" ca="1">_xlfn.IFS(Merged_Data[[#This Row],[Cert 1 Ext Date]]&gt;TODAY()+10, "Current", AND(Merged_Data[[#This Row],[Cert 1 Ext Date]]&gt;TODAY(), Merged_Data[[#This Row],[Cert 1 Ext Date]]&lt;TODAY()+15),"Notify",Merged_Data[[#This Row],[Cert 1 Ext Date]]&lt;=TODAY(), "Expired",Merged_Data[[#This Row],[Cert 1 Ext Date]]= " ","No Data")</f>
        <v>Expired</v>
      </c>
      <c r="O835" s="45" t="str" cm="1">
        <f t="array" aca="1" ref="O835" ca="1">_xlfn.IFS(Merged_Data[[#This Row],[Cert 2 Exp Date]]&gt;TODAY()+10, "Current", AND(Merged_Data[[#This Row],[Cert 2 Exp Date]]&gt;TODAY(), Merged_Data[[#This Row],[Cert 2 Exp Date]]&lt;TODAY()+15),"Notify",Merged_Data[[#This Row],[Cert 2 Exp Date]]&lt;=TODAY(), "Expired",Merged_Data[[#This Row],[Cert 2 Exp Date]]= " ","No Data")</f>
        <v>Current</v>
      </c>
      <c r="P835" s="45" t="str" cm="1">
        <f t="array" aca="1" ref="P835" ca="1">_xlfn.IFS(Merged_Data[[#This Row],[Cert 3 Exp Date]]&gt;TODAY()+10, "Current", AND(Merged_Data[[#This Row],[Cert 3 Exp Date]]&gt;TODAY(), Merged_Data[[#This Row],[Cert 3 Exp Date]]&lt;TODAY()+15),"Notify",Merged_Data[[#This Row],[Cert 3 Exp Date]]&lt;=TODAY(), "Expired",Merged_Data[[#This Row],[Cert 3 Exp Date]]= " ","No Data")</f>
        <v>Current</v>
      </c>
    </row>
    <row r="836" spans="1:16" x14ac:dyDescent="0.25">
      <c r="H836"/>
      <c r="I836"/>
      <c r="J836"/>
      <c r="K836"/>
      <c r="N836"/>
      <c r="O836"/>
      <c r="P836"/>
    </row>
    <row r="837" spans="1:16" x14ac:dyDescent="0.25">
      <c r="H837"/>
      <c r="I837"/>
      <c r="J837"/>
      <c r="K837"/>
      <c r="N837"/>
      <c r="O837"/>
      <c r="P837"/>
    </row>
    <row r="838" spans="1:16" x14ac:dyDescent="0.25">
      <c r="H838"/>
      <c r="I838"/>
      <c r="J838"/>
      <c r="K838"/>
      <c r="N838"/>
      <c r="O838"/>
      <c r="P838"/>
    </row>
    <row r="839" spans="1:16" x14ac:dyDescent="0.25">
      <c r="H839"/>
      <c r="I839"/>
      <c r="J839"/>
      <c r="K839"/>
      <c r="N839"/>
      <c r="O839"/>
      <c r="P839"/>
    </row>
    <row r="840" spans="1:16" x14ac:dyDescent="0.25">
      <c r="H840"/>
      <c r="I840"/>
      <c r="J840"/>
      <c r="K840"/>
      <c r="N840"/>
      <c r="O840"/>
      <c r="P840"/>
    </row>
    <row r="841" spans="1:16" x14ac:dyDescent="0.25">
      <c r="H841"/>
      <c r="I841"/>
      <c r="J841"/>
      <c r="K841"/>
      <c r="N841"/>
      <c r="O841"/>
      <c r="P841"/>
    </row>
    <row r="842" spans="1:16" x14ac:dyDescent="0.25">
      <c r="H842"/>
      <c r="I842"/>
      <c r="J842"/>
      <c r="K842"/>
      <c r="N842"/>
      <c r="O842"/>
      <c r="P842"/>
    </row>
    <row r="843" spans="1:16" x14ac:dyDescent="0.25">
      <c r="H843"/>
      <c r="I843"/>
      <c r="J843"/>
      <c r="K843"/>
      <c r="N843"/>
      <c r="O843"/>
      <c r="P843"/>
    </row>
    <row r="844" spans="1:16" x14ac:dyDescent="0.25">
      <c r="H844"/>
      <c r="I844"/>
      <c r="J844"/>
      <c r="K844"/>
      <c r="N844"/>
      <c r="O844"/>
      <c r="P844"/>
    </row>
    <row r="845" spans="1:16" x14ac:dyDescent="0.25">
      <c r="H845"/>
      <c r="I845"/>
      <c r="J845"/>
      <c r="K845"/>
      <c r="N845"/>
      <c r="O845"/>
      <c r="P845"/>
    </row>
    <row r="846" spans="1:16" x14ac:dyDescent="0.25">
      <c r="H846"/>
      <c r="I846"/>
      <c r="J846"/>
      <c r="K846"/>
      <c r="N846"/>
      <c r="O846"/>
      <c r="P846"/>
    </row>
    <row r="847" spans="1:16" x14ac:dyDescent="0.25">
      <c r="H847"/>
      <c r="I847"/>
      <c r="J847"/>
      <c r="K847"/>
      <c r="N847"/>
      <c r="O847"/>
      <c r="P847"/>
    </row>
    <row r="848" spans="1:16" x14ac:dyDescent="0.25">
      <c r="H848"/>
      <c r="I848"/>
      <c r="J848"/>
      <c r="K848"/>
      <c r="N848"/>
      <c r="O848"/>
      <c r="P848"/>
    </row>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sheetData>
  <mergeCells count="4">
    <mergeCell ref="T6:U6"/>
    <mergeCell ref="T3:U3"/>
    <mergeCell ref="T4:U4"/>
    <mergeCell ref="T7:U13"/>
  </mergeCells>
  <phoneticPr fontId="18" type="noConversion"/>
  <conditionalFormatting sqref="I6:K835">
    <cfRule type="containsBlanks" dxfId="66" priority="6">
      <formula>LEN(TRIM(I6))=0</formula>
    </cfRule>
    <cfRule type="expression" dxfId="65" priority="7">
      <formula>OR(I6&lt;=TODAY()+7, I6&lt;=TODAY())</formula>
    </cfRule>
    <cfRule type="expression" dxfId="64" priority="9">
      <formula>OR(I6&lt;=TODAY()+20)</formula>
    </cfRule>
    <cfRule type="expression" dxfId="63" priority="12">
      <formula>OR(I6&lt;=TODAY()+30)</formula>
    </cfRule>
  </conditionalFormatting>
  <conditionalFormatting sqref="M6:M835">
    <cfRule type="containsText" dxfId="62" priority="3" operator="containsText" text="NOT COMPLIANT">
      <formula>NOT(ISERROR(SEARCH("NOT COMPLIANT",M6)))</formula>
    </cfRule>
    <cfRule type="containsText" dxfId="61" priority="4" operator="containsText" text="COMPLIANT">
      <formula>NOT(ISERROR(SEARCH("COMPLIANT",M6)))</formula>
    </cfRule>
  </conditionalFormatting>
  <conditionalFormatting sqref="L6:L835">
    <cfRule type="containsText" dxfId="60" priority="1" operator="containsText" text="NOT AVAILABLE">
      <formula>NOT(ISERROR(SEARCH("NOT AVAILABLE",L6)))</formula>
    </cfRule>
    <cfRule type="containsText" dxfId="59" priority="2" operator="containsText" text="AVAILABLE">
      <formula>NOT(ISERROR(SEARCH("AVAILABLE",L6)))</formula>
    </cfRule>
  </conditionalFormatting>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Y37"/>
  <sheetViews>
    <sheetView topLeftCell="Y1" zoomScale="85" zoomScaleNormal="85" workbookViewId="0">
      <selection activeCell="AG4" sqref="AG4"/>
    </sheetView>
  </sheetViews>
  <sheetFormatPr defaultRowHeight="15" x14ac:dyDescent="0.25"/>
  <cols>
    <col min="1" max="1" width="14.5703125" bestFit="1" customWidth="1"/>
    <col min="2" max="2" width="15.140625" bestFit="1" customWidth="1"/>
    <col min="3" max="4" width="9.140625" bestFit="1" customWidth="1"/>
    <col min="5" max="5" width="9.28515625" bestFit="1" customWidth="1"/>
    <col min="6" max="6" width="8.85546875" bestFit="1" customWidth="1"/>
    <col min="7" max="7" width="10" bestFit="1" customWidth="1"/>
    <col min="8" max="8" width="10" style="48" customWidth="1"/>
    <col min="9" max="9" width="11.28515625" bestFit="1" customWidth="1"/>
    <col min="10" max="10" width="23.7109375" bestFit="1" customWidth="1"/>
    <col min="11" max="11" width="17.42578125" bestFit="1" customWidth="1"/>
    <col min="12" max="12" width="16.140625" bestFit="1" customWidth="1"/>
    <col min="13" max="13" width="11.28515625" bestFit="1" customWidth="1"/>
    <col min="14" max="14" width="11.28515625" style="48" customWidth="1"/>
    <col min="15" max="15" width="11.28515625" customWidth="1"/>
    <col min="16" max="16" width="16.28515625" bestFit="1" customWidth="1"/>
    <col min="17" max="17" width="32.140625" bestFit="1" customWidth="1"/>
    <col min="18" max="18" width="5.7109375" bestFit="1" customWidth="1"/>
    <col min="19" max="19" width="4.85546875" style="48" bestFit="1" customWidth="1"/>
    <col min="20" max="20" width="16.28515625" bestFit="1" customWidth="1"/>
    <col min="21" max="21" width="32.140625" bestFit="1" customWidth="1"/>
    <col min="22" max="22" width="10.5703125" bestFit="1" customWidth="1"/>
    <col min="23" max="23" width="15" bestFit="1" customWidth="1"/>
    <col min="24" max="24" width="10.5703125" style="48" bestFit="1" customWidth="1"/>
    <col min="25" max="25" width="15" bestFit="1" customWidth="1"/>
    <col min="26" max="26" width="23.7109375" bestFit="1" customWidth="1"/>
    <col min="27" max="27" width="17.42578125" bestFit="1" customWidth="1"/>
    <col min="28" max="28" width="7.5703125" bestFit="1" customWidth="1"/>
    <col min="29" max="30" width="4.85546875" bestFit="1" customWidth="1"/>
    <col min="31" max="31" width="4.5703125" bestFit="1" customWidth="1"/>
    <col min="32" max="32" width="4.28515625" style="48" bestFit="1" customWidth="1"/>
    <col min="33" max="33" width="16.28515625" bestFit="1" customWidth="1"/>
    <col min="34" max="34" width="22.7109375" bestFit="1" customWidth="1"/>
    <col min="35" max="35" width="3.7109375" bestFit="1" customWidth="1"/>
    <col min="36" max="37" width="4.5703125" bestFit="1" customWidth="1"/>
    <col min="38" max="38" width="4.28515625" customWidth="1"/>
    <col min="39" max="39" width="8.7109375" bestFit="1" customWidth="1"/>
    <col min="40" max="40" width="4.140625" bestFit="1" customWidth="1"/>
    <col min="41" max="41" width="4.7109375" bestFit="1" customWidth="1"/>
    <col min="42" max="43" width="10.140625" bestFit="1" customWidth="1"/>
    <col min="44" max="44" width="5.5703125" customWidth="1"/>
    <col min="45" max="45" width="4.28515625" style="48" bestFit="1" customWidth="1"/>
    <col min="46" max="46" width="4" bestFit="1" customWidth="1"/>
    <col min="47" max="47" width="20.28515625" bestFit="1" customWidth="1"/>
    <col min="48" max="48" width="17.42578125" bestFit="1" customWidth="1"/>
    <col min="49" max="51" width="6.7109375" bestFit="1" customWidth="1"/>
    <col min="52" max="52" width="10" bestFit="1" customWidth="1"/>
    <col min="53" max="55" width="6.7109375" bestFit="1" customWidth="1"/>
    <col min="56" max="56" width="10" bestFit="1" customWidth="1"/>
    <col min="57" max="59" width="6.7109375" bestFit="1" customWidth="1"/>
    <col min="60" max="60" width="10" bestFit="1" customWidth="1"/>
    <col min="61" max="63" width="6.7109375" bestFit="1" customWidth="1"/>
    <col min="64" max="64" width="10" bestFit="1" customWidth="1"/>
    <col min="65" max="67" width="6.7109375" bestFit="1" customWidth="1"/>
    <col min="68" max="68" width="10" bestFit="1" customWidth="1"/>
    <col min="69" max="808" width="16.28515625" bestFit="1" customWidth="1"/>
    <col min="809" max="809" width="11.28515625" bestFit="1" customWidth="1"/>
  </cols>
  <sheetData>
    <row r="1" spans="1:51" x14ac:dyDescent="0.25">
      <c r="P1" s="3" t="s">
        <v>3273</v>
      </c>
      <c r="Q1" t="s">
        <v>3294</v>
      </c>
      <c r="Z1" s="3" t="s">
        <v>3288</v>
      </c>
      <c r="AA1" t="s">
        <v>3294</v>
      </c>
    </row>
    <row r="2" spans="1:51" x14ac:dyDescent="0.25">
      <c r="J2" s="3" t="s">
        <v>3288</v>
      </c>
      <c r="K2" t="s">
        <v>3294</v>
      </c>
      <c r="U2" s="3" t="s">
        <v>3293</v>
      </c>
      <c r="Z2" s="3" t="s">
        <v>3273</v>
      </c>
      <c r="AA2" t="s">
        <v>3294</v>
      </c>
    </row>
    <row r="3" spans="1:51" x14ac:dyDescent="0.25">
      <c r="A3" s="38" t="s">
        <v>3283</v>
      </c>
      <c r="B3" s="38" t="s">
        <v>3282</v>
      </c>
      <c r="C3" s="38"/>
      <c r="D3" s="38"/>
      <c r="E3" s="38"/>
      <c r="F3" s="38"/>
      <c r="G3" s="38"/>
      <c r="Q3" t="s">
        <v>3293</v>
      </c>
      <c r="V3" t="s">
        <v>3289</v>
      </c>
      <c r="W3" t="s">
        <v>3292</v>
      </c>
      <c r="AH3" s="3" t="s">
        <v>3311</v>
      </c>
    </row>
    <row r="4" spans="1:51" x14ac:dyDescent="0.25">
      <c r="A4" s="38" t="s">
        <v>3280</v>
      </c>
      <c r="B4" s="38" t="s">
        <v>2435</v>
      </c>
      <c r="C4" s="38" t="s">
        <v>2431</v>
      </c>
      <c r="D4" s="38" t="s">
        <v>2442</v>
      </c>
      <c r="E4" s="38" t="s">
        <v>2427</v>
      </c>
      <c r="F4" s="38" t="s">
        <v>2447</v>
      </c>
      <c r="G4" s="38" t="s">
        <v>3281</v>
      </c>
      <c r="J4" s="3" t="s">
        <v>3290</v>
      </c>
      <c r="K4" s="3" t="s">
        <v>3282</v>
      </c>
      <c r="L4" t="s">
        <v>3296</v>
      </c>
      <c r="M4" t="s">
        <v>3297</v>
      </c>
      <c r="P4" s="4" t="s">
        <v>3289</v>
      </c>
      <c r="Q4" s="41">
        <v>0.6778378378378378</v>
      </c>
      <c r="R4" s="42">
        <f>GETPIVOTDATA("Deployment Availability",$P$3,"Deployment Availability","AVAILABLE")</f>
        <v>0.6778378378378378</v>
      </c>
      <c r="U4" s="4" t="s">
        <v>2431</v>
      </c>
      <c r="V4" s="2">
        <v>124</v>
      </c>
      <c r="W4" s="2">
        <v>52</v>
      </c>
      <c r="Z4" s="3" t="s">
        <v>3290</v>
      </c>
      <c r="AA4" s="3" t="s">
        <v>3282</v>
      </c>
      <c r="AI4" t="s">
        <v>3312</v>
      </c>
      <c r="AJ4" t="s">
        <v>3313</v>
      </c>
      <c r="AK4" t="s">
        <v>3314</v>
      </c>
      <c r="AU4" s="3" t="s">
        <v>3290</v>
      </c>
      <c r="AV4" s="3" t="s">
        <v>3282</v>
      </c>
    </row>
    <row r="5" spans="1:51" x14ac:dyDescent="0.25">
      <c r="A5" s="39" t="s">
        <v>2450</v>
      </c>
      <c r="B5" s="43">
        <v>9.1463414634146339E-2</v>
      </c>
      <c r="C5" s="43">
        <v>0.15340909090909091</v>
      </c>
      <c r="D5" s="43">
        <v>0.18232044198895028</v>
      </c>
      <c r="E5" s="43">
        <v>0.19801980198019803</v>
      </c>
      <c r="F5" s="43">
        <v>0.19306930693069307</v>
      </c>
      <c r="G5" s="43">
        <v>0.16648648648648648</v>
      </c>
      <c r="J5" s="3" t="s">
        <v>3280</v>
      </c>
      <c r="K5" t="s">
        <v>3291</v>
      </c>
      <c r="L5" t="str">
        <f>UPPER(J6)</f>
        <v>PROJECT 2</v>
      </c>
      <c r="M5">
        <f>GETPIVOTDATA("Compliance",$J$3,"Assigned Project","project 2","Compliance","NOT COMPLIANT")</f>
        <v>88</v>
      </c>
      <c r="P5" s="4" t="s">
        <v>3292</v>
      </c>
      <c r="Q5" s="41">
        <v>0.32216216216216215</v>
      </c>
      <c r="R5" s="42">
        <f>GETPIVOTDATA("Deployment Availability",$P$3,"Deployment Availability","NOT AVAILABLE")</f>
        <v>0.32216216216216215</v>
      </c>
      <c r="U5" s="4" t="s">
        <v>2442</v>
      </c>
      <c r="V5" s="2">
        <v>123</v>
      </c>
      <c r="W5" s="2">
        <v>58</v>
      </c>
      <c r="Z5" s="3" t="s">
        <v>3280</v>
      </c>
      <c r="AA5" t="s">
        <v>3291</v>
      </c>
      <c r="AH5" s="4" t="s">
        <v>2450</v>
      </c>
      <c r="AI5" s="2">
        <v>12</v>
      </c>
      <c r="AJ5" s="2">
        <v>19</v>
      </c>
      <c r="AK5" s="2">
        <v>18</v>
      </c>
      <c r="AM5" t="str">
        <f t="shared" ref="AM5:AM10" si="0">PROPER(AH5)</f>
        <v>Project 1</v>
      </c>
      <c r="AN5">
        <f>GETPIVOTDATA("Cert 1 Ext Date",$AH$3,"Assigned Project","project 1","Cert 1 Ext Date",7)</f>
        <v>12</v>
      </c>
      <c r="AO5">
        <f>GETPIVOTDATA("Cert 1 Ext Date",$AH$3,"Assigned Project","project 1","Cert 1 Ext Date",8)</f>
        <v>19</v>
      </c>
      <c r="AP5">
        <f>GETPIVOTDATA("Cert 1 Ext Date",$AH$3,"Assigned Project","project 1","Cert 1 Ext Date",9)</f>
        <v>18</v>
      </c>
      <c r="AQ5" s="49">
        <f t="shared" ref="AQ5:AQ10" si="1">(AO5-AN5)/AN5</f>
        <v>0.58333333333333337</v>
      </c>
      <c r="AV5" t="s">
        <v>3307</v>
      </c>
      <c r="AW5" t="s">
        <v>3304</v>
      </c>
      <c r="AX5" t="s">
        <v>3305</v>
      </c>
      <c r="AY5" t="s">
        <v>3306</v>
      </c>
    </row>
    <row r="6" spans="1:51" x14ac:dyDescent="0.25">
      <c r="A6" s="39" t="s">
        <v>2426</v>
      </c>
      <c r="B6" s="43">
        <v>0.20121951219512196</v>
      </c>
      <c r="C6" s="43">
        <v>0.18181818181818182</v>
      </c>
      <c r="D6" s="43">
        <v>0.17127071823204421</v>
      </c>
      <c r="E6" s="43">
        <v>0.15841584158415842</v>
      </c>
      <c r="F6" s="43">
        <v>0.13366336633663367</v>
      </c>
      <c r="G6" s="43">
        <v>0.16756756756756758</v>
      </c>
      <c r="J6" s="4" t="s">
        <v>2426</v>
      </c>
      <c r="K6" s="2">
        <v>88</v>
      </c>
      <c r="P6" s="4" t="s">
        <v>3281</v>
      </c>
      <c r="Q6" s="41">
        <v>1</v>
      </c>
      <c r="U6" s="4" t="s">
        <v>2435</v>
      </c>
      <c r="V6" s="2">
        <v>113</v>
      </c>
      <c r="W6" s="2">
        <v>51</v>
      </c>
      <c r="Z6" s="4" t="s">
        <v>2427</v>
      </c>
      <c r="AA6" s="2">
        <v>99</v>
      </c>
      <c r="AH6" s="4" t="s">
        <v>2426</v>
      </c>
      <c r="AI6" s="2">
        <v>17</v>
      </c>
      <c r="AJ6" s="2">
        <v>18</v>
      </c>
      <c r="AK6" s="2">
        <v>12</v>
      </c>
      <c r="AM6" t="str">
        <f t="shared" si="0"/>
        <v>Project 2</v>
      </c>
      <c r="AN6">
        <f>GETPIVOTDATA("Cert 1 Ext Date",$AH$3,"Assigned Project","project 2","Cert 1 Ext Date",7)</f>
        <v>17</v>
      </c>
      <c r="AO6">
        <f>GETPIVOTDATA("Cert 1 Ext Date",$AH$3,"Assigned Project","project 2","Cert 1 Ext Date",8)</f>
        <v>18</v>
      </c>
      <c r="AP6">
        <f>GETPIVOTDATA("Cert 1 Ext Date",$AH$3,"Assigned Project","project 2","Cert 1 Ext Date",9)</f>
        <v>12</v>
      </c>
      <c r="AQ6" s="49">
        <f t="shared" si="1"/>
        <v>5.8823529411764705E-2</v>
      </c>
    </row>
    <row r="7" spans="1:51" x14ac:dyDescent="0.25">
      <c r="A7" s="39" t="s">
        <v>2439</v>
      </c>
      <c r="B7" s="43">
        <v>0.21951219512195122</v>
      </c>
      <c r="C7" s="43">
        <v>0.16477272727272727</v>
      </c>
      <c r="D7" s="43">
        <v>0.14917127071823205</v>
      </c>
      <c r="E7" s="43">
        <v>0.13366336633663367</v>
      </c>
      <c r="F7" s="43">
        <v>0.19801980198019803</v>
      </c>
      <c r="G7" s="43">
        <v>0.17189189189189188</v>
      </c>
      <c r="J7" s="4" t="s">
        <v>2441</v>
      </c>
      <c r="K7" s="2">
        <v>79</v>
      </c>
      <c r="U7" s="4" t="s">
        <v>2427</v>
      </c>
      <c r="V7" s="2">
        <v>133</v>
      </c>
      <c r="W7" s="2">
        <v>69</v>
      </c>
      <c r="Z7" s="4" t="s">
        <v>2442</v>
      </c>
      <c r="AA7" s="2">
        <v>97</v>
      </c>
      <c r="AH7" s="4" t="s">
        <v>2439</v>
      </c>
      <c r="AI7" s="2">
        <v>19</v>
      </c>
      <c r="AJ7" s="2">
        <v>15</v>
      </c>
      <c r="AK7" s="2">
        <v>17</v>
      </c>
      <c r="AM7" t="str">
        <f t="shared" si="0"/>
        <v>Project 3</v>
      </c>
      <c r="AN7">
        <f>GETPIVOTDATA("Cert 1 Ext Date",$AH$3,"Assigned Project","project 3","Cert 1 Ext Date",7)</f>
        <v>19</v>
      </c>
      <c r="AO7">
        <f>GETPIVOTDATA("Cert 1 Ext Date",$AH$3,"Assigned Project","project 3","Cert 1 Ext Date",8)</f>
        <v>15</v>
      </c>
      <c r="AP7">
        <f>GETPIVOTDATA("Cert 1 Ext Date",$AH$3,"Assigned Project","project 3","Cert 1 Ext Date",9)</f>
        <v>17</v>
      </c>
      <c r="AQ7" s="49">
        <f t="shared" si="1"/>
        <v>-0.21052631578947367</v>
      </c>
      <c r="AU7" s="3" t="s">
        <v>3280</v>
      </c>
    </row>
    <row r="8" spans="1:51" x14ac:dyDescent="0.25">
      <c r="A8" s="39" t="s">
        <v>2441</v>
      </c>
      <c r="B8" s="43">
        <v>0.17073170731707318</v>
      </c>
      <c r="C8" s="43">
        <v>0.15340909090909091</v>
      </c>
      <c r="D8" s="43">
        <v>0.20441988950276244</v>
      </c>
      <c r="E8" s="43">
        <v>0.20297029702970298</v>
      </c>
      <c r="F8" s="43">
        <v>0.15841584158415842</v>
      </c>
      <c r="G8" s="43">
        <v>0.17837837837837839</v>
      </c>
      <c r="J8" s="4" t="s">
        <v>2450</v>
      </c>
      <c r="K8" s="2">
        <v>78</v>
      </c>
      <c r="P8" s="3" t="s">
        <v>3273</v>
      </c>
      <c r="Q8" t="s">
        <v>3294</v>
      </c>
      <c r="U8" s="4" t="s">
        <v>2447</v>
      </c>
      <c r="V8" s="2">
        <v>134</v>
      </c>
      <c r="W8" s="2">
        <v>68</v>
      </c>
      <c r="Z8" s="4" t="s">
        <v>2447</v>
      </c>
      <c r="AA8" s="2">
        <v>91</v>
      </c>
      <c r="AH8" s="4" t="s">
        <v>2441</v>
      </c>
      <c r="AI8" s="2">
        <v>16</v>
      </c>
      <c r="AJ8" s="2">
        <v>20</v>
      </c>
      <c r="AK8" s="2">
        <v>17</v>
      </c>
      <c r="AM8" t="str">
        <f t="shared" si="0"/>
        <v>Project 4</v>
      </c>
      <c r="AN8">
        <f>GETPIVOTDATA("Cert 1 Ext Date",$AH$3,"Assigned Project","project 4","Cert 1 Ext Date",7)</f>
        <v>16</v>
      </c>
      <c r="AO8">
        <f>GETPIVOTDATA("Cert 1 Ext Date",$AH$3,"Assigned Project","project 4","Cert 1 Ext Date",8)</f>
        <v>20</v>
      </c>
      <c r="AP8">
        <f>GETPIVOTDATA("Cert 1 Ext Date",$AH$3,"Assigned Project","project 4","Cert 1 Ext Date",9)</f>
        <v>17</v>
      </c>
      <c r="AQ8" s="49">
        <f t="shared" si="1"/>
        <v>0.25</v>
      </c>
      <c r="AU8" s="4" t="s">
        <v>3295</v>
      </c>
      <c r="AV8" s="2">
        <v>85</v>
      </c>
      <c r="AW8" s="2">
        <v>117</v>
      </c>
      <c r="AX8" s="2">
        <v>54</v>
      </c>
      <c r="AY8" s="2">
        <v>31</v>
      </c>
    </row>
    <row r="9" spans="1:51" x14ac:dyDescent="0.25">
      <c r="A9" s="39" t="s">
        <v>2445</v>
      </c>
      <c r="B9" s="43">
        <v>0.13414634146341464</v>
      </c>
      <c r="C9" s="43">
        <v>0.19318181818181818</v>
      </c>
      <c r="D9" s="43">
        <v>0.11049723756906077</v>
      </c>
      <c r="E9" s="43">
        <v>0.16831683168316833</v>
      </c>
      <c r="F9" s="43">
        <v>0.13861386138613863</v>
      </c>
      <c r="G9" s="43">
        <v>0.14918918918918919</v>
      </c>
      <c r="J9" s="4" t="s">
        <v>2437</v>
      </c>
      <c r="K9" s="2">
        <v>76</v>
      </c>
      <c r="U9" s="4" t="s">
        <v>3281</v>
      </c>
      <c r="V9" s="2">
        <v>627</v>
      </c>
      <c r="W9" s="2">
        <v>298</v>
      </c>
      <c r="Z9" s="4" t="s">
        <v>2431</v>
      </c>
      <c r="AA9" s="2">
        <v>87</v>
      </c>
      <c r="AH9" s="4" t="s">
        <v>2445</v>
      </c>
      <c r="AI9" s="2">
        <v>16</v>
      </c>
      <c r="AJ9" s="2">
        <v>9</v>
      </c>
      <c r="AK9" s="2">
        <v>14</v>
      </c>
      <c r="AM9" t="str">
        <f t="shared" si="0"/>
        <v>Project 5</v>
      </c>
      <c r="AN9">
        <f>GETPIVOTDATA("Cert 1 Ext Date",$AH$3,"Assigned Project","project 5","Cert 1 Ext Date",7)</f>
        <v>16</v>
      </c>
      <c r="AO9">
        <f>GETPIVOTDATA("Cert 1 Ext Date",$AH$3,"Assigned Project","project 5","Cert 1 Ext Date",8)</f>
        <v>9</v>
      </c>
      <c r="AP9">
        <f>GETPIVOTDATA("Cert 1 Ext Date",$AH$3,"Assigned Project","project 5","Cert 1 Ext Date",9)</f>
        <v>14</v>
      </c>
      <c r="AQ9" s="49">
        <f t="shared" si="1"/>
        <v>-0.4375</v>
      </c>
      <c r="AU9" s="4" t="s">
        <v>3291</v>
      </c>
      <c r="AV9" s="2">
        <v>77</v>
      </c>
      <c r="AW9" s="2">
        <v>102</v>
      </c>
      <c r="AX9" s="2">
        <v>166</v>
      </c>
      <c r="AY9" s="2">
        <v>109</v>
      </c>
    </row>
    <row r="10" spans="1:51" x14ac:dyDescent="0.25">
      <c r="A10" s="39" t="s">
        <v>2437</v>
      </c>
      <c r="B10" s="43">
        <v>0.18292682926829268</v>
      </c>
      <c r="C10" s="43">
        <v>0.15340909090909091</v>
      </c>
      <c r="D10" s="43">
        <v>0.18232044198895028</v>
      </c>
      <c r="E10" s="43">
        <v>0.13861386138613863</v>
      </c>
      <c r="F10" s="43">
        <v>0.17821782178217821</v>
      </c>
      <c r="G10" s="43">
        <v>0.16648648648648648</v>
      </c>
      <c r="J10" s="4" t="s">
        <v>2439</v>
      </c>
      <c r="K10" s="2">
        <v>71</v>
      </c>
      <c r="Q10" t="s">
        <v>3293</v>
      </c>
      <c r="Z10" s="4" t="s">
        <v>2435</v>
      </c>
      <c r="AA10" s="2">
        <v>80</v>
      </c>
      <c r="AH10" s="4" t="s">
        <v>2437</v>
      </c>
      <c r="AI10" s="2">
        <v>13</v>
      </c>
      <c r="AJ10" s="2">
        <v>19</v>
      </c>
      <c r="AK10" s="2">
        <v>14</v>
      </c>
      <c r="AM10" t="str">
        <f t="shared" si="0"/>
        <v>Project 6</v>
      </c>
      <c r="AN10">
        <f>GETPIVOTDATA("Cert 1 Ext Date",$AH$3,"Assigned Project","project 6","Cert 1 Ext Date",7)</f>
        <v>13</v>
      </c>
      <c r="AO10">
        <f>GETPIVOTDATA("Cert 1 Ext Date",$AH$3,"Assigned Project","project 6","Cert 1 Ext Date",8)</f>
        <v>19</v>
      </c>
      <c r="AP10">
        <f>GETPIVOTDATA("Cert 1 Ext Date",$AH$3,"Assigned Project","project 6","Cert 1 Ext Date",9)</f>
        <v>14</v>
      </c>
      <c r="AQ10" s="49">
        <f t="shared" si="1"/>
        <v>0.46153846153846156</v>
      </c>
      <c r="AU10" s="4" t="s">
        <v>3281</v>
      </c>
      <c r="AV10" s="2">
        <v>162</v>
      </c>
      <c r="AW10" s="2">
        <v>219</v>
      </c>
      <c r="AX10" s="2">
        <v>220</v>
      </c>
      <c r="AY10" s="2">
        <v>140</v>
      </c>
    </row>
    <row r="11" spans="1:51" x14ac:dyDescent="0.25">
      <c r="A11" s="10" t="s">
        <v>3281</v>
      </c>
      <c r="B11" s="44">
        <v>1</v>
      </c>
      <c r="C11" s="44">
        <v>1</v>
      </c>
      <c r="D11" s="44">
        <v>1</v>
      </c>
      <c r="E11" s="44">
        <v>1</v>
      </c>
      <c r="F11" s="44">
        <v>1</v>
      </c>
      <c r="G11" s="44">
        <v>1</v>
      </c>
      <c r="J11" s="4" t="s">
        <v>2445</v>
      </c>
      <c r="K11" s="2">
        <v>62</v>
      </c>
      <c r="P11" s="4" t="s">
        <v>3289</v>
      </c>
      <c r="Q11" s="41">
        <v>0.6778378378378378</v>
      </c>
      <c r="R11" s="42">
        <f>GETPIVOTDATA("Deployment Availability",$P$10,"Deployment Availability","AVAILABLE")</f>
        <v>0.6778378378378378</v>
      </c>
      <c r="Z11" s="4" t="s">
        <v>3281</v>
      </c>
      <c r="AA11" s="2">
        <v>454</v>
      </c>
      <c r="AH11" s="4" t="s">
        <v>3281</v>
      </c>
      <c r="AI11" s="2">
        <v>93</v>
      </c>
      <c r="AJ11" s="2">
        <v>100</v>
      </c>
      <c r="AK11" s="2">
        <v>92</v>
      </c>
    </row>
    <row r="12" spans="1:51" x14ac:dyDescent="0.25">
      <c r="J12" s="4" t="s">
        <v>3281</v>
      </c>
      <c r="K12" s="2">
        <v>454</v>
      </c>
      <c r="P12" s="4" t="s">
        <v>3292</v>
      </c>
      <c r="Q12" s="41">
        <v>0.32216216216216215</v>
      </c>
      <c r="R12" s="42">
        <f>GETPIVOTDATA("Deployment Availability",$P$10,"Deployment Availability","NOT AVAILABLE")</f>
        <v>0.32216216216216215</v>
      </c>
    </row>
    <row r="13" spans="1:51" x14ac:dyDescent="0.25">
      <c r="P13" s="4" t="s">
        <v>3281</v>
      </c>
      <c r="Q13" s="41">
        <v>1</v>
      </c>
      <c r="AH13">
        <v>1</v>
      </c>
      <c r="AI13">
        <f>GETPIVOTDATA("Cert 1 Ext Date",$AH$3,"Assigned Project","project 1","Cert 1 Ext Date",7)</f>
        <v>12</v>
      </c>
      <c r="AJ13">
        <v>1</v>
      </c>
      <c r="AK13">
        <f>GETPIVOTDATA("Cert 1 Ext Date",$AH$3,"Assigned Project","project 3","Cert 1 Ext Date",7)</f>
        <v>19</v>
      </c>
      <c r="AL13">
        <v>1</v>
      </c>
      <c r="AM13">
        <f>GETPIVOTDATA("Cert 1 Ext Date",$AH$3,"Assigned Project","project 5","Cert 1 Ext Date",7)</f>
        <v>16</v>
      </c>
    </row>
    <row r="14" spans="1:51" x14ac:dyDescent="0.25">
      <c r="J14" s="3" t="s">
        <v>3288</v>
      </c>
      <c r="K14" t="s">
        <v>3289</v>
      </c>
      <c r="P14" s="3" t="s">
        <v>3273</v>
      </c>
      <c r="Q14" t="s">
        <v>3294</v>
      </c>
      <c r="AH14">
        <v>2</v>
      </c>
      <c r="AI14">
        <f>GETPIVOTDATA("Cert 1 Ext Date",$AH$3,"Assigned Project","project 1","Cert 1 Ext Date",8)</f>
        <v>19</v>
      </c>
      <c r="AJ14">
        <v>2</v>
      </c>
      <c r="AK14">
        <f>GETPIVOTDATA("Cert 1 Ext Date",$AH$3,"Assigned Project","project 3","Cert 1 Ext Date",8)</f>
        <v>15</v>
      </c>
      <c r="AL14">
        <v>2</v>
      </c>
      <c r="AM14">
        <f>GETPIVOTDATA("Cert 1 Ext Date",$AH$3,"Assigned Project","project 5","Cert 1 Ext Date",8)</f>
        <v>9</v>
      </c>
    </row>
    <row r="15" spans="1:51" x14ac:dyDescent="0.25">
      <c r="AH15">
        <v>3</v>
      </c>
      <c r="AI15">
        <f>GETPIVOTDATA("Cert 1 Ext Date",$AH$3,"Assigned Project","project 1","Cert 1 Ext Date",9)</f>
        <v>18</v>
      </c>
      <c r="AJ15">
        <v>3</v>
      </c>
      <c r="AK15">
        <f>GETPIVOTDATA("Cert 1 Ext Date",$AH$3,"Assigned Project","project 3","Cert 1 Ext Date",9)</f>
        <v>17</v>
      </c>
      <c r="AL15">
        <v>3</v>
      </c>
      <c r="AM15">
        <f>GETPIVOTDATA("Cert 1 Ext Date",$AH$3,"Assigned Project","project 5","Cert 1 Ext Date",9)</f>
        <v>14</v>
      </c>
    </row>
    <row r="16" spans="1:51" x14ac:dyDescent="0.25">
      <c r="J16" s="3" t="s">
        <v>3280</v>
      </c>
      <c r="K16" t="s">
        <v>3290</v>
      </c>
      <c r="L16" t="s">
        <v>3298</v>
      </c>
      <c r="Q16" t="s">
        <v>3293</v>
      </c>
    </row>
    <row r="17" spans="10:39" x14ac:dyDescent="0.25">
      <c r="J17" s="4" t="s">
        <v>3295</v>
      </c>
      <c r="K17" s="2">
        <v>321</v>
      </c>
      <c r="L17">
        <f>GETPIVOTDATA("Compliance",$J$16,"Compliance","COMPLIANT")</f>
        <v>321</v>
      </c>
      <c r="P17" s="4" t="s">
        <v>3289</v>
      </c>
      <c r="Q17" s="2">
        <v>627</v>
      </c>
      <c r="AH17">
        <v>1</v>
      </c>
      <c r="AI17">
        <f>GETPIVOTDATA("Cert 1 Ext Date",$AH$3,"Assigned Project","project 2","Cert 1 Ext Date",7)</f>
        <v>17</v>
      </c>
      <c r="AJ17">
        <v>1</v>
      </c>
      <c r="AK17">
        <f>GETPIVOTDATA("Cert 1 Ext Date",$AH$3,"Assigned Project","project 4","Cert 1 Ext Date",7)</f>
        <v>16</v>
      </c>
      <c r="AL17">
        <v>1</v>
      </c>
      <c r="AM17">
        <f>GETPIVOTDATA("Cert 1 Ext Date",$AH$3,"Assigned Project","project 6","Cert 1 Ext Date",7)</f>
        <v>13</v>
      </c>
    </row>
    <row r="18" spans="10:39" x14ac:dyDescent="0.25">
      <c r="J18" s="4" t="s">
        <v>3291</v>
      </c>
      <c r="K18" s="2">
        <v>306</v>
      </c>
      <c r="L18">
        <f>GETPIVOTDATA("Compliance",$J$16,"Compliance","NOT COMPLIANT")</f>
        <v>306</v>
      </c>
      <c r="P18" s="4" t="s">
        <v>3292</v>
      </c>
      <c r="Q18" s="2">
        <v>298</v>
      </c>
      <c r="AH18">
        <v>2</v>
      </c>
      <c r="AI18">
        <f>GETPIVOTDATA("Cert 1 Ext Date",$AH$3,"Assigned Project","project 2","Cert 1 Ext Date",8)</f>
        <v>18</v>
      </c>
      <c r="AJ18">
        <v>2</v>
      </c>
      <c r="AK18">
        <f>GETPIVOTDATA("Cert 1 Ext Date",$AH$3,"Assigned Project","project 4","Cert 1 Ext Date",8)</f>
        <v>20</v>
      </c>
      <c r="AL18">
        <v>2</v>
      </c>
      <c r="AM18">
        <f>GETPIVOTDATA("Cert 1 Ext Date",$AH$3,"Assigned Project","project 6","Cert 1 Ext Date",8)</f>
        <v>19</v>
      </c>
    </row>
    <row r="19" spans="10:39" x14ac:dyDescent="0.25">
      <c r="J19" s="4" t="s">
        <v>3281</v>
      </c>
      <c r="K19" s="2">
        <v>627</v>
      </c>
      <c r="P19" s="4" t="s">
        <v>3281</v>
      </c>
      <c r="Q19" s="2">
        <v>925</v>
      </c>
      <c r="AH19">
        <v>3</v>
      </c>
      <c r="AI19">
        <f>GETPIVOTDATA("Cert 1 Ext Date",$AH$3,"Assigned Project","project 2","Cert 1 Ext Date",9)</f>
        <v>12</v>
      </c>
      <c r="AJ19">
        <v>3</v>
      </c>
      <c r="AK19">
        <f>GETPIVOTDATA("Cert 1 Ext Date",$AH$3,"Assigned Project","project 4","Cert 1 Ext Date",9)</f>
        <v>17</v>
      </c>
      <c r="AL19">
        <v>3</v>
      </c>
      <c r="AM19">
        <f>GETPIVOTDATA("Cert 1 Ext Date",$AH$3,"Assigned Project","project 6","Cert 1 Ext Date",9)</f>
        <v>14</v>
      </c>
    </row>
    <row r="21" spans="10:39" x14ac:dyDescent="0.25">
      <c r="J21" s="3" t="s">
        <v>3288</v>
      </c>
      <c r="K21" t="s">
        <v>3289</v>
      </c>
      <c r="P21" s="3" t="s">
        <v>3273</v>
      </c>
      <c r="Q21" t="s">
        <v>3294</v>
      </c>
    </row>
    <row r="23" spans="10:39" x14ac:dyDescent="0.25">
      <c r="J23" s="3" t="s">
        <v>3280</v>
      </c>
      <c r="K23" t="s">
        <v>3290</v>
      </c>
      <c r="L23" t="s">
        <v>3298</v>
      </c>
      <c r="P23" s="3" t="s">
        <v>3280</v>
      </c>
      <c r="Q23" t="s">
        <v>3293</v>
      </c>
      <c r="R23" t="s">
        <v>3298</v>
      </c>
    </row>
    <row r="24" spans="10:39" x14ac:dyDescent="0.25">
      <c r="J24" s="4" t="s">
        <v>3295</v>
      </c>
      <c r="K24" s="41">
        <v>0.51196172248803828</v>
      </c>
      <c r="L24" s="42">
        <f>GETPIVOTDATA("Compliance",$J$23,"Compliance","COMPLIANT")</f>
        <v>0.51196172248803828</v>
      </c>
      <c r="P24" s="4" t="s">
        <v>3289</v>
      </c>
      <c r="Q24" s="2">
        <v>627</v>
      </c>
      <c r="R24">
        <f>GETPIVOTDATA("Compliance",$J$16,"Compliance","COMPLIANT")</f>
        <v>321</v>
      </c>
    </row>
    <row r="25" spans="10:39" x14ac:dyDescent="0.25">
      <c r="J25" s="4" t="s">
        <v>3291</v>
      </c>
      <c r="K25" s="41">
        <v>0.48803827751196172</v>
      </c>
      <c r="L25" s="42">
        <f>GETPIVOTDATA("Compliance",$J$23,"Compliance","NOT COMPLIANT")</f>
        <v>0.48803827751196172</v>
      </c>
      <c r="P25" s="4" t="s">
        <v>3281</v>
      </c>
      <c r="Q25" s="2">
        <v>627</v>
      </c>
      <c r="R25">
        <f>GETPIVOTDATA("Compliance",$J$16,"Compliance","NOT COMPLIANT")</f>
        <v>306</v>
      </c>
    </row>
    <row r="26" spans="10:39" x14ac:dyDescent="0.25">
      <c r="J26" s="4" t="s">
        <v>3281</v>
      </c>
      <c r="K26" s="41">
        <v>1</v>
      </c>
    </row>
    <row r="33" spans="1:5" x14ac:dyDescent="0.25">
      <c r="A33" s="46" t="s">
        <v>3308</v>
      </c>
      <c r="B33" s="46"/>
      <c r="C33" s="46"/>
      <c r="D33" s="46"/>
    </row>
    <row r="34" spans="1:5" ht="15.75" thickBot="1" x14ac:dyDescent="0.3">
      <c r="A34" s="30" t="s">
        <v>3299</v>
      </c>
      <c r="B34" t="s">
        <v>3310</v>
      </c>
      <c r="C34" t="s">
        <v>3297</v>
      </c>
      <c r="D34" t="s">
        <v>3299</v>
      </c>
      <c r="E34" t="str" cm="1">
        <f t="array" ref="E34">_xlfn.IFS(D34="Cert 1 Status", "C1", D34="Cert 2 Status", "C2",D34="Cert 3 Status", "C3")</f>
        <v>C1</v>
      </c>
    </row>
    <row r="35" spans="1:5" ht="15.75" thickBot="1" x14ac:dyDescent="0.3">
      <c r="A35" s="30" t="s">
        <v>3300</v>
      </c>
      <c r="B35" t="s">
        <v>3309</v>
      </c>
      <c r="C35" cm="1">
        <f t="array" aca="1" ref="C35" ca="1">_xlfn.IFS('Pivot Data'!D34="Cert 1 Status", COUNTIF(Merged_Data[Cert 1 Status], "Current"),'Pivot Data'!D34="Cert 2 Status", COUNTIF(Merged_Data[Cert 2 Status], "Current"),'Pivot Data'!D34="Cert 3 Status", COUNTIF(Merged_Data[Cert 3 Status],"Current"))</f>
        <v>638</v>
      </c>
      <c r="E35" s="41">
        <f ca="1">C35/SUM($C$35:$C$37)</f>
        <v>0.76867469879518069</v>
      </c>
    </row>
    <row r="36" spans="1:5" ht="15.75" thickBot="1" x14ac:dyDescent="0.3">
      <c r="A36" s="30" t="s">
        <v>3301</v>
      </c>
      <c r="B36" t="s">
        <v>3303</v>
      </c>
      <c r="C36" cm="1">
        <f t="array" aca="1" ref="C36" ca="1">_xlfn.IFS('Pivot Data'!D34="Cert 1 Status", COUNTIF(Merged_Data[Cert 1 Status], "Notify"),'Pivot Data'!D34="Cert 2 Status", COUNTIF(Merged_Data[Cert 2 Status], "Notify"),'Pivot Data'!D34="Cert 3 Status", COUNTIF(Merged_Data[Cert 3 Status],"Notify"))</f>
        <v>18</v>
      </c>
      <c r="E36" s="41">
        <f ca="1">C36/SUM($C$35:$C$37)</f>
        <v>2.1686746987951807E-2</v>
      </c>
    </row>
    <row r="37" spans="1:5" x14ac:dyDescent="0.25">
      <c r="B37" t="s">
        <v>3302</v>
      </c>
      <c r="C37" cm="1">
        <f t="array" aca="1" ref="C37" ca="1">_xlfn.IFS('Pivot Data'!D34="Cert 1 Status", COUNTIF(Merged_Data[Cert 1 Status], "Expired"),'Pivot Data'!D34="Cert 2 Status", COUNTIF(Merged_Data[Cert 2 Status], "Expired"),'Pivot Data'!D34="Cert 3 Status", COUNTIF(Merged_Data[Cert 3 Status],"Expired"))</f>
        <v>174</v>
      </c>
      <c r="E37" s="41">
        <f ca="1">C37/SUM($C$35:$C$37)</f>
        <v>0.20963855421686747</v>
      </c>
    </row>
  </sheetData>
  <conditionalFormatting sqref="AQ5:AQ10">
    <cfRule type="iconSet" priority="1">
      <iconSet reverse="1">
        <cfvo type="percent" val="0"/>
        <cfvo type="percent" val="1"/>
        <cfvo type="percent" val="2"/>
      </iconSet>
    </cfRule>
    <cfRule type="cellIs" dxfId="39" priority="9" operator="greaterThan">
      <formula>0</formula>
    </cfRule>
    <cfRule type="cellIs" dxfId="38" priority="10" operator="lessThan">
      <formula>0</formula>
    </cfRule>
  </conditionalFormatting>
  <pageMargins left="0.7" right="0.7" top="0.75" bottom="0.75" header="0.3" footer="0.3"/>
  <pageSetup orientation="portrait" r:id="rId13"/>
  <drawing r:id="rId14"/>
  <extLst>
    <ext xmlns:x14="http://schemas.microsoft.com/office/spreadsheetml/2009/9/main" uri="{05C60535-1F16-4fd2-B633-F4F36F0B64E0}">
      <x14:sparklineGroups xmlns:xm="http://schemas.microsoft.com/office/excel/2006/main">
        <x14:sparklineGroup displayEmptyCellsAs="gap" high="1" first="1" last="1" xr2:uid="{2F945F6B-AD7F-495D-8AAD-1CC63A4845DC}">
          <x14:colorSeries theme="9" tint="-0.249977111117893"/>
          <x14:colorNegative rgb="FFC00000"/>
          <x14:colorAxis rgb="FF000000"/>
          <x14:colorMarkers rgb="FFD00000"/>
          <x14:colorFirst rgb="FFD00000"/>
          <x14:colorLast rgb="FFD00000"/>
          <x14:colorHigh theme="9" tint="-0.249977111117893"/>
          <x14:colorLow rgb="FFD00000"/>
          <x14:sparklines>
            <x14:sparkline>
              <xm:f>'Pivot Data'!AN5:AP5</xm:f>
              <xm:sqref>AR5</xm:sqref>
            </x14:sparkline>
            <x14:sparkline>
              <xm:f>'Pivot Data'!AN6:AP6</xm:f>
              <xm:sqref>AR6</xm:sqref>
            </x14:sparkline>
            <x14:sparkline>
              <xm:f>'Pivot Data'!AN7:AP7</xm:f>
              <xm:sqref>AR7</xm:sqref>
            </x14:sparkline>
            <x14:sparkline>
              <xm:f>'Pivot Data'!AN8:AP8</xm:f>
              <xm:sqref>AR8</xm:sqref>
            </x14:sparkline>
            <x14:sparkline>
              <xm:f>'Pivot Data'!AN9:AP9</xm:f>
              <xm:sqref>AR9</xm:sqref>
            </x14:sparkline>
            <x14:sparkline>
              <xm:f>'Pivot Data'!AN10:AP10</xm:f>
              <xm:sqref>AR10</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10BF7-787F-42E2-90B4-969C2B48AC61}">
  <sheetPr codeName="Sheet7"/>
  <dimension ref="A1:AD410"/>
  <sheetViews>
    <sheetView workbookViewId="0">
      <selection activeCell="G2" sqref="G2"/>
    </sheetView>
  </sheetViews>
  <sheetFormatPr defaultRowHeight="15" x14ac:dyDescent="0.25"/>
  <cols>
    <col min="1" max="1" width="11" customWidth="1"/>
    <col min="2" max="2" width="11.28515625" bestFit="1" customWidth="1"/>
    <col min="3" max="3" width="16" bestFit="1" customWidth="1"/>
    <col min="4" max="4" width="40.28515625" bestFit="1" customWidth="1"/>
    <col min="5" max="5" width="8.7109375" bestFit="1" customWidth="1"/>
    <col min="6" max="6" width="10.28515625" bestFit="1" customWidth="1"/>
    <col min="7" max="9" width="10.7109375" style="50" bestFit="1" customWidth="1"/>
    <col min="10" max="10" width="15" bestFit="1" customWidth="1"/>
    <col min="11" max="13" width="7.7109375" bestFit="1" customWidth="1"/>
    <col min="19" max="19" width="10.140625" bestFit="1" customWidth="1"/>
    <col min="21" max="21" width="33" bestFit="1" customWidth="1"/>
    <col min="22" max="22" width="11.85546875" customWidth="1"/>
    <col min="24" max="26" width="10.7109375" style="50" bestFit="1" customWidth="1"/>
    <col min="27" max="27" width="11.5703125" customWidth="1"/>
  </cols>
  <sheetData>
    <row r="1" spans="1:30" ht="36" customHeight="1" thickBot="1" x14ac:dyDescent="0.3">
      <c r="B1" s="30" t="s">
        <v>3269</v>
      </c>
      <c r="C1" s="30" t="s">
        <v>3270</v>
      </c>
      <c r="D1" s="30" t="s">
        <v>3271</v>
      </c>
      <c r="E1" s="30" t="s">
        <v>3273</v>
      </c>
      <c r="F1" s="30" t="s">
        <v>3274</v>
      </c>
      <c r="G1" s="32" t="s">
        <v>3277</v>
      </c>
      <c r="H1" s="33" t="s">
        <v>3278</v>
      </c>
      <c r="I1" s="34" t="s">
        <v>3279</v>
      </c>
      <c r="J1" s="35" t="s">
        <v>3288</v>
      </c>
      <c r="K1" s="30" t="s">
        <v>3299</v>
      </c>
      <c r="L1" s="30" t="s">
        <v>3300</v>
      </c>
      <c r="M1" s="30" t="s">
        <v>3301</v>
      </c>
      <c r="S1" s="30" t="s">
        <v>3269</v>
      </c>
      <c r="T1" s="30" t="s">
        <v>3270</v>
      </c>
      <c r="U1" s="30" t="s">
        <v>3271</v>
      </c>
      <c r="V1" s="30" t="s">
        <v>3273</v>
      </c>
      <c r="W1" s="30" t="s">
        <v>3274</v>
      </c>
      <c r="X1" s="32" t="s">
        <v>3277</v>
      </c>
      <c r="Y1" s="33" t="s">
        <v>3278</v>
      </c>
      <c r="Z1" s="34" t="s">
        <v>3279</v>
      </c>
      <c r="AA1" s="35" t="s">
        <v>3288</v>
      </c>
      <c r="AB1" s="30" t="s">
        <v>3299</v>
      </c>
      <c r="AC1" s="30" t="s">
        <v>3300</v>
      </c>
      <c r="AD1" s="30" t="s">
        <v>3301</v>
      </c>
    </row>
    <row r="2" spans="1:30" x14ac:dyDescent="0.25">
      <c r="A2">
        <v>11</v>
      </c>
      <c r="B2" s="40" t="str" cm="1">
        <f t="array" aca="1" ref="B2:B410" ca="1">_xlfn._xlws.FILTER(Merged_Data[First Name],Merged_Data[Compliance] ="NOT COMPLIANT")</f>
        <v>Abbe</v>
      </c>
      <c r="C2" s="40" t="str" cm="1">
        <f t="array" aca="1" ref="C2:C410" ca="1">_xlfn._xlws.FILTER(Merged_Data[Last Name],Merged_Data[Compliance] ="NOT COMPLIANT")</f>
        <v>Theobold</v>
      </c>
      <c r="D2" s="40" t="str" cm="1">
        <f t="array" aca="1" ref="D2:D410" ca="1">_xlfn._xlws.FILTER(Merged_Data[Email Address],Merged_Data[Compliance] ="NOT COMPLIANT")</f>
        <v>atheobold6@youku.com</v>
      </c>
      <c r="E2" s="40" t="str" cm="1">
        <f t="array" aca="1" ref="E2:E410" ca="1">_xlfn._xlws.FILTER(Merged_Data[Assigned Project],Merged_Data[Compliance] ="NOT COMPLIANT")</f>
        <v>project 2</v>
      </c>
      <c r="F2" s="40" t="str" cm="1">
        <f t="array" aca="1" ref="F2:F410" ca="1">_xlfn._xlws.FILTER(Merged_Data[Position],Merged_Data[Compliance] ="NOT COMPLIANT")</f>
        <v>assistant 1</v>
      </c>
      <c r="G2" s="50" cm="1">
        <f t="array" aca="1" ref="G2:G410" ca="1">_xlfn._xlws.FILTER(Merged_Data[Cert 1 Ext Date],Merged_Data[Compliance] ="NOT COMPLIANT")</f>
        <v>45160</v>
      </c>
      <c r="H2" s="50" cm="1">
        <f t="array" aca="1" ref="H2:H410" ca="1">_xlfn._xlws.FILTER(Merged_Data[Cert 2 Exp Date],Merged_Data[Compliance] ="NOT COMPLIANT")</f>
        <v>44906</v>
      </c>
      <c r="I2" s="50" cm="1">
        <f t="array" aca="1" ref="I2:I410" ca="1">_xlfn._xlws.FILTER(Merged_Data[Cert 3 Exp Date],Merged_Data[Compliance] ="NOT COMPLIANT")</f>
        <v>44785</v>
      </c>
      <c r="J2" s="40" t="str" cm="1">
        <f t="array" aca="1" ref="J2:J410" ca="1">_xlfn._xlws.FILTER(Merged_Data[Deployment Availability],Merged_Data[Compliance] ="NOT COMPLIANT")</f>
        <v>AVAILABLE</v>
      </c>
      <c r="K2" s="40" t="str" cm="1">
        <f t="array" aca="1" ref="K2:K410" ca="1">_xlfn._xlws.FILTER(Merged_Data[Cert 1 Status],Merged_Data[Compliance] ="NOT COMPLIANT")</f>
        <v>Current</v>
      </c>
      <c r="L2" t="str" cm="1">
        <f t="array" aca="1" ref="L2:L410" ca="1">_xlfn._xlws.FILTER(Merged_Data[Cert 2 Status],Merged_Data[Compliance] ="NOT COMPLIANT")</f>
        <v>Current</v>
      </c>
      <c r="M2" t="str" cm="1">
        <f t="array" aca="1" ref="M2:M410" ca="1">_xlfn._xlws.FILTER(Merged_Data[Cert 3 Status],Merged_Data[Compliance] ="NOT COMPLIANT")</f>
        <v>Current</v>
      </c>
      <c r="S2" t="str" cm="1">
        <f t="array" aca="1" ref="S2:S26" ca="1">OFFSET('Lookup Data'!$B$2,'Lookup Data'!$A$2-1,0,25)</f>
        <v>Allard</v>
      </c>
      <c r="T2" t="str" cm="1">
        <f t="array" aca="1" ref="T2:T26" ca="1">OFFSET('Lookup Data'!$B$2,'Lookup Data'!$A$2-1,1,25)</f>
        <v>Ells</v>
      </c>
      <c r="U2" t="str" cm="1">
        <f t="array" aca="1" ref="U2:U26" ca="1">OFFSET('Lookup Data'!$B$2,'Lookup Data'!$A$2-1,2,25)</f>
        <v>aellsc7@hc360.com</v>
      </c>
      <c r="V2" t="str" cm="1">
        <f t="array" aca="1" ref="V2:V26" ca="1">OFFSET('Lookup Data'!$B$2,'Lookup Data'!$A$2-1,3,25)</f>
        <v>project 3</v>
      </c>
      <c r="W2" t="str" cm="1">
        <f t="array" aca="1" ref="W2:W26" ca="1">OFFSET('Lookup Data'!$B$2,'Lookup Data'!$A$2-1,4,25)</f>
        <v>assistant 2</v>
      </c>
      <c r="X2" s="50" cm="1">
        <f t="array" aca="1" ref="X2:X26" ca="1">OFFSET('Lookup Data'!$B$2,'Lookup Data'!$A$2-1,5,25)</f>
        <v>44855</v>
      </c>
      <c r="Y2" s="50" cm="1">
        <f t="array" aca="1" ref="Y2:Y26" ca="1">OFFSET('Lookup Data'!$B$2,'Lookup Data'!$A$2-1,6,25)</f>
        <v>45161</v>
      </c>
      <c r="Z2" s="50" cm="1">
        <f t="array" aca="1" ref="Z2:Z26" ca="1">OFFSET('Lookup Data'!$B$2,'Lookup Data'!$A$2-1,7,25)</f>
        <v>44791</v>
      </c>
      <c r="AA2" t="str" cm="1">
        <f t="array" aca="1" ref="AA2:AA26" ca="1">OFFSET('Lookup Data'!$B$2,'Lookup Data'!$A$2-1,8,25)</f>
        <v>AVAILABLE</v>
      </c>
      <c r="AB2" t="str" cm="1">
        <f t="array" aca="1" ref="AB2:AB26" ca="1">OFFSET('Lookup Data'!$B$2,'Lookup Data'!$A$2-1,9,25)</f>
        <v>Current</v>
      </c>
      <c r="AC2" t="str" cm="1">
        <f t="array" aca="1" ref="AC2:AC26" ca="1">OFFSET('Lookup Data'!$B$2,'Lookup Data'!$A$2-1,10,25)</f>
        <v>Current</v>
      </c>
      <c r="AD2" t="str" cm="1">
        <f t="array" aca="1" ref="AD2:AD26" ca="1">OFFSET('Lookup Data'!$B$2,'Lookup Data'!$A$2-1,11,25)</f>
        <v>Current</v>
      </c>
    </row>
    <row r="3" spans="1:30" x14ac:dyDescent="0.25">
      <c r="B3" t="str">
        <f ca="1"/>
        <v>Abbe</v>
      </c>
      <c r="C3" t="str">
        <f ca="1"/>
        <v>Clelle</v>
      </c>
      <c r="D3" t="str">
        <f ca="1"/>
        <v>aclelle5f@time.com</v>
      </c>
      <c r="E3" t="str">
        <f ca="1"/>
        <v>project 2</v>
      </c>
      <c r="F3" t="str">
        <f ca="1"/>
        <v>supervisor</v>
      </c>
      <c r="G3" s="50">
        <f ca="1"/>
        <v>45156</v>
      </c>
      <c r="H3" s="50">
        <f ca="1"/>
        <v>44849</v>
      </c>
      <c r="I3" s="50">
        <f ca="1"/>
        <v>44925</v>
      </c>
      <c r="J3" t="str">
        <f ca="1"/>
        <v>AVAILABLE</v>
      </c>
      <c r="K3" t="str">
        <f ca="1"/>
        <v>Current</v>
      </c>
      <c r="L3" t="str">
        <f ca="1"/>
        <v>Current</v>
      </c>
      <c r="M3" t="str">
        <f ca="1"/>
        <v>Current</v>
      </c>
      <c r="S3" t="str">
        <f ca="1"/>
        <v>Alma</v>
      </c>
      <c r="T3" t="str">
        <f ca="1"/>
        <v>Turfes</v>
      </c>
      <c r="U3" t="str">
        <f ca="1"/>
        <v>aturfesj6@nasa.gov</v>
      </c>
      <c r="V3" t="str">
        <f ca="1"/>
        <v>project 5</v>
      </c>
      <c r="W3" t="str">
        <f ca="1"/>
        <v>team lead</v>
      </c>
      <c r="X3" s="50">
        <f ca="1"/>
        <v>44837</v>
      </c>
      <c r="Y3" s="50">
        <f ca="1"/>
        <v>44911</v>
      </c>
      <c r="Z3" s="50">
        <f ca="1"/>
        <v>45413</v>
      </c>
      <c r="AA3" t="str">
        <f ca="1"/>
        <v>AVAILABLE</v>
      </c>
      <c r="AB3" t="str">
        <f ca="1"/>
        <v>Current</v>
      </c>
      <c r="AC3" t="str">
        <f ca="1"/>
        <v>Current</v>
      </c>
      <c r="AD3" t="str">
        <f ca="1"/>
        <v>Current</v>
      </c>
    </row>
    <row r="4" spans="1:30" x14ac:dyDescent="0.25">
      <c r="B4" t="str">
        <f ca="1"/>
        <v>Abbi</v>
      </c>
      <c r="C4" t="str">
        <f ca="1"/>
        <v>Douty</v>
      </c>
      <c r="D4" t="str">
        <f ca="1"/>
        <v>adoutypv@ox.ac.uk</v>
      </c>
      <c r="E4" t="str">
        <f ca="1"/>
        <v>project 2</v>
      </c>
      <c r="F4" t="str">
        <f ca="1"/>
        <v>manager</v>
      </c>
      <c r="G4" s="50">
        <f ca="1"/>
        <v>44965</v>
      </c>
      <c r="H4" s="50">
        <f ca="1"/>
        <v>44771</v>
      </c>
      <c r="I4" s="50">
        <f ca="1"/>
        <v>44920</v>
      </c>
      <c r="J4" t="str">
        <f ca="1"/>
        <v>NOT AVAILABLE</v>
      </c>
      <c r="K4" t="str">
        <f ca="1"/>
        <v>Current</v>
      </c>
      <c r="L4" t="str">
        <f ca="1"/>
        <v>Current</v>
      </c>
      <c r="M4" t="str">
        <f ca="1"/>
        <v>Current</v>
      </c>
      <c r="S4" t="str">
        <f ca="1"/>
        <v>Amabel</v>
      </c>
      <c r="T4" t="str">
        <f ca="1"/>
        <v>Spens</v>
      </c>
      <c r="U4" t="str">
        <f ca="1"/>
        <v>aspensmy@godaddy.com</v>
      </c>
      <c r="V4" t="str">
        <f ca="1"/>
        <v>project 5</v>
      </c>
      <c r="W4" t="str">
        <f ca="1"/>
        <v>manager</v>
      </c>
      <c r="X4" s="50">
        <f ca="1"/>
        <v>45079</v>
      </c>
      <c r="Y4" s="50">
        <f ca="1"/>
        <v>45062</v>
      </c>
      <c r="Z4" s="50">
        <f ca="1"/>
        <v>44937</v>
      </c>
      <c r="AA4" t="str">
        <f ca="1"/>
        <v>AVAILABLE</v>
      </c>
      <c r="AB4" t="str">
        <f ca="1"/>
        <v>Current</v>
      </c>
      <c r="AC4" t="str">
        <f ca="1"/>
        <v>Current</v>
      </c>
      <c r="AD4" t="str">
        <f ca="1"/>
        <v>Current</v>
      </c>
    </row>
    <row r="5" spans="1:30" x14ac:dyDescent="0.25">
      <c r="B5" t="str">
        <f ca="1"/>
        <v>Addia</v>
      </c>
      <c r="C5" t="str">
        <f ca="1"/>
        <v>Gearing</v>
      </c>
      <c r="D5" t="str">
        <f ca="1"/>
        <v>agearing4e@buzzfeed.com</v>
      </c>
      <c r="E5" t="str">
        <f ca="1"/>
        <v>project 4</v>
      </c>
      <c r="F5" t="str">
        <f ca="1"/>
        <v>assistant 2</v>
      </c>
      <c r="G5" s="50">
        <f ca="1"/>
        <v>44779</v>
      </c>
      <c r="H5" s="50">
        <f ca="1"/>
        <v>44767</v>
      </c>
      <c r="I5" s="50">
        <f ca="1"/>
        <v>44954</v>
      </c>
      <c r="J5" t="str">
        <f ca="1"/>
        <v>NOT AVAILABLE</v>
      </c>
      <c r="K5" t="str">
        <f ca="1"/>
        <v>Current</v>
      </c>
      <c r="L5" t="str">
        <f ca="1"/>
        <v>Current</v>
      </c>
      <c r="M5" t="str">
        <f ca="1"/>
        <v>Current</v>
      </c>
      <c r="S5" t="str">
        <f ca="1"/>
        <v>Amelie</v>
      </c>
      <c r="T5" t="str">
        <f ca="1"/>
        <v>Alwin</v>
      </c>
      <c r="U5" t="str">
        <f ca="1"/>
        <v>aalwina9@washingtonpost.com</v>
      </c>
      <c r="V5" t="str">
        <f ca="1"/>
        <v>project 2</v>
      </c>
      <c r="W5" t="str">
        <f ca="1"/>
        <v>assistant 1</v>
      </c>
      <c r="X5" s="50">
        <f ca="1"/>
        <v>44922</v>
      </c>
      <c r="Y5" s="50">
        <f ca="1"/>
        <v>45135</v>
      </c>
      <c r="Z5" s="50">
        <f ca="1"/>
        <v>45011</v>
      </c>
      <c r="AA5" t="str">
        <f ca="1"/>
        <v>AVAILABLE</v>
      </c>
      <c r="AB5" t="str">
        <f ca="1"/>
        <v>Current</v>
      </c>
      <c r="AC5" t="str">
        <f ca="1"/>
        <v>Current</v>
      </c>
      <c r="AD5" t="str">
        <f ca="1"/>
        <v>Current</v>
      </c>
    </row>
    <row r="6" spans="1:30" x14ac:dyDescent="0.25">
      <c r="B6" t="str">
        <f ca="1"/>
        <v>Adelle</v>
      </c>
      <c r="C6" t="str">
        <f ca="1"/>
        <v>Mattaus</v>
      </c>
      <c r="D6" t="str">
        <f ca="1"/>
        <v>amattausfh@netlog.com</v>
      </c>
      <c r="E6" t="str">
        <f ca="1"/>
        <v>project 4</v>
      </c>
      <c r="F6" t="str">
        <f ca="1"/>
        <v>manager</v>
      </c>
      <c r="G6" s="50">
        <f ca="1"/>
        <v>44748</v>
      </c>
      <c r="H6" s="50">
        <f ca="1"/>
        <v>44840</v>
      </c>
      <c r="I6" s="50">
        <f ca="1"/>
        <v>45138</v>
      </c>
      <c r="J6" t="str">
        <f ca="1"/>
        <v>NOT AVAILABLE</v>
      </c>
      <c r="K6" t="str">
        <f ca="1"/>
        <v>Current</v>
      </c>
      <c r="L6" t="str">
        <f ca="1"/>
        <v>Current</v>
      </c>
      <c r="M6" t="str">
        <f ca="1"/>
        <v>Current</v>
      </c>
      <c r="S6" t="str">
        <f ca="1"/>
        <v>Andriana</v>
      </c>
      <c r="T6" t="str">
        <f ca="1"/>
        <v>Pedycan</v>
      </c>
      <c r="U6" t="str">
        <f ca="1"/>
        <v>apedycanb6@hp.com</v>
      </c>
      <c r="V6" t="str">
        <f ca="1"/>
        <v>project 3</v>
      </c>
      <c r="W6" t="str">
        <f ca="1"/>
        <v>manager</v>
      </c>
      <c r="X6" s="50">
        <f ca="1"/>
        <v>45086</v>
      </c>
      <c r="Y6" s="50">
        <f ca="1"/>
        <v>44845</v>
      </c>
      <c r="Z6" s="50">
        <f ca="1"/>
        <v>44755</v>
      </c>
      <c r="AA6" t="str">
        <f ca="1"/>
        <v>AVAILABLE</v>
      </c>
      <c r="AB6" t="str">
        <f ca="1"/>
        <v>Current</v>
      </c>
      <c r="AC6" t="str">
        <f ca="1"/>
        <v>Current</v>
      </c>
      <c r="AD6" t="str">
        <f ca="1"/>
        <v>Current</v>
      </c>
    </row>
    <row r="7" spans="1:30" x14ac:dyDescent="0.25">
      <c r="B7" t="str">
        <f ca="1"/>
        <v>Ado</v>
      </c>
      <c r="C7" t="str">
        <f ca="1"/>
        <v>Dunkerton</v>
      </c>
      <c r="D7" t="str">
        <f ca="1"/>
        <v>adunkerton3n@yahoo.com</v>
      </c>
      <c r="E7" t="str">
        <f ca="1"/>
        <v>project 5</v>
      </c>
      <c r="F7" t="str">
        <f ca="1"/>
        <v>assistant 1</v>
      </c>
      <c r="G7" s="50">
        <f ca="1"/>
        <v>44843</v>
      </c>
      <c r="H7" s="50">
        <f ca="1"/>
        <v>44896</v>
      </c>
      <c r="I7" s="50">
        <f ca="1"/>
        <v>45387</v>
      </c>
      <c r="J7" t="str">
        <f ca="1"/>
        <v>NOT AVAILABLE</v>
      </c>
      <c r="K7" t="str">
        <f ca="1"/>
        <v>Current</v>
      </c>
      <c r="L7" t="str">
        <f ca="1"/>
        <v>Current</v>
      </c>
      <c r="M7" t="str">
        <f ca="1"/>
        <v>Current</v>
      </c>
      <c r="S7" t="str">
        <f ca="1"/>
        <v>Anet</v>
      </c>
      <c r="T7" t="str">
        <f ca="1"/>
        <v>O'Shavlan</v>
      </c>
      <c r="U7" t="str">
        <f ca="1"/>
        <v>aoshavlan2u@nyu.edu</v>
      </c>
      <c r="V7" t="str">
        <f ca="1"/>
        <v>project 1</v>
      </c>
      <c r="W7" t="str">
        <f ca="1"/>
        <v>team lead</v>
      </c>
      <c r="X7" s="50">
        <f ca="1"/>
        <v>45135</v>
      </c>
      <c r="Y7" s="50">
        <f ca="1"/>
        <v>44723</v>
      </c>
      <c r="Z7" s="50">
        <f ca="1"/>
        <v>44819</v>
      </c>
      <c r="AA7" t="str">
        <f ca="1"/>
        <v>AVAILABLE</v>
      </c>
      <c r="AB7" t="str">
        <f ca="1"/>
        <v>Current</v>
      </c>
      <c r="AC7" t="str">
        <f ca="1"/>
        <v>Expired</v>
      </c>
      <c r="AD7" t="str">
        <f ca="1"/>
        <v>Current</v>
      </c>
    </row>
    <row r="8" spans="1:30" x14ac:dyDescent="0.25">
      <c r="B8" t="str">
        <f ca="1"/>
        <v>Agnesse</v>
      </c>
      <c r="C8" t="str">
        <f ca="1"/>
        <v>Hebbard</v>
      </c>
      <c r="D8" t="str">
        <f ca="1"/>
        <v>ahebbardl2@toplist.cz</v>
      </c>
      <c r="E8" t="str">
        <f ca="1"/>
        <v>project 2</v>
      </c>
      <c r="F8" t="str">
        <f ca="1"/>
        <v>assistant 1</v>
      </c>
      <c r="G8" s="50">
        <f ca="1"/>
        <v>44818</v>
      </c>
      <c r="H8" s="50">
        <f ca="1"/>
        <v>44945</v>
      </c>
      <c r="I8" s="50">
        <f ca="1"/>
        <v>44721</v>
      </c>
      <c r="J8" t="str">
        <f ca="1"/>
        <v>NOT AVAILABLE</v>
      </c>
      <c r="K8" t="str">
        <f ca="1"/>
        <v>Current</v>
      </c>
      <c r="L8" t="str">
        <f ca="1"/>
        <v>Current</v>
      </c>
      <c r="M8" t="str">
        <f ca="1"/>
        <v>Expired</v>
      </c>
      <c r="S8" t="str">
        <f ca="1"/>
        <v>Anissa</v>
      </c>
      <c r="T8" t="str">
        <f ca="1"/>
        <v>Edney</v>
      </c>
      <c r="U8" t="str">
        <f ca="1"/>
        <v>aedneygl@census.gov</v>
      </c>
      <c r="V8" t="str">
        <f ca="1"/>
        <v>project 1</v>
      </c>
      <c r="W8" t="str">
        <f ca="1"/>
        <v>assistant 2</v>
      </c>
      <c r="X8" s="50">
        <f ca="1"/>
        <v>45021</v>
      </c>
      <c r="Y8" s="50">
        <f ca="1"/>
        <v>45109</v>
      </c>
      <c r="Z8" s="50">
        <f ca="1"/>
        <v>45282</v>
      </c>
      <c r="AA8" t="str">
        <f ca="1"/>
        <v>NOT AVAILABLE</v>
      </c>
      <c r="AB8" t="str">
        <f ca="1"/>
        <v>Current</v>
      </c>
      <c r="AC8" t="str">
        <f ca="1"/>
        <v>Current</v>
      </c>
      <c r="AD8" t="str">
        <f ca="1"/>
        <v>Current</v>
      </c>
    </row>
    <row r="9" spans="1:30" x14ac:dyDescent="0.25">
      <c r="B9" t="str">
        <f ca="1"/>
        <v>Alair</v>
      </c>
      <c r="C9" t="str">
        <f ca="1"/>
        <v>Hotton</v>
      </c>
      <c r="D9" t="str">
        <f ca="1"/>
        <v>ahotton4b@hugedomains.com</v>
      </c>
      <c r="E9" t="str">
        <f ca="1"/>
        <v>project 4</v>
      </c>
      <c r="F9" t="str">
        <f ca="1"/>
        <v>supervisor</v>
      </c>
      <c r="G9" s="50">
        <f ca="1"/>
        <v>44811</v>
      </c>
      <c r="H9" s="50">
        <f ca="1"/>
        <v>44737</v>
      </c>
      <c r="I9" s="50">
        <f ca="1"/>
        <v>45140</v>
      </c>
      <c r="J9" t="str">
        <f ca="1"/>
        <v>AVAILABLE</v>
      </c>
      <c r="K9" t="str">
        <f ca="1"/>
        <v>Current</v>
      </c>
      <c r="L9" t="str">
        <f ca="1"/>
        <v>Current</v>
      </c>
      <c r="M9" t="str">
        <f ca="1"/>
        <v>Current</v>
      </c>
      <c r="S9" t="str">
        <f ca="1"/>
        <v>Anita</v>
      </c>
      <c r="T9" t="str">
        <f ca="1"/>
        <v>Prendergrass</v>
      </c>
      <c r="U9" t="str">
        <f ca="1"/>
        <v>aprendergrassc9@usatoday.com</v>
      </c>
      <c r="V9" t="str">
        <f ca="1"/>
        <v>project 3</v>
      </c>
      <c r="W9" t="str">
        <f ca="1"/>
        <v>supervisor</v>
      </c>
      <c r="X9" s="50">
        <f ca="1"/>
        <v>45000</v>
      </c>
      <c r="Y9" s="50">
        <f ca="1"/>
        <v>45015</v>
      </c>
      <c r="Z9" s="50">
        <f ca="1"/>
        <v>45282</v>
      </c>
      <c r="AA9" t="str">
        <f ca="1"/>
        <v>NOT AVAILABLE</v>
      </c>
      <c r="AB9" t="str">
        <f ca="1"/>
        <v>Current</v>
      </c>
      <c r="AC9" t="str">
        <f ca="1"/>
        <v>Current</v>
      </c>
      <c r="AD9" t="str">
        <f ca="1"/>
        <v>Current</v>
      </c>
    </row>
    <row r="10" spans="1:30" x14ac:dyDescent="0.25">
      <c r="B10" t="str">
        <f ca="1"/>
        <v>Alastair</v>
      </c>
      <c r="C10" t="str">
        <f ca="1"/>
        <v>Joyes</v>
      </c>
      <c r="D10" t="str">
        <f ca="1"/>
        <v>ajoyesbs@nature.com</v>
      </c>
      <c r="E10" t="str">
        <f ca="1"/>
        <v>project 3</v>
      </c>
      <c r="F10" t="str">
        <f ca="1"/>
        <v>supervisor</v>
      </c>
      <c r="G10" s="50">
        <f ca="1"/>
        <v>44869</v>
      </c>
      <c r="H10" s="50">
        <f ca="1"/>
        <v>44948</v>
      </c>
      <c r="I10" s="50">
        <f ca="1"/>
        <v>45055</v>
      </c>
      <c r="J10" t="str">
        <f ca="1"/>
        <v>AVAILABLE</v>
      </c>
      <c r="K10" t="str">
        <f ca="1"/>
        <v>Current</v>
      </c>
      <c r="L10" t="str">
        <f ca="1"/>
        <v>Current</v>
      </c>
      <c r="M10" t="str">
        <f ca="1"/>
        <v>Current</v>
      </c>
      <c r="S10" t="str">
        <f ca="1"/>
        <v>Annabelle</v>
      </c>
      <c r="T10" t="str">
        <f ca="1"/>
        <v>De Winton</v>
      </c>
      <c r="U10" t="str">
        <f ca="1"/>
        <v>adewinton6s@disqus.com</v>
      </c>
      <c r="V10" t="str">
        <f ca="1"/>
        <v>project 1</v>
      </c>
      <c r="W10" t="str">
        <f ca="1"/>
        <v>assistant 1</v>
      </c>
      <c r="X10" s="50">
        <f ca="1"/>
        <v>44777</v>
      </c>
      <c r="Y10" s="50">
        <f ca="1"/>
        <v>44885</v>
      </c>
      <c r="Z10" s="50">
        <f ca="1"/>
        <v>44721</v>
      </c>
      <c r="AA10" t="str">
        <f ca="1"/>
        <v>AVAILABLE</v>
      </c>
      <c r="AB10" t="str">
        <f ca="1"/>
        <v>Current</v>
      </c>
      <c r="AC10" t="str">
        <f ca="1"/>
        <v>Current</v>
      </c>
      <c r="AD10" t="str">
        <f ca="1"/>
        <v>Expired</v>
      </c>
    </row>
    <row r="11" spans="1:30" x14ac:dyDescent="0.25">
      <c r="B11" t="str">
        <f ca="1"/>
        <v>Ali</v>
      </c>
      <c r="C11" t="str">
        <f ca="1"/>
        <v>Coverly</v>
      </c>
      <c r="D11" t="str">
        <f ca="1"/>
        <v>acoverlyqn@yellowbook.com</v>
      </c>
      <c r="E11" t="str">
        <f ca="1"/>
        <v>project 3</v>
      </c>
      <c r="F11" t="str">
        <f ca="1"/>
        <v>team lead</v>
      </c>
      <c r="G11" s="50">
        <f ca="1"/>
        <v>45158</v>
      </c>
      <c r="H11" s="50">
        <f ca="1"/>
        <v>45209</v>
      </c>
      <c r="I11" s="50">
        <f ca="1"/>
        <v>45457</v>
      </c>
      <c r="J11" t="str">
        <f ca="1"/>
        <v>AVAILABLE</v>
      </c>
      <c r="K11" t="str">
        <f ca="1"/>
        <v>Current</v>
      </c>
      <c r="L11" t="str">
        <f ca="1"/>
        <v>Current</v>
      </c>
      <c r="M11" t="str">
        <f ca="1"/>
        <v>Current</v>
      </c>
      <c r="S11" t="str">
        <f ca="1"/>
        <v>Antonino</v>
      </c>
      <c r="T11" t="str">
        <f ca="1"/>
        <v>Backhurst</v>
      </c>
      <c r="U11" t="str">
        <f ca="1"/>
        <v>abackhurstpn@amazonaws.com</v>
      </c>
      <c r="V11" t="str">
        <f ca="1"/>
        <v>project 1</v>
      </c>
      <c r="W11" t="str">
        <f ca="1"/>
        <v>assistant 2</v>
      </c>
      <c r="X11" s="50">
        <f ca="1"/>
        <v>45002</v>
      </c>
      <c r="Y11" s="50">
        <f ca="1"/>
        <v>44984</v>
      </c>
      <c r="Z11" s="50">
        <f ca="1"/>
        <v>44859</v>
      </c>
      <c r="AA11" t="str">
        <f ca="1"/>
        <v>NOT AVAILABLE</v>
      </c>
      <c r="AB11" t="str">
        <f ca="1"/>
        <v>Current</v>
      </c>
      <c r="AC11" t="str">
        <f ca="1"/>
        <v>Current</v>
      </c>
      <c r="AD11" t="str">
        <f ca="1"/>
        <v>Current</v>
      </c>
    </row>
    <row r="12" spans="1:30" x14ac:dyDescent="0.25">
      <c r="B12" t="str">
        <f ca="1"/>
        <v>Allard</v>
      </c>
      <c r="C12" t="str">
        <f ca="1"/>
        <v>Ells</v>
      </c>
      <c r="D12" t="str">
        <f ca="1"/>
        <v>aellsc7@hc360.com</v>
      </c>
      <c r="E12" t="str">
        <f ca="1"/>
        <v>project 3</v>
      </c>
      <c r="F12" t="str">
        <f ca="1"/>
        <v>assistant 2</v>
      </c>
      <c r="G12" s="50">
        <f ca="1"/>
        <v>44855</v>
      </c>
      <c r="H12" s="50">
        <f ca="1"/>
        <v>45161</v>
      </c>
      <c r="I12" s="50">
        <f ca="1"/>
        <v>44791</v>
      </c>
      <c r="J12" t="str">
        <f ca="1"/>
        <v>AVAILABLE</v>
      </c>
      <c r="K12" t="str">
        <f ca="1"/>
        <v>Current</v>
      </c>
      <c r="L12" t="str">
        <f ca="1"/>
        <v>Current</v>
      </c>
      <c r="M12" t="str">
        <f ca="1"/>
        <v>Current</v>
      </c>
      <c r="S12" t="str">
        <f ca="1"/>
        <v>Arabelle</v>
      </c>
      <c r="T12" t="str">
        <f ca="1"/>
        <v>Fawdrie</v>
      </c>
      <c r="U12" t="str">
        <f ca="1"/>
        <v>afawdrie8w@pagesperso-orange.fr</v>
      </c>
      <c r="V12" t="str">
        <f ca="1"/>
        <v>project 4</v>
      </c>
      <c r="W12" t="str">
        <f ca="1"/>
        <v>supervisor</v>
      </c>
      <c r="X12" s="50">
        <f ca="1"/>
        <v>45015</v>
      </c>
      <c r="Y12" s="50">
        <f ca="1"/>
        <v>44888</v>
      </c>
      <c r="Z12" s="50">
        <f ca="1"/>
        <v>45347</v>
      </c>
      <c r="AA12" t="str">
        <f ca="1"/>
        <v>NOT AVAILABLE</v>
      </c>
      <c r="AB12" t="str">
        <f ca="1"/>
        <v>Current</v>
      </c>
      <c r="AC12" t="str">
        <f ca="1"/>
        <v>Current</v>
      </c>
      <c r="AD12" t="str">
        <f ca="1"/>
        <v>Current</v>
      </c>
    </row>
    <row r="13" spans="1:30" x14ac:dyDescent="0.25">
      <c r="B13" t="str">
        <f ca="1"/>
        <v>Alma</v>
      </c>
      <c r="C13" t="str">
        <f ca="1"/>
        <v>Turfes</v>
      </c>
      <c r="D13" t="str">
        <f ca="1"/>
        <v>aturfesj6@nasa.gov</v>
      </c>
      <c r="E13" t="str">
        <f ca="1"/>
        <v>project 5</v>
      </c>
      <c r="F13" t="str">
        <f ca="1"/>
        <v>team lead</v>
      </c>
      <c r="G13" s="50">
        <f ca="1"/>
        <v>44837</v>
      </c>
      <c r="H13" s="50">
        <f ca="1"/>
        <v>44911</v>
      </c>
      <c r="I13" s="50">
        <f ca="1"/>
        <v>45413</v>
      </c>
      <c r="J13" t="str">
        <f ca="1"/>
        <v>AVAILABLE</v>
      </c>
      <c r="K13" t="str">
        <f ca="1"/>
        <v>Current</v>
      </c>
      <c r="L13" t="str">
        <f ca="1"/>
        <v>Current</v>
      </c>
      <c r="M13" t="str">
        <f ca="1"/>
        <v>Current</v>
      </c>
      <c r="S13" t="str">
        <f ca="1"/>
        <v>Ardith</v>
      </c>
      <c r="T13" t="str">
        <f ca="1"/>
        <v>Celiz</v>
      </c>
      <c r="U13" t="str">
        <f ca="1"/>
        <v>acelizl7@yellowbook.com</v>
      </c>
      <c r="V13" t="str">
        <f ca="1"/>
        <v>project 5</v>
      </c>
      <c r="W13" t="str">
        <f ca="1"/>
        <v>team lead</v>
      </c>
      <c r="X13" s="50">
        <f ca="1"/>
        <v>45077</v>
      </c>
      <c r="Y13" s="50">
        <f ca="1"/>
        <v>44967</v>
      </c>
      <c r="Z13" s="50">
        <f ca="1"/>
        <v>45224</v>
      </c>
      <c r="AA13" t="str">
        <f ca="1"/>
        <v>AVAILABLE</v>
      </c>
      <c r="AB13" t="str">
        <f ca="1"/>
        <v>Current</v>
      </c>
      <c r="AC13" t="str">
        <f ca="1"/>
        <v>Current</v>
      </c>
      <c r="AD13" t="str">
        <f ca="1"/>
        <v>Current</v>
      </c>
    </row>
    <row r="14" spans="1:30" x14ac:dyDescent="0.25">
      <c r="B14" t="str">
        <f ca="1"/>
        <v>Amabel</v>
      </c>
      <c r="C14" t="str">
        <f ca="1"/>
        <v>Spens</v>
      </c>
      <c r="D14" t="str">
        <f ca="1"/>
        <v>aspensmy@godaddy.com</v>
      </c>
      <c r="E14" t="str">
        <f ca="1"/>
        <v>project 5</v>
      </c>
      <c r="F14" t="str">
        <f ca="1"/>
        <v>manager</v>
      </c>
      <c r="G14" s="50">
        <f ca="1"/>
        <v>45079</v>
      </c>
      <c r="H14" s="50">
        <f ca="1"/>
        <v>45062</v>
      </c>
      <c r="I14" s="50">
        <f ca="1"/>
        <v>44937</v>
      </c>
      <c r="J14" t="str">
        <f ca="1"/>
        <v>AVAILABLE</v>
      </c>
      <c r="K14" t="str">
        <f ca="1"/>
        <v>Current</v>
      </c>
      <c r="L14" t="str">
        <f ca="1"/>
        <v>Current</v>
      </c>
      <c r="M14" t="str">
        <f ca="1"/>
        <v>Current</v>
      </c>
      <c r="S14" t="str">
        <f ca="1"/>
        <v>Arlan</v>
      </c>
      <c r="T14" t="str">
        <f ca="1"/>
        <v>Lavall</v>
      </c>
      <c r="U14" t="str">
        <f ca="1"/>
        <v>alavallol@dion.ne.jp</v>
      </c>
      <c r="V14" t="str">
        <f ca="1"/>
        <v>project 5</v>
      </c>
      <c r="W14" t="str">
        <f ca="1"/>
        <v>supervisor</v>
      </c>
      <c r="X14" s="50">
        <f ca="1"/>
        <v>44788</v>
      </c>
      <c r="Y14" s="50">
        <f ca="1"/>
        <v>44722</v>
      </c>
      <c r="Z14" s="50">
        <f ca="1"/>
        <v>45387</v>
      </c>
      <c r="AA14" t="str">
        <f ca="1"/>
        <v>AVAILABLE</v>
      </c>
      <c r="AB14" t="str">
        <f ca="1"/>
        <v>Current</v>
      </c>
      <c r="AC14" t="str">
        <f ca="1"/>
        <v>Expired</v>
      </c>
      <c r="AD14" t="str">
        <f ca="1"/>
        <v>Current</v>
      </c>
    </row>
    <row r="15" spans="1:30" x14ac:dyDescent="0.25">
      <c r="B15" t="str">
        <f ca="1"/>
        <v>Amelie</v>
      </c>
      <c r="C15" t="str">
        <f ca="1"/>
        <v>Alwin</v>
      </c>
      <c r="D15" t="str">
        <f ca="1"/>
        <v>aalwina9@washingtonpost.com</v>
      </c>
      <c r="E15" t="str">
        <f ca="1"/>
        <v>project 2</v>
      </c>
      <c r="F15" t="str">
        <f ca="1"/>
        <v>assistant 1</v>
      </c>
      <c r="G15" s="50">
        <f ca="1"/>
        <v>44922</v>
      </c>
      <c r="H15" s="50">
        <f ca="1"/>
        <v>45135</v>
      </c>
      <c r="I15" s="50">
        <f ca="1"/>
        <v>45011</v>
      </c>
      <c r="J15" t="str">
        <f ca="1"/>
        <v>AVAILABLE</v>
      </c>
      <c r="K15" t="str">
        <f ca="1"/>
        <v>Current</v>
      </c>
      <c r="L15" t="str">
        <f ca="1"/>
        <v>Current</v>
      </c>
      <c r="M15" t="str">
        <f ca="1"/>
        <v>Current</v>
      </c>
      <c r="S15" t="str">
        <f ca="1"/>
        <v>Arny</v>
      </c>
      <c r="T15" t="str">
        <f ca="1"/>
        <v>Carus</v>
      </c>
      <c r="U15" t="str">
        <f ca="1"/>
        <v>acarusem@bloglines.com</v>
      </c>
      <c r="V15" t="str">
        <f ca="1"/>
        <v>project 2</v>
      </c>
      <c r="W15" t="str">
        <f ca="1"/>
        <v>manager</v>
      </c>
      <c r="X15" s="50">
        <f ca="1"/>
        <v>44778</v>
      </c>
      <c r="Y15" s="50">
        <f ca="1"/>
        <v>45145</v>
      </c>
      <c r="Z15" s="50">
        <f ca="1"/>
        <v>45145</v>
      </c>
      <c r="AA15" t="str">
        <f ca="1"/>
        <v>NOT AVAILABLE</v>
      </c>
      <c r="AB15" t="str">
        <f ca="1"/>
        <v>Current</v>
      </c>
      <c r="AC15" t="str">
        <f ca="1"/>
        <v>Current</v>
      </c>
      <c r="AD15" t="str">
        <f ca="1"/>
        <v>Current</v>
      </c>
    </row>
    <row r="16" spans="1:30" x14ac:dyDescent="0.25">
      <c r="B16" t="str">
        <f ca="1"/>
        <v>Andriana</v>
      </c>
      <c r="C16" t="str">
        <f ca="1"/>
        <v>Pedycan</v>
      </c>
      <c r="D16" t="str">
        <f ca="1"/>
        <v>apedycanb6@hp.com</v>
      </c>
      <c r="E16" t="str">
        <f ca="1"/>
        <v>project 3</v>
      </c>
      <c r="F16" t="str">
        <f ca="1"/>
        <v>manager</v>
      </c>
      <c r="G16" s="50">
        <f ca="1"/>
        <v>45086</v>
      </c>
      <c r="H16" s="50">
        <f ca="1"/>
        <v>44845</v>
      </c>
      <c r="I16" s="50">
        <f ca="1"/>
        <v>44755</v>
      </c>
      <c r="J16" t="str">
        <f ca="1"/>
        <v>AVAILABLE</v>
      </c>
      <c r="K16" t="str">
        <f ca="1"/>
        <v>Current</v>
      </c>
      <c r="L16" t="str">
        <f ca="1"/>
        <v>Current</v>
      </c>
      <c r="M16" t="str">
        <f ca="1"/>
        <v>Current</v>
      </c>
      <c r="S16" t="str">
        <f ca="1"/>
        <v>Artair</v>
      </c>
      <c r="T16" t="str">
        <f ca="1"/>
        <v>Becerra</v>
      </c>
      <c r="U16" t="str">
        <f ca="1"/>
        <v>abecerrabl@home.pl</v>
      </c>
      <c r="V16" t="str">
        <f ca="1"/>
        <v>project 3</v>
      </c>
      <c r="W16" t="str">
        <f ca="1"/>
        <v>team lead</v>
      </c>
      <c r="X16" s="50">
        <f ca="1"/>
        <v>45185</v>
      </c>
      <c r="Y16" s="50">
        <f ca="1"/>
        <v>44900</v>
      </c>
      <c r="Z16" s="50">
        <f ca="1"/>
        <v>44898</v>
      </c>
      <c r="AA16" t="str">
        <f ca="1"/>
        <v>NOT AVAILABLE</v>
      </c>
      <c r="AB16" t="str">
        <f ca="1"/>
        <v>Current</v>
      </c>
      <c r="AC16" t="str">
        <f ca="1"/>
        <v>Current</v>
      </c>
      <c r="AD16" t="str">
        <f ca="1"/>
        <v>Current</v>
      </c>
    </row>
    <row r="17" spans="2:30" x14ac:dyDescent="0.25">
      <c r="B17" t="str">
        <f ca="1"/>
        <v>Anet</v>
      </c>
      <c r="C17" t="str">
        <f ca="1"/>
        <v>O'Shavlan</v>
      </c>
      <c r="D17" t="str">
        <f ca="1"/>
        <v>aoshavlan2u@nyu.edu</v>
      </c>
      <c r="E17" t="str">
        <f ca="1"/>
        <v>project 1</v>
      </c>
      <c r="F17" t="str">
        <f ca="1"/>
        <v>team lead</v>
      </c>
      <c r="G17" s="50">
        <f ca="1"/>
        <v>45135</v>
      </c>
      <c r="H17" s="50">
        <f ca="1"/>
        <v>44723</v>
      </c>
      <c r="I17" s="50">
        <f ca="1"/>
        <v>44819</v>
      </c>
      <c r="J17" t="str">
        <f ca="1"/>
        <v>AVAILABLE</v>
      </c>
      <c r="K17" t="str">
        <f ca="1"/>
        <v>Current</v>
      </c>
      <c r="L17" t="str">
        <f ca="1"/>
        <v>Expired</v>
      </c>
      <c r="M17" t="str">
        <f ca="1"/>
        <v>Current</v>
      </c>
      <c r="S17" t="str">
        <f ca="1"/>
        <v>Aryn</v>
      </c>
      <c r="T17" t="str">
        <f ca="1"/>
        <v>Matczak</v>
      </c>
      <c r="U17" t="str">
        <f ca="1"/>
        <v>amatczak6j@google.com.hk</v>
      </c>
      <c r="V17" t="str">
        <f ca="1"/>
        <v>project 5</v>
      </c>
      <c r="W17" t="str">
        <f ca="1"/>
        <v>assistant 1</v>
      </c>
      <c r="X17" s="50">
        <f ca="1"/>
        <v>44995</v>
      </c>
      <c r="Y17" s="50">
        <f ca="1"/>
        <v>45166</v>
      </c>
      <c r="Z17" s="50">
        <f ca="1"/>
        <v>44976</v>
      </c>
      <c r="AA17" t="str">
        <f ca="1"/>
        <v>AVAILABLE</v>
      </c>
      <c r="AB17" t="str">
        <f ca="1"/>
        <v>Current</v>
      </c>
      <c r="AC17" t="str">
        <f ca="1"/>
        <v>Current</v>
      </c>
      <c r="AD17" t="str">
        <f ca="1"/>
        <v>Current</v>
      </c>
    </row>
    <row r="18" spans="2:30" x14ac:dyDescent="0.25">
      <c r="B18" t="str">
        <f ca="1"/>
        <v>Anissa</v>
      </c>
      <c r="C18" t="str">
        <f ca="1"/>
        <v>Edney</v>
      </c>
      <c r="D18" t="str">
        <f ca="1"/>
        <v>aedneygl@census.gov</v>
      </c>
      <c r="E18" t="str">
        <f ca="1"/>
        <v>project 1</v>
      </c>
      <c r="F18" t="str">
        <f ca="1"/>
        <v>assistant 2</v>
      </c>
      <c r="G18" s="50">
        <f ca="1"/>
        <v>45021</v>
      </c>
      <c r="H18" s="50">
        <f ca="1"/>
        <v>45109</v>
      </c>
      <c r="I18" s="50">
        <f ca="1"/>
        <v>45282</v>
      </c>
      <c r="J18" t="str">
        <f ca="1"/>
        <v>NOT AVAILABLE</v>
      </c>
      <c r="K18" t="str">
        <f ca="1"/>
        <v>Current</v>
      </c>
      <c r="L18" t="str">
        <f ca="1"/>
        <v>Current</v>
      </c>
      <c r="M18" t="str">
        <f ca="1"/>
        <v>Current</v>
      </c>
      <c r="S18" t="str">
        <f ca="1"/>
        <v>Ashton</v>
      </c>
      <c r="T18" t="str">
        <f ca="1"/>
        <v>Stanhope</v>
      </c>
      <c r="U18" t="str">
        <f ca="1"/>
        <v>astanhopecv@pcworld.com</v>
      </c>
      <c r="V18" t="str">
        <f ca="1"/>
        <v>project 2</v>
      </c>
      <c r="W18" t="str">
        <f ca="1"/>
        <v>manager</v>
      </c>
      <c r="X18" s="50">
        <f ca="1"/>
        <v>45107</v>
      </c>
      <c r="Y18" s="50">
        <f ca="1"/>
        <v>44918</v>
      </c>
      <c r="Z18" s="50">
        <f ca="1"/>
        <v>45479</v>
      </c>
      <c r="AA18" t="str">
        <f ca="1"/>
        <v>AVAILABLE</v>
      </c>
      <c r="AB18" t="str">
        <f ca="1"/>
        <v>Current</v>
      </c>
      <c r="AC18" t="str">
        <f ca="1"/>
        <v>Current</v>
      </c>
      <c r="AD18" t="str">
        <f ca="1"/>
        <v>Current</v>
      </c>
    </row>
    <row r="19" spans="2:30" x14ac:dyDescent="0.25">
      <c r="B19" t="str">
        <f ca="1"/>
        <v>Anita</v>
      </c>
      <c r="C19" t="str">
        <f ca="1"/>
        <v>Prendergrass</v>
      </c>
      <c r="D19" t="str">
        <f ca="1"/>
        <v>aprendergrassc9@usatoday.com</v>
      </c>
      <c r="E19" t="str">
        <f ca="1"/>
        <v>project 3</v>
      </c>
      <c r="F19" t="str">
        <f ca="1"/>
        <v>supervisor</v>
      </c>
      <c r="G19" s="50">
        <f ca="1"/>
        <v>45000</v>
      </c>
      <c r="H19" s="50">
        <f ca="1"/>
        <v>45015</v>
      </c>
      <c r="I19" s="50">
        <f ca="1"/>
        <v>45282</v>
      </c>
      <c r="J19" t="str">
        <f ca="1"/>
        <v>NOT AVAILABLE</v>
      </c>
      <c r="K19" t="str">
        <f ca="1"/>
        <v>Current</v>
      </c>
      <c r="L19" t="str">
        <f ca="1"/>
        <v>Current</v>
      </c>
      <c r="M19" t="str">
        <f ca="1"/>
        <v>Current</v>
      </c>
      <c r="S19" t="str">
        <f ca="1"/>
        <v>Audry</v>
      </c>
      <c r="T19" t="str">
        <f ca="1"/>
        <v>Van de Castele</v>
      </c>
      <c r="U19" t="str">
        <f ca="1"/>
        <v>avandecastelepz@earthlink.net</v>
      </c>
      <c r="V19" t="str">
        <f ca="1"/>
        <v>project 2</v>
      </c>
      <c r="W19" t="str">
        <f ca="1"/>
        <v>assistant 1</v>
      </c>
      <c r="X19" s="50">
        <f ca="1"/>
        <v>44993</v>
      </c>
      <c r="Y19" s="50">
        <f ca="1"/>
        <v>45169</v>
      </c>
      <c r="Z19" s="50">
        <f ca="1"/>
        <v>45045</v>
      </c>
      <c r="AA19" t="str">
        <f ca="1"/>
        <v>NOT AVAILABLE</v>
      </c>
      <c r="AB19" t="str">
        <f ca="1"/>
        <v>Current</v>
      </c>
      <c r="AC19" t="str">
        <f ca="1"/>
        <v>Current</v>
      </c>
      <c r="AD19" t="str">
        <f ca="1"/>
        <v>Current</v>
      </c>
    </row>
    <row r="20" spans="2:30" x14ac:dyDescent="0.25">
      <c r="B20" t="str">
        <f ca="1"/>
        <v>Annabelle</v>
      </c>
      <c r="C20" t="str">
        <f ca="1"/>
        <v>De Winton</v>
      </c>
      <c r="D20" t="str">
        <f ca="1"/>
        <v>adewinton6s@disqus.com</v>
      </c>
      <c r="E20" t="str">
        <f ca="1"/>
        <v>project 1</v>
      </c>
      <c r="F20" t="str">
        <f ca="1"/>
        <v>assistant 1</v>
      </c>
      <c r="G20" s="50">
        <f ca="1"/>
        <v>44777</v>
      </c>
      <c r="H20" s="50">
        <f ca="1"/>
        <v>44885</v>
      </c>
      <c r="I20" s="50">
        <f ca="1"/>
        <v>44721</v>
      </c>
      <c r="J20" t="str">
        <f ca="1"/>
        <v>AVAILABLE</v>
      </c>
      <c r="K20" t="str">
        <f ca="1"/>
        <v>Current</v>
      </c>
      <c r="L20" t="str">
        <f ca="1"/>
        <v>Current</v>
      </c>
      <c r="M20" t="str">
        <f ca="1"/>
        <v>Expired</v>
      </c>
      <c r="S20" t="str">
        <f ca="1"/>
        <v>Audry</v>
      </c>
      <c r="T20" t="str">
        <f ca="1"/>
        <v>Bradburn</v>
      </c>
      <c r="U20" t="str">
        <f ca="1"/>
        <v>abradburnjo@bbb.org</v>
      </c>
      <c r="V20" t="str">
        <f ca="1"/>
        <v>project 5</v>
      </c>
      <c r="W20" t="str">
        <f ca="1"/>
        <v>assistant 1</v>
      </c>
      <c r="X20" s="50">
        <f ca="1"/>
        <v>44993</v>
      </c>
      <c r="Y20" s="50">
        <f ca="1"/>
        <v>45169</v>
      </c>
      <c r="Z20" s="50">
        <f ca="1"/>
        <v>45045</v>
      </c>
      <c r="AA20" t="str">
        <f ca="1"/>
        <v>AVAILABLE</v>
      </c>
      <c r="AB20" t="str">
        <f ca="1"/>
        <v>Current</v>
      </c>
      <c r="AC20" t="str">
        <f ca="1"/>
        <v>Current</v>
      </c>
      <c r="AD20" t="str">
        <f ca="1"/>
        <v>Current</v>
      </c>
    </row>
    <row r="21" spans="2:30" x14ac:dyDescent="0.25">
      <c r="B21" t="str">
        <f ca="1"/>
        <v>Antonino</v>
      </c>
      <c r="C21" t="str">
        <f ca="1"/>
        <v>Backhurst</v>
      </c>
      <c r="D21" t="str">
        <f ca="1"/>
        <v>abackhurstpn@amazonaws.com</v>
      </c>
      <c r="E21" t="str">
        <f ca="1"/>
        <v>project 1</v>
      </c>
      <c r="F21" t="str">
        <f ca="1"/>
        <v>assistant 2</v>
      </c>
      <c r="G21" s="50">
        <f ca="1"/>
        <v>45002</v>
      </c>
      <c r="H21" s="50">
        <f ca="1"/>
        <v>44984</v>
      </c>
      <c r="I21" s="50">
        <f ca="1"/>
        <v>44859</v>
      </c>
      <c r="J21" t="str">
        <f ca="1"/>
        <v>NOT AVAILABLE</v>
      </c>
      <c r="K21" t="str">
        <f ca="1"/>
        <v>Current</v>
      </c>
      <c r="L21" t="str">
        <f ca="1"/>
        <v>Current</v>
      </c>
      <c r="M21" t="str">
        <f ca="1"/>
        <v>Current</v>
      </c>
      <c r="S21" t="str">
        <f ca="1"/>
        <v>Ave</v>
      </c>
      <c r="T21" t="str">
        <f ca="1"/>
        <v>Tiltman</v>
      </c>
      <c r="U21" t="str">
        <f ca="1"/>
        <v>atiltmank3@acquirethisname.com</v>
      </c>
      <c r="V21" t="str">
        <f ca="1"/>
        <v>project 5</v>
      </c>
      <c r="W21" t="str">
        <f ca="1"/>
        <v>supervisor</v>
      </c>
      <c r="X21" s="50">
        <f ca="1"/>
        <v>44880</v>
      </c>
      <c r="Y21" s="50">
        <f ca="1"/>
        <v>45202</v>
      </c>
      <c r="Z21" s="50">
        <f ca="1"/>
        <v>45250</v>
      </c>
      <c r="AA21" t="str">
        <f ca="1"/>
        <v>AVAILABLE</v>
      </c>
      <c r="AB21" t="str">
        <f ca="1"/>
        <v>Current</v>
      </c>
      <c r="AC21" t="str">
        <f ca="1"/>
        <v>Current</v>
      </c>
      <c r="AD21" t="str">
        <f ca="1"/>
        <v>Current</v>
      </c>
    </row>
    <row r="22" spans="2:30" x14ac:dyDescent="0.25">
      <c r="B22" t="str">
        <f ca="1"/>
        <v>Arabelle</v>
      </c>
      <c r="C22" t="str">
        <f ca="1"/>
        <v>Fawdrie</v>
      </c>
      <c r="D22" t="str">
        <f ca="1"/>
        <v>afawdrie8w@pagesperso-orange.fr</v>
      </c>
      <c r="E22" t="str">
        <f ca="1"/>
        <v>project 4</v>
      </c>
      <c r="F22" t="str">
        <f ca="1"/>
        <v>supervisor</v>
      </c>
      <c r="G22" s="50">
        <f ca="1"/>
        <v>45015</v>
      </c>
      <c r="H22" s="50">
        <f ca="1"/>
        <v>44888</v>
      </c>
      <c r="I22" s="50">
        <f ca="1"/>
        <v>45347</v>
      </c>
      <c r="J22" t="str">
        <f ca="1"/>
        <v>NOT AVAILABLE</v>
      </c>
      <c r="K22" t="str">
        <f ca="1"/>
        <v>Current</v>
      </c>
      <c r="L22" t="str">
        <f ca="1"/>
        <v>Current</v>
      </c>
      <c r="M22" t="str">
        <f ca="1"/>
        <v>Current</v>
      </c>
      <c r="S22" t="str">
        <f ca="1"/>
        <v>Avery</v>
      </c>
      <c r="T22" t="str">
        <f ca="1"/>
        <v>Strowther</v>
      </c>
      <c r="U22" t="str">
        <f ca="1"/>
        <v>astrowthern2@lulu.com</v>
      </c>
      <c r="V22" t="str">
        <f ca="1"/>
        <v>project 1</v>
      </c>
      <c r="W22" t="str">
        <f ca="1"/>
        <v>assistant 2</v>
      </c>
      <c r="X22" s="50">
        <f ca="1"/>
        <v>45176</v>
      </c>
      <c r="Y22" s="50">
        <f ca="1"/>
        <v>45146</v>
      </c>
      <c r="Z22" s="50">
        <f ca="1"/>
        <v>44768</v>
      </c>
      <c r="AA22" t="str">
        <f ca="1"/>
        <v>NOT AVAILABLE</v>
      </c>
      <c r="AB22" t="str">
        <f ca="1"/>
        <v>Current</v>
      </c>
      <c r="AC22" t="str">
        <f ca="1"/>
        <v>Current</v>
      </c>
      <c r="AD22" t="str">
        <f ca="1"/>
        <v>Current</v>
      </c>
    </row>
    <row r="23" spans="2:30" x14ac:dyDescent="0.25">
      <c r="B23" t="str">
        <f ca="1"/>
        <v>Ardith</v>
      </c>
      <c r="C23" t="str">
        <f ca="1"/>
        <v>Celiz</v>
      </c>
      <c r="D23" t="str">
        <f ca="1"/>
        <v>acelizl7@yellowbook.com</v>
      </c>
      <c r="E23" t="str">
        <f ca="1"/>
        <v>project 5</v>
      </c>
      <c r="F23" t="str">
        <f ca="1"/>
        <v>team lead</v>
      </c>
      <c r="G23" s="50">
        <f ca="1"/>
        <v>45077</v>
      </c>
      <c r="H23" s="50">
        <f ca="1"/>
        <v>44967</v>
      </c>
      <c r="I23" s="50">
        <f ca="1"/>
        <v>45224</v>
      </c>
      <c r="J23" t="str">
        <f ca="1"/>
        <v>AVAILABLE</v>
      </c>
      <c r="K23" t="str">
        <f ca="1"/>
        <v>Current</v>
      </c>
      <c r="L23" t="str">
        <f ca="1"/>
        <v>Current</v>
      </c>
      <c r="M23" t="str">
        <f ca="1"/>
        <v>Current</v>
      </c>
      <c r="S23" t="str">
        <f ca="1"/>
        <v>Babbette</v>
      </c>
      <c r="T23" t="str">
        <f ca="1"/>
        <v>Lee</v>
      </c>
      <c r="U23" t="str">
        <f ca="1"/>
        <v>bleet@issuu.com</v>
      </c>
      <c r="V23" t="str">
        <f ca="1"/>
        <v>project 6</v>
      </c>
      <c r="W23" t="str">
        <f ca="1"/>
        <v>manager</v>
      </c>
      <c r="X23" s="50">
        <f ca="1"/>
        <v>44957</v>
      </c>
      <c r="Y23" s="50">
        <f ca="1"/>
        <v>45197</v>
      </c>
      <c r="Z23" s="50">
        <f ca="1"/>
        <v>45011</v>
      </c>
      <c r="AA23" t="str">
        <f ca="1"/>
        <v>AVAILABLE</v>
      </c>
      <c r="AB23" t="str">
        <f ca="1"/>
        <v>Current</v>
      </c>
      <c r="AC23" t="str">
        <f ca="1"/>
        <v>Current</v>
      </c>
      <c r="AD23" t="str">
        <f ca="1"/>
        <v>Current</v>
      </c>
    </row>
    <row r="24" spans="2:30" x14ac:dyDescent="0.25">
      <c r="B24" t="str">
        <f ca="1"/>
        <v>Arlan</v>
      </c>
      <c r="C24" t="str">
        <f ca="1"/>
        <v>Lavall</v>
      </c>
      <c r="D24" t="str">
        <f ca="1"/>
        <v>alavallol@dion.ne.jp</v>
      </c>
      <c r="E24" t="str">
        <f ca="1"/>
        <v>project 5</v>
      </c>
      <c r="F24" t="str">
        <f ca="1"/>
        <v>supervisor</v>
      </c>
      <c r="G24" s="50">
        <f ca="1"/>
        <v>44788</v>
      </c>
      <c r="H24" s="50">
        <f ca="1"/>
        <v>44722</v>
      </c>
      <c r="I24" s="50">
        <f ca="1"/>
        <v>45387</v>
      </c>
      <c r="J24" t="str">
        <f ca="1"/>
        <v>AVAILABLE</v>
      </c>
      <c r="K24" t="str">
        <f ca="1"/>
        <v>Current</v>
      </c>
      <c r="L24" t="str">
        <f ca="1"/>
        <v>Expired</v>
      </c>
      <c r="M24" t="str">
        <f ca="1"/>
        <v>Current</v>
      </c>
      <c r="S24" t="str">
        <f ca="1"/>
        <v>Bald</v>
      </c>
      <c r="T24" t="str">
        <f ca="1"/>
        <v>Cobley</v>
      </c>
      <c r="U24" t="str">
        <f ca="1"/>
        <v>bcobleyrc@redcross.org</v>
      </c>
      <c r="V24" t="str">
        <f ca="1"/>
        <v>project 4</v>
      </c>
      <c r="W24" t="str">
        <f ca="1"/>
        <v>supervisor</v>
      </c>
      <c r="X24" s="50">
        <f ca="1"/>
        <v>45178</v>
      </c>
      <c r="Y24" s="50">
        <f ca="1"/>
        <v>44906</v>
      </c>
      <c r="Z24" s="50">
        <f ca="1"/>
        <v>45274</v>
      </c>
      <c r="AA24" t="str">
        <f ca="1"/>
        <v>AVAILABLE</v>
      </c>
      <c r="AB24" t="str">
        <f ca="1"/>
        <v>Current</v>
      </c>
      <c r="AC24" t="str">
        <f ca="1"/>
        <v>Current</v>
      </c>
      <c r="AD24" t="str">
        <f ca="1"/>
        <v>Current</v>
      </c>
    </row>
    <row r="25" spans="2:30" x14ac:dyDescent="0.25">
      <c r="B25" t="str">
        <f ca="1"/>
        <v>Arny</v>
      </c>
      <c r="C25" t="str">
        <f ca="1"/>
        <v>Carus</v>
      </c>
      <c r="D25" t="str">
        <f ca="1"/>
        <v>acarusem@bloglines.com</v>
      </c>
      <c r="E25" t="str">
        <f ca="1"/>
        <v>project 2</v>
      </c>
      <c r="F25" t="str">
        <f ca="1"/>
        <v>manager</v>
      </c>
      <c r="G25" s="50">
        <f ca="1"/>
        <v>44778</v>
      </c>
      <c r="H25" s="50">
        <f ca="1"/>
        <v>45145</v>
      </c>
      <c r="I25" s="50">
        <f ca="1"/>
        <v>45145</v>
      </c>
      <c r="J25" t="str">
        <f ca="1"/>
        <v>NOT AVAILABLE</v>
      </c>
      <c r="K25" t="str">
        <f ca="1"/>
        <v>Current</v>
      </c>
      <c r="L25" t="str">
        <f ca="1"/>
        <v>Current</v>
      </c>
      <c r="M25" t="str">
        <f ca="1"/>
        <v>Current</v>
      </c>
      <c r="S25" t="str">
        <f ca="1"/>
        <v>Barnabe</v>
      </c>
      <c r="T25" t="str">
        <f ca="1"/>
        <v>Yurenev</v>
      </c>
      <c r="U25" t="str">
        <f ca="1"/>
        <v>byurenevf@shareasale.com</v>
      </c>
      <c r="V25" t="str">
        <f ca="1"/>
        <v>project 3</v>
      </c>
      <c r="W25" t="str">
        <f ca="1"/>
        <v>manager</v>
      </c>
      <c r="X25" s="50">
        <f ca="1"/>
        <v>44766</v>
      </c>
      <c r="Y25" s="50">
        <f ca="1"/>
        <v>44730</v>
      </c>
      <c r="Z25" s="50">
        <f ca="1"/>
        <v>45417</v>
      </c>
      <c r="AA25" t="str">
        <f ca="1"/>
        <v>AVAILABLE</v>
      </c>
      <c r="AB25" t="str">
        <f ca="1"/>
        <v>Current</v>
      </c>
      <c r="AC25" t="str">
        <f ca="1"/>
        <v>Notify</v>
      </c>
      <c r="AD25" t="str">
        <f ca="1"/>
        <v>Current</v>
      </c>
    </row>
    <row r="26" spans="2:30" x14ac:dyDescent="0.25">
      <c r="B26" t="str">
        <f ca="1"/>
        <v>Artair</v>
      </c>
      <c r="C26" t="str">
        <f ca="1"/>
        <v>Becerra</v>
      </c>
      <c r="D26" t="str">
        <f ca="1"/>
        <v>abecerrabl@home.pl</v>
      </c>
      <c r="E26" t="str">
        <f ca="1"/>
        <v>project 3</v>
      </c>
      <c r="F26" t="str">
        <f ca="1"/>
        <v>team lead</v>
      </c>
      <c r="G26" s="50">
        <f ca="1"/>
        <v>45185</v>
      </c>
      <c r="H26" s="50">
        <f ca="1"/>
        <v>44900</v>
      </c>
      <c r="I26" s="50">
        <f ca="1"/>
        <v>44898</v>
      </c>
      <c r="J26" t="str">
        <f ca="1"/>
        <v>NOT AVAILABLE</v>
      </c>
      <c r="K26" t="str">
        <f ca="1"/>
        <v>Current</v>
      </c>
      <c r="L26" t="str">
        <f ca="1"/>
        <v>Current</v>
      </c>
      <c r="M26" t="str">
        <f ca="1"/>
        <v>Current</v>
      </c>
      <c r="S26" t="str">
        <f ca="1"/>
        <v>Barty</v>
      </c>
      <c r="T26" t="str">
        <f ca="1"/>
        <v>Hugk</v>
      </c>
      <c r="U26" t="str">
        <f ca="1"/>
        <v>bhugkie@un.org</v>
      </c>
      <c r="V26" t="str">
        <f ca="1"/>
        <v>project 3</v>
      </c>
      <c r="W26" t="str">
        <f ca="1"/>
        <v>supervisor</v>
      </c>
      <c r="X26" s="50">
        <f ca="1"/>
        <v>45028</v>
      </c>
      <c r="Y26" s="50">
        <f ca="1"/>
        <v>44980</v>
      </c>
      <c r="Z26" s="50">
        <f ca="1"/>
        <v>44974</v>
      </c>
      <c r="AA26" t="str">
        <f ca="1"/>
        <v>NOT AVAILABLE</v>
      </c>
      <c r="AB26" t="str">
        <f ca="1"/>
        <v>Current</v>
      </c>
      <c r="AC26" t="str">
        <f ca="1"/>
        <v>Current</v>
      </c>
      <c r="AD26" t="str">
        <f ca="1"/>
        <v>Current</v>
      </c>
    </row>
    <row r="27" spans="2:30" x14ac:dyDescent="0.25">
      <c r="B27" t="str">
        <f ca="1"/>
        <v>Aryn</v>
      </c>
      <c r="C27" t="str">
        <f ca="1"/>
        <v>Matczak</v>
      </c>
      <c r="D27" t="str">
        <f ca="1"/>
        <v>amatczak6j@google.com.hk</v>
      </c>
      <c r="E27" t="str">
        <f ca="1"/>
        <v>project 5</v>
      </c>
      <c r="F27" t="str">
        <f ca="1"/>
        <v>assistant 1</v>
      </c>
      <c r="G27" s="50">
        <f ca="1"/>
        <v>44995</v>
      </c>
      <c r="H27" s="50">
        <f ca="1"/>
        <v>45166</v>
      </c>
      <c r="I27" s="50">
        <f ca="1"/>
        <v>44976</v>
      </c>
      <c r="J27" t="str">
        <f ca="1"/>
        <v>AVAILABLE</v>
      </c>
      <c r="K27" t="str">
        <f ca="1"/>
        <v>Current</v>
      </c>
      <c r="L27" t="str">
        <f ca="1"/>
        <v>Current</v>
      </c>
      <c r="M27" t="str">
        <f ca="1"/>
        <v>Current</v>
      </c>
    </row>
    <row r="28" spans="2:30" x14ac:dyDescent="0.25">
      <c r="B28" t="str">
        <f ca="1"/>
        <v>Ashton</v>
      </c>
      <c r="C28" t="str">
        <f ca="1"/>
        <v>Stanhope</v>
      </c>
      <c r="D28" t="str">
        <f ca="1"/>
        <v>astanhopecv@pcworld.com</v>
      </c>
      <c r="E28" t="str">
        <f ca="1"/>
        <v>project 2</v>
      </c>
      <c r="F28" t="str">
        <f ca="1"/>
        <v>manager</v>
      </c>
      <c r="G28" s="50">
        <f ca="1"/>
        <v>45107</v>
      </c>
      <c r="H28" s="50">
        <f ca="1"/>
        <v>44918</v>
      </c>
      <c r="I28" s="50">
        <f ca="1"/>
        <v>45479</v>
      </c>
      <c r="J28" t="str">
        <f ca="1"/>
        <v>AVAILABLE</v>
      </c>
      <c r="K28" t="str">
        <f ca="1"/>
        <v>Current</v>
      </c>
      <c r="L28" t="str">
        <f ca="1"/>
        <v>Current</v>
      </c>
      <c r="M28" t="str">
        <f ca="1"/>
        <v>Current</v>
      </c>
    </row>
    <row r="29" spans="2:30" x14ac:dyDescent="0.25">
      <c r="B29" t="str">
        <f ca="1"/>
        <v>Audry</v>
      </c>
      <c r="C29" t="str">
        <f ca="1"/>
        <v>Van de Castele</v>
      </c>
      <c r="D29" t="str">
        <f ca="1"/>
        <v>avandecastelepz@earthlink.net</v>
      </c>
      <c r="E29" t="str">
        <f ca="1"/>
        <v>project 2</v>
      </c>
      <c r="F29" t="str">
        <f ca="1"/>
        <v>assistant 1</v>
      </c>
      <c r="G29" s="50">
        <f ca="1"/>
        <v>44993</v>
      </c>
      <c r="H29" s="50">
        <f ca="1"/>
        <v>45169</v>
      </c>
      <c r="I29" s="50">
        <f ca="1"/>
        <v>45045</v>
      </c>
      <c r="J29" t="str">
        <f ca="1"/>
        <v>NOT AVAILABLE</v>
      </c>
      <c r="K29" t="str">
        <f ca="1"/>
        <v>Current</v>
      </c>
      <c r="L29" t="str">
        <f ca="1"/>
        <v>Current</v>
      </c>
      <c r="M29" t="str">
        <f ca="1"/>
        <v>Current</v>
      </c>
    </row>
    <row r="30" spans="2:30" ht="26.25" thickBot="1" x14ac:dyDescent="0.3">
      <c r="B30" t="str">
        <f ca="1"/>
        <v>Audry</v>
      </c>
      <c r="C30" t="str">
        <f ca="1"/>
        <v>Bradburn</v>
      </c>
      <c r="D30" t="str">
        <f ca="1"/>
        <v>abradburnjo@bbb.org</v>
      </c>
      <c r="E30" t="str">
        <f ca="1"/>
        <v>project 5</v>
      </c>
      <c r="F30" t="str">
        <f ca="1"/>
        <v>assistant 1</v>
      </c>
      <c r="G30" s="50">
        <f ca="1"/>
        <v>44993</v>
      </c>
      <c r="H30" s="50">
        <f ca="1"/>
        <v>45169</v>
      </c>
      <c r="I30" s="50">
        <f ca="1"/>
        <v>45045</v>
      </c>
      <c r="J30" t="str">
        <f ca="1"/>
        <v>AVAILABLE</v>
      </c>
      <c r="K30" t="str">
        <f ca="1"/>
        <v>Current</v>
      </c>
      <c r="L30" t="str">
        <f ca="1"/>
        <v>Current</v>
      </c>
      <c r="M30" t="str">
        <f ca="1"/>
        <v>Current</v>
      </c>
      <c r="S30" s="30" t="s">
        <v>3269</v>
      </c>
      <c r="T30" s="30" t="s">
        <v>3270</v>
      </c>
      <c r="U30" s="30" t="s">
        <v>3271</v>
      </c>
      <c r="V30" s="30" t="s">
        <v>3273</v>
      </c>
      <c r="W30" s="30" t="s">
        <v>3274</v>
      </c>
      <c r="X30" s="32" t="s">
        <v>3277</v>
      </c>
      <c r="Y30" s="33" t="s">
        <v>3278</v>
      </c>
      <c r="Z30" s="34" t="s">
        <v>3279</v>
      </c>
      <c r="AA30" s="35" t="s">
        <v>3288</v>
      </c>
      <c r="AB30" s="30" t="s">
        <v>3299</v>
      </c>
      <c r="AC30" s="30" t="s">
        <v>3300</v>
      </c>
      <c r="AD30" s="30" t="s">
        <v>3301</v>
      </c>
    </row>
    <row r="31" spans="2:30" x14ac:dyDescent="0.25">
      <c r="B31" t="str">
        <f ca="1"/>
        <v>Ave</v>
      </c>
      <c r="C31" t="str">
        <f ca="1"/>
        <v>Tiltman</v>
      </c>
      <c r="D31" t="str">
        <f ca="1"/>
        <v>atiltmank3@acquirethisname.com</v>
      </c>
      <c r="E31" t="str">
        <f ca="1"/>
        <v>project 5</v>
      </c>
      <c r="F31" t="str">
        <f ca="1"/>
        <v>supervisor</v>
      </c>
      <c r="G31" s="50">
        <f ca="1"/>
        <v>44880</v>
      </c>
      <c r="H31" s="50">
        <f ca="1"/>
        <v>45202</v>
      </c>
      <c r="I31" s="50">
        <f ca="1"/>
        <v>45250</v>
      </c>
      <c r="J31" t="str">
        <f ca="1"/>
        <v>AVAILABLE</v>
      </c>
      <c r="K31" t="str">
        <f ca="1"/>
        <v>Current</v>
      </c>
      <c r="L31" t="str">
        <f ca="1"/>
        <v>Current</v>
      </c>
      <c r="M31" t="str">
        <f ca="1"/>
        <v>Current</v>
      </c>
      <c r="S31" t="str" cm="1">
        <f t="array" aca="1" ref="S31" ca="1">_xlfn._xlws.FILTER(B2:M410,_xlfn.ANCHORARRAY(B2)=$S$29,"No Data")</f>
        <v>No Data</v>
      </c>
    </row>
    <row r="32" spans="2:30" x14ac:dyDescent="0.25">
      <c r="B32" t="str">
        <f ca="1"/>
        <v>Avery</v>
      </c>
      <c r="C32" t="str">
        <f ca="1"/>
        <v>Strowther</v>
      </c>
      <c r="D32" t="str">
        <f ca="1"/>
        <v>astrowthern2@lulu.com</v>
      </c>
      <c r="E32" t="str">
        <f ca="1"/>
        <v>project 1</v>
      </c>
      <c r="F32" t="str">
        <f ca="1"/>
        <v>assistant 2</v>
      </c>
      <c r="G32" s="50">
        <f ca="1"/>
        <v>45176</v>
      </c>
      <c r="H32" s="50">
        <f ca="1"/>
        <v>45146</v>
      </c>
      <c r="I32" s="50">
        <f ca="1"/>
        <v>44768</v>
      </c>
      <c r="J32" t="str">
        <f ca="1"/>
        <v>NOT AVAILABLE</v>
      </c>
      <c r="K32" t="str">
        <f ca="1"/>
        <v>Current</v>
      </c>
      <c r="L32" t="str">
        <f ca="1"/>
        <v>Current</v>
      </c>
      <c r="M32" t="str">
        <f ca="1"/>
        <v>Current</v>
      </c>
    </row>
    <row r="33" spans="2:13" x14ac:dyDescent="0.25">
      <c r="B33" t="str">
        <f ca="1"/>
        <v>Babbette</v>
      </c>
      <c r="C33" t="str">
        <f ca="1"/>
        <v>Lee</v>
      </c>
      <c r="D33" t="str">
        <f ca="1"/>
        <v>bleet@issuu.com</v>
      </c>
      <c r="E33" t="str">
        <f ca="1"/>
        <v>project 6</v>
      </c>
      <c r="F33" t="str">
        <f ca="1"/>
        <v>manager</v>
      </c>
      <c r="G33" s="50">
        <f ca="1"/>
        <v>44957</v>
      </c>
      <c r="H33" s="50">
        <f ca="1"/>
        <v>45197</v>
      </c>
      <c r="I33" s="50">
        <f ca="1"/>
        <v>45011</v>
      </c>
      <c r="J33" t="str">
        <f ca="1"/>
        <v>AVAILABLE</v>
      </c>
      <c r="K33" t="str">
        <f ca="1"/>
        <v>Current</v>
      </c>
      <c r="L33" t="str">
        <f ca="1"/>
        <v>Current</v>
      </c>
      <c r="M33" t="str">
        <f ca="1"/>
        <v>Current</v>
      </c>
    </row>
    <row r="34" spans="2:13" x14ac:dyDescent="0.25">
      <c r="B34" t="str">
        <f ca="1"/>
        <v>Bald</v>
      </c>
      <c r="C34" t="str">
        <f ca="1"/>
        <v>Cobley</v>
      </c>
      <c r="D34" t="str">
        <f ca="1"/>
        <v>bcobleyrc@redcross.org</v>
      </c>
      <c r="E34" t="str">
        <f ca="1"/>
        <v>project 4</v>
      </c>
      <c r="F34" t="str">
        <f ca="1"/>
        <v>supervisor</v>
      </c>
      <c r="G34" s="50">
        <f ca="1"/>
        <v>45178</v>
      </c>
      <c r="H34" s="50">
        <f ca="1"/>
        <v>44906</v>
      </c>
      <c r="I34" s="50">
        <f ca="1"/>
        <v>45274</v>
      </c>
      <c r="J34" t="str">
        <f ca="1"/>
        <v>AVAILABLE</v>
      </c>
      <c r="K34" t="str">
        <f ca="1"/>
        <v>Current</v>
      </c>
      <c r="L34" t="str">
        <f ca="1"/>
        <v>Current</v>
      </c>
      <c r="M34" t="str">
        <f ca="1"/>
        <v>Current</v>
      </c>
    </row>
    <row r="35" spans="2:13" x14ac:dyDescent="0.25">
      <c r="B35" t="str">
        <f ca="1"/>
        <v>Barnabe</v>
      </c>
      <c r="C35" t="str">
        <f ca="1"/>
        <v>Yurenev</v>
      </c>
      <c r="D35" t="str">
        <f ca="1"/>
        <v>byurenevf@shareasale.com</v>
      </c>
      <c r="E35" t="str">
        <f ca="1"/>
        <v>project 3</v>
      </c>
      <c r="F35" t="str">
        <f ca="1"/>
        <v>manager</v>
      </c>
      <c r="G35" s="50">
        <f ca="1"/>
        <v>44766</v>
      </c>
      <c r="H35" s="50">
        <f ca="1"/>
        <v>44730</v>
      </c>
      <c r="I35" s="50">
        <f ca="1"/>
        <v>45417</v>
      </c>
      <c r="J35" t="str">
        <f ca="1"/>
        <v>AVAILABLE</v>
      </c>
      <c r="K35" t="str">
        <f ca="1"/>
        <v>Current</v>
      </c>
      <c r="L35" t="str">
        <f ca="1"/>
        <v>Notify</v>
      </c>
      <c r="M35" t="str">
        <f ca="1"/>
        <v>Current</v>
      </c>
    </row>
    <row r="36" spans="2:13" x14ac:dyDescent="0.25">
      <c r="B36" t="str">
        <f ca="1"/>
        <v>Barty</v>
      </c>
      <c r="C36" t="str">
        <f ca="1"/>
        <v>Hugk</v>
      </c>
      <c r="D36" t="str">
        <f ca="1"/>
        <v>bhugkie@un.org</v>
      </c>
      <c r="E36" t="str">
        <f ca="1"/>
        <v>project 3</v>
      </c>
      <c r="F36" t="str">
        <f ca="1"/>
        <v>supervisor</v>
      </c>
      <c r="G36" s="50">
        <f ca="1"/>
        <v>45028</v>
      </c>
      <c r="H36" s="50">
        <f ca="1"/>
        <v>44980</v>
      </c>
      <c r="I36" s="50">
        <f ca="1"/>
        <v>44974</v>
      </c>
      <c r="J36" t="str">
        <f ca="1"/>
        <v>NOT AVAILABLE</v>
      </c>
      <c r="K36" t="str">
        <f ca="1"/>
        <v>Current</v>
      </c>
      <c r="L36" t="str">
        <f ca="1"/>
        <v>Current</v>
      </c>
      <c r="M36" t="str">
        <f ca="1"/>
        <v>Current</v>
      </c>
    </row>
    <row r="37" spans="2:13" x14ac:dyDescent="0.25">
      <c r="B37" t="str">
        <f ca="1"/>
        <v>Bary</v>
      </c>
      <c r="C37" t="str">
        <f ca="1"/>
        <v>Filasov</v>
      </c>
      <c r="D37" t="str">
        <f ca="1"/>
        <v>bfilasovee@ebay.com</v>
      </c>
      <c r="E37" t="str">
        <f ca="1"/>
        <v>project 4</v>
      </c>
      <c r="F37" t="str">
        <f ca="1"/>
        <v>supervisor</v>
      </c>
      <c r="G37" s="50">
        <f ca="1"/>
        <v>44801</v>
      </c>
      <c r="H37" s="50">
        <f ca="1"/>
        <v>44960</v>
      </c>
      <c r="I37" s="50">
        <f ca="1"/>
        <v>45115</v>
      </c>
      <c r="J37" t="str">
        <f ca="1"/>
        <v>AVAILABLE</v>
      </c>
      <c r="K37" t="str">
        <f ca="1"/>
        <v>Current</v>
      </c>
      <c r="L37" t="str">
        <f ca="1"/>
        <v>Current</v>
      </c>
      <c r="M37" t="str">
        <f ca="1"/>
        <v>Current</v>
      </c>
    </row>
    <row r="38" spans="2:13" x14ac:dyDescent="0.25">
      <c r="B38" t="str">
        <f ca="1"/>
        <v>Bastien</v>
      </c>
      <c r="C38" t="str">
        <f ca="1"/>
        <v>O'Hallihane</v>
      </c>
      <c r="D38" t="str">
        <f ca="1"/>
        <v>bohallihanecj@hao123.com</v>
      </c>
      <c r="E38" t="str">
        <f ca="1"/>
        <v>project 1</v>
      </c>
      <c r="F38" t="str">
        <f ca="1"/>
        <v>supervisor</v>
      </c>
      <c r="G38" s="50">
        <f ca="1"/>
        <v>45035</v>
      </c>
      <c r="H38" s="50">
        <f ca="1"/>
        <v>45073</v>
      </c>
      <c r="I38" s="50">
        <f ca="1"/>
        <v>45016</v>
      </c>
      <c r="J38" t="str">
        <f ca="1"/>
        <v>NOT AVAILABLE</v>
      </c>
      <c r="K38" t="str">
        <f ca="1"/>
        <v>Current</v>
      </c>
      <c r="L38" t="str">
        <f ca="1"/>
        <v>Current</v>
      </c>
      <c r="M38" t="str">
        <f ca="1"/>
        <v>Current</v>
      </c>
    </row>
    <row r="39" spans="2:13" x14ac:dyDescent="0.25">
      <c r="B39" t="str">
        <f ca="1"/>
        <v>Baxy</v>
      </c>
      <c r="C39" t="str">
        <f ca="1"/>
        <v>Dreschler</v>
      </c>
      <c r="D39" t="str">
        <f ca="1"/>
        <v>bdreschlerj9@si.edu</v>
      </c>
      <c r="E39" t="str">
        <f ca="1"/>
        <v>project 5</v>
      </c>
      <c r="F39" t="str">
        <f ca="1"/>
        <v>supervisor</v>
      </c>
      <c r="G39" s="50">
        <f ca="1"/>
        <v>44736</v>
      </c>
      <c r="H39" s="50">
        <f ca="1"/>
        <v>45194</v>
      </c>
      <c r="I39" s="50">
        <f ca="1"/>
        <v>44934</v>
      </c>
      <c r="J39" t="str">
        <f ca="1"/>
        <v>AVAILABLE</v>
      </c>
      <c r="K39" t="str">
        <f ca="1"/>
        <v>Current</v>
      </c>
      <c r="L39" t="str">
        <f ca="1"/>
        <v>Current</v>
      </c>
      <c r="M39" t="str">
        <f ca="1"/>
        <v>Current</v>
      </c>
    </row>
    <row r="40" spans="2:13" x14ac:dyDescent="0.25">
      <c r="B40" t="str">
        <f ca="1"/>
        <v>Baxy</v>
      </c>
      <c r="C40" t="str">
        <f ca="1"/>
        <v>Borgesio</v>
      </c>
      <c r="D40" t="str">
        <f ca="1"/>
        <v>bborgesior1@alexa.com</v>
      </c>
      <c r="E40" t="str">
        <f ca="1"/>
        <v>project 2</v>
      </c>
      <c r="F40" t="str">
        <f ca="1"/>
        <v>assistant 1</v>
      </c>
      <c r="G40" s="50">
        <f ca="1"/>
        <v>44736</v>
      </c>
      <c r="H40" s="50">
        <f ca="1"/>
        <v>45194</v>
      </c>
      <c r="I40" s="50">
        <f ca="1"/>
        <v>44934</v>
      </c>
      <c r="J40" t="str">
        <f ca="1"/>
        <v>AVAILABLE</v>
      </c>
      <c r="K40" t="str">
        <f ca="1"/>
        <v>Current</v>
      </c>
      <c r="L40" t="str">
        <f ca="1"/>
        <v>Current</v>
      </c>
      <c r="M40" t="str">
        <f ca="1"/>
        <v>Current</v>
      </c>
    </row>
    <row r="41" spans="2:13" x14ac:dyDescent="0.25">
      <c r="B41" t="str">
        <f ca="1"/>
        <v>Bendick</v>
      </c>
      <c r="C41" t="str">
        <f ca="1"/>
        <v>Venable</v>
      </c>
      <c r="D41" t="str">
        <f ca="1"/>
        <v>bvenabledb@prweb.com</v>
      </c>
      <c r="E41" t="str">
        <f ca="1"/>
        <v>project 6</v>
      </c>
      <c r="F41" t="str">
        <f ca="1"/>
        <v>manager</v>
      </c>
      <c r="G41" s="50">
        <f ca="1"/>
        <v>45001</v>
      </c>
      <c r="H41" s="50">
        <f ca="1"/>
        <v>44978</v>
      </c>
      <c r="I41" s="50">
        <f ca="1"/>
        <v>44990</v>
      </c>
      <c r="J41" t="str">
        <f ca="1"/>
        <v>AVAILABLE</v>
      </c>
      <c r="K41" t="str">
        <f ca="1"/>
        <v>Current</v>
      </c>
      <c r="L41" t="str">
        <f ca="1"/>
        <v>Current</v>
      </c>
      <c r="M41" t="str">
        <f ca="1"/>
        <v>Current</v>
      </c>
    </row>
    <row r="42" spans="2:13" x14ac:dyDescent="0.25">
      <c r="B42" t="str">
        <f ca="1"/>
        <v>Benedicta</v>
      </c>
      <c r="C42" t="str">
        <f ca="1"/>
        <v>Armell</v>
      </c>
      <c r="D42" t="str">
        <f ca="1"/>
        <v>barmell5r@nsw.gov.au</v>
      </c>
      <c r="E42" t="str">
        <f ca="1"/>
        <v>project 5</v>
      </c>
      <c r="F42" t="str">
        <f ca="1"/>
        <v>assistant 2</v>
      </c>
      <c r="G42" s="50">
        <f ca="1"/>
        <v>44864</v>
      </c>
      <c r="H42" s="50">
        <f ca="1"/>
        <v>45029</v>
      </c>
      <c r="I42" s="50">
        <f ca="1"/>
        <v>44778</v>
      </c>
      <c r="J42" t="str">
        <f ca="1"/>
        <v>AVAILABLE</v>
      </c>
      <c r="K42" t="str">
        <f ca="1"/>
        <v>Current</v>
      </c>
      <c r="L42" t="str">
        <f ca="1"/>
        <v>Current</v>
      </c>
      <c r="M42" t="str">
        <f ca="1"/>
        <v>Current</v>
      </c>
    </row>
    <row r="43" spans="2:13" x14ac:dyDescent="0.25">
      <c r="B43" t="str">
        <f ca="1"/>
        <v>Benni</v>
      </c>
      <c r="C43" t="str">
        <f ca="1"/>
        <v>Yeowell</v>
      </c>
      <c r="D43" t="str">
        <f ca="1"/>
        <v>byeowello@is.gd</v>
      </c>
      <c r="E43" t="str">
        <f ca="1"/>
        <v>project 4</v>
      </c>
      <c r="F43" t="str">
        <f ca="1"/>
        <v>supervisor</v>
      </c>
      <c r="G43" s="50">
        <f ca="1"/>
        <v>45018</v>
      </c>
      <c r="H43" s="50">
        <f ca="1"/>
        <v>45199</v>
      </c>
      <c r="I43" s="50">
        <f ca="1"/>
        <v>44902</v>
      </c>
      <c r="J43" t="str">
        <f ca="1"/>
        <v>NOT AVAILABLE</v>
      </c>
      <c r="K43" t="str">
        <f ca="1"/>
        <v>Current</v>
      </c>
      <c r="L43" t="str">
        <f ca="1"/>
        <v>Current</v>
      </c>
      <c r="M43" t="str">
        <f ca="1"/>
        <v>Current</v>
      </c>
    </row>
    <row r="44" spans="2:13" x14ac:dyDescent="0.25">
      <c r="B44" t="str">
        <f ca="1"/>
        <v>Benyamin</v>
      </c>
      <c r="C44" t="str">
        <f ca="1"/>
        <v>Dowdney</v>
      </c>
      <c r="D44" t="str">
        <f ca="1"/>
        <v>bdowdney8e@tripadvisor.com</v>
      </c>
      <c r="E44" t="str">
        <f ca="1"/>
        <v>project 3</v>
      </c>
      <c r="F44" t="str">
        <f ca="1"/>
        <v>manager</v>
      </c>
      <c r="G44" s="50">
        <f ca="1"/>
        <v>44776</v>
      </c>
      <c r="H44" s="50">
        <f ca="1"/>
        <v>44800</v>
      </c>
      <c r="I44" s="50">
        <f ca="1"/>
        <v>45008</v>
      </c>
      <c r="J44" t="str">
        <f ca="1"/>
        <v>AVAILABLE</v>
      </c>
      <c r="K44" t="str">
        <f ca="1"/>
        <v>Current</v>
      </c>
      <c r="L44" t="str">
        <f ca="1"/>
        <v>Current</v>
      </c>
      <c r="M44" t="str">
        <f ca="1"/>
        <v>Current</v>
      </c>
    </row>
    <row r="45" spans="2:13" x14ac:dyDescent="0.25">
      <c r="B45" t="str">
        <f ca="1"/>
        <v>Bernardine</v>
      </c>
      <c r="C45" t="str">
        <f ca="1"/>
        <v>Lillgard</v>
      </c>
      <c r="D45" t="str">
        <f ca="1"/>
        <v>blillgard7b@ucoz.ru</v>
      </c>
      <c r="E45" t="str">
        <f ca="1"/>
        <v>project 6</v>
      </c>
      <c r="F45" t="str">
        <f ca="1"/>
        <v>team lead</v>
      </c>
      <c r="G45" s="50">
        <f ca="1"/>
        <v>45195</v>
      </c>
      <c r="H45" s="50">
        <f ca="1"/>
        <v>44867</v>
      </c>
      <c r="I45" s="50">
        <f ca="1"/>
        <v>45036</v>
      </c>
      <c r="J45" t="str">
        <f ca="1"/>
        <v>AVAILABLE</v>
      </c>
      <c r="K45" t="str">
        <f ca="1"/>
        <v>Current</v>
      </c>
      <c r="L45" t="str">
        <f ca="1"/>
        <v>Current</v>
      </c>
      <c r="M45" t="str">
        <f ca="1"/>
        <v>Current</v>
      </c>
    </row>
    <row r="46" spans="2:13" x14ac:dyDescent="0.25">
      <c r="B46" t="str">
        <f ca="1"/>
        <v>Bernardo</v>
      </c>
      <c r="C46" t="str">
        <f ca="1"/>
        <v>Lattin</v>
      </c>
      <c r="D46" t="str">
        <f ca="1"/>
        <v>blattin7c@cisco.com</v>
      </c>
      <c r="E46" t="str">
        <f ca="1"/>
        <v>project 5</v>
      </c>
      <c r="F46" t="str">
        <f ca="1"/>
        <v>assistant 2</v>
      </c>
      <c r="G46" s="50">
        <f ca="1"/>
        <v>44899</v>
      </c>
      <c r="H46" s="50">
        <f ca="1"/>
        <v>44920</v>
      </c>
      <c r="I46" s="50">
        <f ca="1"/>
        <v>44922</v>
      </c>
      <c r="J46" t="str">
        <f ca="1"/>
        <v>AVAILABLE</v>
      </c>
      <c r="K46" t="str">
        <f ca="1"/>
        <v>Current</v>
      </c>
      <c r="L46" t="str">
        <f ca="1"/>
        <v>Current</v>
      </c>
      <c r="M46" t="str">
        <f ca="1"/>
        <v>Current</v>
      </c>
    </row>
    <row r="47" spans="2:13" x14ac:dyDescent="0.25">
      <c r="B47" t="str">
        <f ca="1"/>
        <v>Bernice</v>
      </c>
      <c r="C47" t="str">
        <f ca="1"/>
        <v>Pauli</v>
      </c>
      <c r="D47" t="str">
        <f ca="1"/>
        <v>bpauliic@github.io</v>
      </c>
      <c r="E47" t="str">
        <f ca="1"/>
        <v>project 3</v>
      </c>
      <c r="F47" t="str">
        <f ca="1"/>
        <v>manager</v>
      </c>
      <c r="G47" s="50">
        <f ca="1"/>
        <v>44896</v>
      </c>
      <c r="H47" s="50">
        <f ca="1"/>
        <v>45015</v>
      </c>
      <c r="I47" s="50">
        <f ca="1"/>
        <v>44810</v>
      </c>
      <c r="J47" t="str">
        <f ca="1"/>
        <v>NOT AVAILABLE</v>
      </c>
      <c r="K47" t="str">
        <f ca="1"/>
        <v>Current</v>
      </c>
      <c r="L47" t="str">
        <f ca="1"/>
        <v>Current</v>
      </c>
      <c r="M47" t="str">
        <f ca="1"/>
        <v>Current</v>
      </c>
    </row>
    <row r="48" spans="2:13" x14ac:dyDescent="0.25">
      <c r="B48" t="str">
        <f ca="1"/>
        <v>Bertina</v>
      </c>
      <c r="C48" t="str">
        <f ca="1"/>
        <v>Andryushchenko</v>
      </c>
      <c r="D48" t="str">
        <f ca="1"/>
        <v>bandryushchenkomw@census.gov</v>
      </c>
      <c r="E48" t="str">
        <f ca="1"/>
        <v>project 1</v>
      </c>
      <c r="F48" t="str">
        <f ca="1"/>
        <v>supervisor</v>
      </c>
      <c r="G48" s="50">
        <f ca="1"/>
        <v>44865</v>
      </c>
      <c r="H48" s="50">
        <f ca="1"/>
        <v>44776</v>
      </c>
      <c r="I48" s="50">
        <f ca="1"/>
        <v>44828</v>
      </c>
      <c r="J48" t="str">
        <f ca="1"/>
        <v>AVAILABLE</v>
      </c>
      <c r="K48" t="str">
        <f ca="1"/>
        <v>Current</v>
      </c>
      <c r="L48" t="str">
        <f ca="1"/>
        <v>Current</v>
      </c>
      <c r="M48" t="str">
        <f ca="1"/>
        <v>Current</v>
      </c>
    </row>
    <row r="49" spans="2:13" x14ac:dyDescent="0.25">
      <c r="B49" t="str">
        <f ca="1"/>
        <v>Blanca</v>
      </c>
      <c r="C49" t="str">
        <f ca="1"/>
        <v>Byway</v>
      </c>
      <c r="D49" t="str">
        <f ca="1"/>
        <v>bbywayct@ihg.com</v>
      </c>
      <c r="E49" t="str">
        <f ca="1"/>
        <v>project 3</v>
      </c>
      <c r="F49" t="str">
        <f ca="1"/>
        <v>assistant 2</v>
      </c>
      <c r="G49" s="50">
        <f ca="1"/>
        <v>44843</v>
      </c>
      <c r="H49" s="50">
        <f ca="1"/>
        <v>45057</v>
      </c>
      <c r="I49" s="50">
        <f ca="1"/>
        <v>44920</v>
      </c>
      <c r="J49" t="str">
        <f ca="1"/>
        <v>AVAILABLE</v>
      </c>
      <c r="K49" t="str">
        <f ca="1"/>
        <v>Current</v>
      </c>
      <c r="L49" t="str">
        <f ca="1"/>
        <v>Current</v>
      </c>
      <c r="M49" t="str">
        <f ca="1"/>
        <v>Current</v>
      </c>
    </row>
    <row r="50" spans="2:13" x14ac:dyDescent="0.25">
      <c r="B50" t="str">
        <f ca="1"/>
        <v>Bond</v>
      </c>
      <c r="C50" t="str">
        <f ca="1"/>
        <v>Yannikov</v>
      </c>
      <c r="D50" t="str">
        <f ca="1"/>
        <v>byannikovbi@twitter.com</v>
      </c>
      <c r="E50" t="str">
        <f ca="1"/>
        <v>project 4</v>
      </c>
      <c r="F50" t="str">
        <f ca="1"/>
        <v>assistant 1</v>
      </c>
      <c r="G50" s="50">
        <f ca="1"/>
        <v>45135</v>
      </c>
      <c r="H50" s="50">
        <f ca="1"/>
        <v>44947</v>
      </c>
      <c r="I50" s="50">
        <f ca="1"/>
        <v>45363</v>
      </c>
      <c r="J50" t="str">
        <f ca="1"/>
        <v>AVAILABLE</v>
      </c>
      <c r="K50" t="str">
        <f ca="1"/>
        <v>Current</v>
      </c>
      <c r="L50" t="str">
        <f ca="1"/>
        <v>Current</v>
      </c>
      <c r="M50" t="str">
        <f ca="1"/>
        <v>Current</v>
      </c>
    </row>
    <row r="51" spans="2:13" x14ac:dyDescent="0.25">
      <c r="B51" t="str">
        <f ca="1"/>
        <v>Bonnee</v>
      </c>
      <c r="C51" t="str">
        <f ca="1"/>
        <v>Petters</v>
      </c>
      <c r="D51" t="str">
        <f ca="1"/>
        <v>bpettersn@purevolume.com</v>
      </c>
      <c r="E51" t="str">
        <f ca="1"/>
        <v>project 5</v>
      </c>
      <c r="F51" t="str">
        <f ca="1"/>
        <v>manager</v>
      </c>
      <c r="G51" s="50">
        <f ca="1"/>
        <v>44908</v>
      </c>
      <c r="H51" s="50">
        <f ca="1"/>
        <v>45016</v>
      </c>
      <c r="I51" s="50">
        <f ca="1"/>
        <v>44943</v>
      </c>
      <c r="J51" t="str">
        <f ca="1"/>
        <v>NOT AVAILABLE</v>
      </c>
      <c r="K51" t="str">
        <f ca="1"/>
        <v>Current</v>
      </c>
      <c r="L51" t="str">
        <f ca="1"/>
        <v>Current</v>
      </c>
      <c r="M51" t="str">
        <f ca="1"/>
        <v>Current</v>
      </c>
    </row>
    <row r="52" spans="2:13" x14ac:dyDescent="0.25">
      <c r="B52" t="str">
        <f ca="1"/>
        <v>Boote</v>
      </c>
      <c r="C52" t="str">
        <f ca="1"/>
        <v>Shoreman</v>
      </c>
      <c r="D52" t="str">
        <f ca="1"/>
        <v>bshoreman6q@studiopress.com</v>
      </c>
      <c r="E52" t="str">
        <f ca="1"/>
        <v>project 6</v>
      </c>
      <c r="F52" t="str">
        <f ca="1"/>
        <v>assistant 2</v>
      </c>
      <c r="G52" s="50">
        <f ca="1"/>
        <v>44917</v>
      </c>
      <c r="H52" s="50">
        <f ca="1"/>
        <v>44739</v>
      </c>
      <c r="I52" s="50">
        <f ca="1"/>
        <v>45059</v>
      </c>
      <c r="J52" t="str">
        <f ca="1"/>
        <v>AVAILABLE</v>
      </c>
      <c r="K52" t="str">
        <f ca="1"/>
        <v>Current</v>
      </c>
      <c r="L52" t="str">
        <f ca="1"/>
        <v>Current</v>
      </c>
      <c r="M52" t="str">
        <f ca="1"/>
        <v>Current</v>
      </c>
    </row>
    <row r="53" spans="2:13" x14ac:dyDescent="0.25">
      <c r="B53" t="str">
        <f ca="1"/>
        <v>Bradan</v>
      </c>
      <c r="C53" t="str">
        <f ca="1"/>
        <v>Comerford</v>
      </c>
      <c r="D53" t="str">
        <f ca="1"/>
        <v>bcomerfordca@indiatimes.com</v>
      </c>
      <c r="E53" t="str">
        <f ca="1"/>
        <v>project 1</v>
      </c>
      <c r="F53" t="str">
        <f ca="1"/>
        <v>assistant 2</v>
      </c>
      <c r="G53" s="50">
        <f ca="1"/>
        <v>44954</v>
      </c>
      <c r="H53" s="50">
        <f ca="1"/>
        <v>45023</v>
      </c>
      <c r="I53" s="50">
        <f ca="1"/>
        <v>45055</v>
      </c>
      <c r="J53" t="str">
        <f ca="1"/>
        <v>AVAILABLE</v>
      </c>
      <c r="K53" t="str">
        <f ca="1"/>
        <v>Current</v>
      </c>
      <c r="L53" t="str">
        <f ca="1"/>
        <v>Current</v>
      </c>
      <c r="M53" t="str">
        <f ca="1"/>
        <v>Current</v>
      </c>
    </row>
    <row r="54" spans="2:13" x14ac:dyDescent="0.25">
      <c r="B54" t="str">
        <f ca="1"/>
        <v>Bren</v>
      </c>
      <c r="C54" t="str">
        <f ca="1"/>
        <v>Ripsher</v>
      </c>
      <c r="D54" t="str">
        <f ca="1"/>
        <v>bripsherjv@posterous.com</v>
      </c>
      <c r="E54" t="str">
        <f ca="1"/>
        <v>project 3</v>
      </c>
      <c r="F54" t="str">
        <f ca="1"/>
        <v>team lead</v>
      </c>
      <c r="G54" s="50">
        <f ca="1"/>
        <v>44819</v>
      </c>
      <c r="H54" s="50">
        <f ca="1"/>
        <v>44739</v>
      </c>
      <c r="I54" s="50">
        <f ca="1"/>
        <v>45301</v>
      </c>
      <c r="J54" t="str">
        <f ca="1"/>
        <v>NOT AVAILABLE</v>
      </c>
      <c r="K54" t="str">
        <f ca="1"/>
        <v>Current</v>
      </c>
      <c r="L54" t="str">
        <f ca="1"/>
        <v>Current</v>
      </c>
      <c r="M54" t="str">
        <f ca="1"/>
        <v>Current</v>
      </c>
    </row>
    <row r="55" spans="2:13" x14ac:dyDescent="0.25">
      <c r="B55" t="str">
        <f ca="1"/>
        <v>Brigida</v>
      </c>
      <c r="C55" t="str">
        <f ca="1"/>
        <v>Hackworthy</v>
      </c>
      <c r="D55" t="str">
        <f ca="1"/>
        <v>bhackworthy5d@archive.org</v>
      </c>
      <c r="E55" t="str">
        <f ca="1"/>
        <v>project 4</v>
      </c>
      <c r="F55" t="str">
        <f ca="1"/>
        <v>supervisor</v>
      </c>
      <c r="G55" s="50">
        <f ca="1"/>
        <v>45162</v>
      </c>
      <c r="H55" s="50">
        <f ca="1"/>
        <v>44999</v>
      </c>
      <c r="I55" s="50">
        <f ca="1"/>
        <v>45118</v>
      </c>
      <c r="J55" t="str">
        <f ca="1"/>
        <v>NOT AVAILABLE</v>
      </c>
      <c r="K55" t="str">
        <f ca="1"/>
        <v>Current</v>
      </c>
      <c r="L55" t="str">
        <f ca="1"/>
        <v>Current</v>
      </c>
      <c r="M55" t="str">
        <f ca="1"/>
        <v>Current</v>
      </c>
    </row>
    <row r="56" spans="2:13" x14ac:dyDescent="0.25">
      <c r="B56" t="str">
        <f ca="1"/>
        <v>Brockie</v>
      </c>
      <c r="C56" t="str">
        <f ca="1"/>
        <v>Philo</v>
      </c>
      <c r="D56" t="str">
        <f ca="1"/>
        <v>bphilocd@digg.com</v>
      </c>
      <c r="E56" t="str">
        <f ca="1"/>
        <v>project 5</v>
      </c>
      <c r="F56" t="str">
        <f ca="1"/>
        <v>assistant 2</v>
      </c>
      <c r="G56" s="50">
        <f ca="1"/>
        <v>45101</v>
      </c>
      <c r="H56" s="50">
        <f ca="1"/>
        <v>44738</v>
      </c>
      <c r="I56" s="50">
        <f ca="1"/>
        <v>45490</v>
      </c>
      <c r="J56" t="str">
        <f ca="1"/>
        <v>AVAILABLE</v>
      </c>
      <c r="K56" t="str">
        <f ca="1"/>
        <v>Current</v>
      </c>
      <c r="L56" t="str">
        <f ca="1"/>
        <v>Current</v>
      </c>
      <c r="M56" t="str">
        <f ca="1"/>
        <v>Current</v>
      </c>
    </row>
    <row r="57" spans="2:13" x14ac:dyDescent="0.25">
      <c r="B57" t="str">
        <f ca="1"/>
        <v>Bronny</v>
      </c>
      <c r="C57" t="str">
        <f ca="1"/>
        <v>Olenchenko</v>
      </c>
      <c r="D57" t="str">
        <f ca="1"/>
        <v>bolenchenkodx@princeton.edu</v>
      </c>
      <c r="E57" t="str">
        <f ca="1"/>
        <v>project 4</v>
      </c>
      <c r="F57" t="str">
        <f ca="1"/>
        <v>team lead</v>
      </c>
      <c r="G57" s="50">
        <f ca="1"/>
        <v>44968</v>
      </c>
      <c r="H57" s="50">
        <f ca="1"/>
        <v>44969</v>
      </c>
      <c r="I57" s="50">
        <f ca="1"/>
        <v>45436</v>
      </c>
      <c r="J57" t="str">
        <f ca="1"/>
        <v>AVAILABLE</v>
      </c>
      <c r="K57" t="str">
        <f ca="1"/>
        <v>Current</v>
      </c>
      <c r="L57" t="str">
        <f ca="1"/>
        <v>Current</v>
      </c>
      <c r="M57" t="str">
        <f ca="1"/>
        <v>Current</v>
      </c>
    </row>
    <row r="58" spans="2:13" x14ac:dyDescent="0.25">
      <c r="B58" t="str">
        <f ca="1"/>
        <v>Buddy</v>
      </c>
      <c r="C58" t="str">
        <f ca="1"/>
        <v>Smither</v>
      </c>
      <c r="D58" t="str">
        <f ca="1"/>
        <v>bsmitherr9@va.gov</v>
      </c>
      <c r="E58" t="str">
        <f ca="1"/>
        <v>project 4</v>
      </c>
      <c r="F58" t="str">
        <f ca="1"/>
        <v>supervisor</v>
      </c>
      <c r="G58" s="50">
        <f ca="1"/>
        <v>45189</v>
      </c>
      <c r="H58" s="50">
        <f ca="1"/>
        <v>45055</v>
      </c>
      <c r="I58" s="50">
        <f ca="1"/>
        <v>45167</v>
      </c>
      <c r="J58" t="str">
        <f ca="1"/>
        <v>NOT AVAILABLE</v>
      </c>
      <c r="K58" t="str">
        <f ca="1"/>
        <v>Current</v>
      </c>
      <c r="L58" t="str">
        <f ca="1"/>
        <v>Current</v>
      </c>
      <c r="M58" t="str">
        <f ca="1"/>
        <v>Current</v>
      </c>
    </row>
    <row r="59" spans="2:13" x14ac:dyDescent="0.25">
      <c r="B59" t="str">
        <f ca="1"/>
        <v>Burgess</v>
      </c>
      <c r="C59" t="str">
        <f ca="1"/>
        <v>Bresson</v>
      </c>
      <c r="D59" t="str">
        <f ca="1"/>
        <v>bbresson4x@youtu.be</v>
      </c>
      <c r="E59" t="str">
        <f ca="1"/>
        <v>project 5</v>
      </c>
      <c r="F59" t="str">
        <f ca="1"/>
        <v>supervisor</v>
      </c>
      <c r="G59" s="50">
        <f ca="1"/>
        <v>44973</v>
      </c>
      <c r="H59" s="50">
        <f ca="1"/>
        <v>45034</v>
      </c>
      <c r="I59" s="50">
        <f ca="1"/>
        <v>44980</v>
      </c>
      <c r="J59" t="str">
        <f ca="1"/>
        <v>AVAILABLE</v>
      </c>
      <c r="K59" t="str">
        <f ca="1"/>
        <v>Current</v>
      </c>
      <c r="L59" t="str">
        <f ca="1"/>
        <v>Current</v>
      </c>
      <c r="M59" t="str">
        <f ca="1"/>
        <v>Current</v>
      </c>
    </row>
    <row r="60" spans="2:13" x14ac:dyDescent="0.25">
      <c r="B60" t="str">
        <f ca="1"/>
        <v>Burr</v>
      </c>
      <c r="C60" t="str">
        <f ca="1"/>
        <v>Wilcocks</v>
      </c>
      <c r="D60" t="str">
        <f ca="1"/>
        <v>bwilcockskj@gnu.org</v>
      </c>
      <c r="E60" t="str">
        <f ca="1"/>
        <v>project 1</v>
      </c>
      <c r="F60" t="str">
        <f ca="1"/>
        <v>team lead</v>
      </c>
      <c r="G60" s="50">
        <f ca="1"/>
        <v>45016</v>
      </c>
      <c r="H60" s="50">
        <f ca="1"/>
        <v>44961</v>
      </c>
      <c r="I60" s="50">
        <f ca="1"/>
        <v>45260</v>
      </c>
      <c r="J60" t="str">
        <f ca="1"/>
        <v>AVAILABLE</v>
      </c>
      <c r="K60" t="str">
        <f ca="1"/>
        <v>Current</v>
      </c>
      <c r="L60" t="str">
        <f ca="1"/>
        <v>Current</v>
      </c>
      <c r="M60" t="str">
        <f ca="1"/>
        <v>Current</v>
      </c>
    </row>
    <row r="61" spans="2:13" x14ac:dyDescent="0.25">
      <c r="B61" t="str">
        <f ca="1"/>
        <v>Calvin</v>
      </c>
      <c r="C61" t="str">
        <f ca="1"/>
        <v>Whates</v>
      </c>
      <c r="D61" t="str">
        <f ca="1"/>
        <v>cwhatesb@desdev.cn</v>
      </c>
      <c r="E61" t="str">
        <f ca="1"/>
        <v>project 5</v>
      </c>
      <c r="F61" t="str">
        <f ca="1"/>
        <v>supervisor</v>
      </c>
      <c r="G61" s="50">
        <f ca="1"/>
        <v>44994</v>
      </c>
      <c r="H61" s="50">
        <f ca="1"/>
        <v>45072</v>
      </c>
      <c r="I61" s="50">
        <f ca="1"/>
        <v>45058</v>
      </c>
      <c r="J61" t="str">
        <f ca="1"/>
        <v>AVAILABLE</v>
      </c>
      <c r="K61" t="str">
        <f ca="1"/>
        <v>Current</v>
      </c>
      <c r="L61" t="str">
        <f ca="1"/>
        <v>Current</v>
      </c>
      <c r="M61" t="str">
        <f ca="1"/>
        <v>Current</v>
      </c>
    </row>
    <row r="62" spans="2:13" x14ac:dyDescent="0.25">
      <c r="B62" t="str">
        <f ca="1"/>
        <v>Cara</v>
      </c>
      <c r="C62" t="str">
        <f ca="1"/>
        <v>Mouser</v>
      </c>
      <c r="D62" t="str">
        <f ca="1"/>
        <v>cmouserhn@unesco.org</v>
      </c>
      <c r="E62" t="str">
        <f ca="1"/>
        <v>project 5</v>
      </c>
      <c r="F62" t="str">
        <f ca="1"/>
        <v>manager</v>
      </c>
      <c r="G62" s="50">
        <f ca="1"/>
        <v>44862</v>
      </c>
      <c r="H62" s="50">
        <f ca="1"/>
        <v>44834</v>
      </c>
      <c r="I62" s="50">
        <f ca="1"/>
        <v>45056</v>
      </c>
      <c r="J62" t="str">
        <f ca="1"/>
        <v>NOT AVAILABLE</v>
      </c>
      <c r="K62" t="str">
        <f ca="1"/>
        <v>Current</v>
      </c>
      <c r="L62" t="str">
        <f ca="1"/>
        <v>Current</v>
      </c>
      <c r="M62" t="str">
        <f ca="1"/>
        <v>Current</v>
      </c>
    </row>
    <row r="63" spans="2:13" x14ac:dyDescent="0.25">
      <c r="B63" t="str">
        <f ca="1"/>
        <v>Caressa</v>
      </c>
      <c r="C63" t="str">
        <f ca="1"/>
        <v>Dimmer</v>
      </c>
      <c r="D63" t="str">
        <f ca="1"/>
        <v>cdimmerbv@eventbrite.com</v>
      </c>
      <c r="E63" t="str">
        <f ca="1"/>
        <v>project 2</v>
      </c>
      <c r="F63" t="str">
        <f ca="1"/>
        <v>supervisor</v>
      </c>
      <c r="G63" s="50">
        <f ca="1"/>
        <v>44745</v>
      </c>
      <c r="H63" s="50">
        <f ca="1"/>
        <v>44787</v>
      </c>
      <c r="I63" s="50">
        <f ca="1"/>
        <v>44795</v>
      </c>
      <c r="J63" t="str">
        <f ca="1"/>
        <v>AVAILABLE</v>
      </c>
      <c r="K63" t="str">
        <f ca="1"/>
        <v>Current</v>
      </c>
      <c r="L63" t="str">
        <f ca="1"/>
        <v>Current</v>
      </c>
      <c r="M63" t="str">
        <f ca="1"/>
        <v>Current</v>
      </c>
    </row>
    <row r="64" spans="2:13" x14ac:dyDescent="0.25">
      <c r="B64" t="str">
        <f ca="1"/>
        <v>Caresse</v>
      </c>
      <c r="C64" t="str">
        <f ca="1"/>
        <v>Jesson</v>
      </c>
      <c r="D64" t="str">
        <f ca="1"/>
        <v>cjessonm4@dot.gov</v>
      </c>
      <c r="E64" t="str">
        <f ca="1"/>
        <v>project 4</v>
      </c>
      <c r="F64" t="str">
        <f ca="1"/>
        <v>team lead</v>
      </c>
      <c r="G64" s="50">
        <f ca="1"/>
        <v>44841</v>
      </c>
      <c r="H64" s="50">
        <f ca="1"/>
        <v>45182</v>
      </c>
      <c r="I64" s="50">
        <f ca="1"/>
        <v>44869</v>
      </c>
      <c r="J64" t="str">
        <f ca="1"/>
        <v>AVAILABLE</v>
      </c>
      <c r="K64" t="str">
        <f ca="1"/>
        <v>Current</v>
      </c>
      <c r="L64" t="str">
        <f ca="1"/>
        <v>Current</v>
      </c>
      <c r="M64" t="str">
        <f ca="1"/>
        <v>Current</v>
      </c>
    </row>
    <row r="65" spans="2:13" x14ac:dyDescent="0.25">
      <c r="B65" t="str">
        <f ca="1"/>
        <v>Caresse</v>
      </c>
      <c r="C65" t="str">
        <f ca="1"/>
        <v>Jebb</v>
      </c>
      <c r="D65" t="str">
        <f ca="1"/>
        <v>cjebbar@nifty.com</v>
      </c>
      <c r="E65" t="str">
        <f ca="1"/>
        <v>project 6</v>
      </c>
      <c r="F65" t="str">
        <f ca="1"/>
        <v>supervisor</v>
      </c>
      <c r="G65" s="50">
        <f ca="1"/>
        <v>44990</v>
      </c>
      <c r="H65" s="50">
        <f ca="1"/>
        <v>45125</v>
      </c>
      <c r="I65" s="50">
        <f ca="1"/>
        <v>44895</v>
      </c>
      <c r="J65" t="str">
        <f ca="1"/>
        <v>AVAILABLE</v>
      </c>
      <c r="K65" t="str">
        <f ca="1"/>
        <v>Current</v>
      </c>
      <c r="L65" t="str">
        <f ca="1"/>
        <v>Current</v>
      </c>
      <c r="M65" t="str">
        <f ca="1"/>
        <v>Current</v>
      </c>
    </row>
    <row r="66" spans="2:13" x14ac:dyDescent="0.25">
      <c r="B66" t="str">
        <f ca="1"/>
        <v>Caresse</v>
      </c>
      <c r="C66" t="str">
        <f ca="1"/>
        <v>Catcheside</v>
      </c>
      <c r="D66" t="str">
        <f ca="1"/>
        <v>ccatchesideew@huffingtonpost.com</v>
      </c>
      <c r="E66" t="str">
        <f ca="1"/>
        <v>project 1</v>
      </c>
      <c r="F66" t="str">
        <f ca="1"/>
        <v>assistant 1</v>
      </c>
      <c r="G66" s="50">
        <f ca="1"/>
        <v>44841</v>
      </c>
      <c r="H66" s="50">
        <f ca="1"/>
        <v>45182</v>
      </c>
      <c r="I66" s="50">
        <f ca="1"/>
        <v>44869</v>
      </c>
      <c r="J66" t="str">
        <f ca="1"/>
        <v>AVAILABLE</v>
      </c>
      <c r="K66" t="str">
        <f ca="1"/>
        <v>Current</v>
      </c>
      <c r="L66" t="str">
        <f ca="1"/>
        <v>Current</v>
      </c>
      <c r="M66" t="str">
        <f ca="1"/>
        <v>Current</v>
      </c>
    </row>
    <row r="67" spans="2:13" x14ac:dyDescent="0.25">
      <c r="B67" t="str">
        <f ca="1"/>
        <v>Carie</v>
      </c>
      <c r="C67" t="str">
        <f ca="1"/>
        <v>Mechem</v>
      </c>
      <c r="D67" t="str">
        <f ca="1"/>
        <v>cmechemkr@google.com.br</v>
      </c>
      <c r="E67" t="str">
        <f ca="1"/>
        <v>project 6</v>
      </c>
      <c r="F67" t="str">
        <f ca="1"/>
        <v>assistant 2</v>
      </c>
      <c r="G67" s="50">
        <f ca="1"/>
        <v>45123</v>
      </c>
      <c r="H67" s="50">
        <f ca="1"/>
        <v>45115</v>
      </c>
      <c r="I67" s="50">
        <f ca="1"/>
        <v>44762</v>
      </c>
      <c r="J67" t="str">
        <f ca="1"/>
        <v>NOT AVAILABLE</v>
      </c>
      <c r="K67" t="str">
        <f ca="1"/>
        <v>Current</v>
      </c>
      <c r="L67" t="str">
        <f ca="1"/>
        <v>Current</v>
      </c>
      <c r="M67" t="str">
        <f ca="1"/>
        <v>Current</v>
      </c>
    </row>
    <row r="68" spans="2:13" x14ac:dyDescent="0.25">
      <c r="B68" t="str">
        <f ca="1"/>
        <v>Carine</v>
      </c>
      <c r="C68" t="str">
        <f ca="1"/>
        <v>Giacopini</v>
      </c>
      <c r="D68" t="str">
        <f ca="1"/>
        <v>cgiacopini51@posterous.com</v>
      </c>
      <c r="E68" t="str">
        <f ca="1"/>
        <v>project 5</v>
      </c>
      <c r="F68" t="str">
        <f ca="1"/>
        <v>supervisor</v>
      </c>
      <c r="G68" s="50">
        <f ca="1"/>
        <v>45177</v>
      </c>
      <c r="H68" s="50">
        <f ca="1"/>
        <v>44992</v>
      </c>
      <c r="I68" s="50">
        <f ca="1"/>
        <v>45426</v>
      </c>
      <c r="J68" t="str">
        <f ca="1"/>
        <v>NOT AVAILABLE</v>
      </c>
      <c r="K68" t="str">
        <f ca="1"/>
        <v>Current</v>
      </c>
      <c r="L68" t="str">
        <f ca="1"/>
        <v>Current</v>
      </c>
      <c r="M68" t="str">
        <f ca="1"/>
        <v>Current</v>
      </c>
    </row>
    <row r="69" spans="2:13" x14ac:dyDescent="0.25">
      <c r="B69" t="str">
        <f ca="1"/>
        <v>Carley</v>
      </c>
      <c r="C69" t="str">
        <f ca="1"/>
        <v>O'Dowgaine</v>
      </c>
      <c r="D69" t="str">
        <f ca="1"/>
        <v>codowgaine6d@fda.gov</v>
      </c>
      <c r="E69" t="str">
        <f ca="1"/>
        <v>project 3</v>
      </c>
      <c r="F69" t="str">
        <f ca="1"/>
        <v>assistant 2</v>
      </c>
      <c r="G69" s="50">
        <f ca="1"/>
        <v>44926</v>
      </c>
      <c r="H69" s="50">
        <f ca="1"/>
        <v>44980</v>
      </c>
      <c r="I69" s="50">
        <f ca="1"/>
        <v>44820</v>
      </c>
      <c r="J69" t="str">
        <f ca="1"/>
        <v>AVAILABLE</v>
      </c>
      <c r="K69" t="str">
        <f ca="1"/>
        <v>Current</v>
      </c>
      <c r="L69" t="str">
        <f ca="1"/>
        <v>Current</v>
      </c>
      <c r="M69" t="str">
        <f ca="1"/>
        <v>Current</v>
      </c>
    </row>
    <row r="70" spans="2:13" x14ac:dyDescent="0.25">
      <c r="B70" t="str">
        <f ca="1"/>
        <v>Carny</v>
      </c>
      <c r="C70" t="str">
        <f ca="1"/>
        <v>Ecclestone</v>
      </c>
      <c r="D70" t="str">
        <f ca="1"/>
        <v>cecclestonecp@livejournal.com</v>
      </c>
      <c r="E70" t="str">
        <f ca="1"/>
        <v>project 2</v>
      </c>
      <c r="F70" t="str">
        <f ca="1"/>
        <v>manager</v>
      </c>
      <c r="G70" s="50">
        <f ca="1"/>
        <v>45003</v>
      </c>
      <c r="H70" s="50">
        <f ca="1"/>
        <v>44991</v>
      </c>
      <c r="I70" s="50">
        <f ca="1"/>
        <v>45274</v>
      </c>
      <c r="J70" t="str">
        <f ca="1"/>
        <v>NOT AVAILABLE</v>
      </c>
      <c r="K70" t="str">
        <f ca="1"/>
        <v>Current</v>
      </c>
      <c r="L70" t="str">
        <f ca="1"/>
        <v>Current</v>
      </c>
      <c r="M70" t="str">
        <f ca="1"/>
        <v>Current</v>
      </c>
    </row>
    <row r="71" spans="2:13" x14ac:dyDescent="0.25">
      <c r="B71" t="str">
        <f ca="1"/>
        <v>Carolyne</v>
      </c>
      <c r="C71" t="str">
        <f ca="1"/>
        <v>Amoore</v>
      </c>
      <c r="D71" t="str">
        <f ca="1"/>
        <v>camoore4g@naver.com</v>
      </c>
      <c r="E71" t="str">
        <f ca="1"/>
        <v>project 4</v>
      </c>
      <c r="F71" t="str">
        <f ca="1"/>
        <v>manager</v>
      </c>
      <c r="G71" s="50">
        <f ca="1"/>
        <v>44779</v>
      </c>
      <c r="H71" s="50">
        <f ca="1"/>
        <v>45037</v>
      </c>
      <c r="I71" s="50">
        <f ca="1"/>
        <v>45366</v>
      </c>
      <c r="J71" t="str">
        <f ca="1"/>
        <v>NOT AVAILABLE</v>
      </c>
      <c r="K71" t="str">
        <f ca="1"/>
        <v>Current</v>
      </c>
      <c r="L71" t="str">
        <f ca="1"/>
        <v>Current</v>
      </c>
      <c r="M71" t="str">
        <f ca="1"/>
        <v>Current</v>
      </c>
    </row>
    <row r="72" spans="2:13" x14ac:dyDescent="0.25">
      <c r="B72" t="str">
        <f ca="1"/>
        <v>Carrissa</v>
      </c>
      <c r="C72" t="str">
        <f ca="1"/>
        <v>Nafziger</v>
      </c>
      <c r="D72" t="str">
        <f ca="1"/>
        <v>cnafzigergy@ask.com</v>
      </c>
      <c r="E72" t="str">
        <f ca="1"/>
        <v>project 5</v>
      </c>
      <c r="F72" t="str">
        <f ca="1"/>
        <v>team lead</v>
      </c>
      <c r="G72" s="50">
        <f ca="1"/>
        <v>44745</v>
      </c>
      <c r="H72" s="50">
        <f ca="1"/>
        <v>44797</v>
      </c>
      <c r="I72" s="50">
        <f ca="1"/>
        <v>45032</v>
      </c>
      <c r="J72" t="str">
        <f ca="1"/>
        <v>NOT AVAILABLE</v>
      </c>
      <c r="K72" t="str">
        <f ca="1"/>
        <v>Current</v>
      </c>
      <c r="L72" t="str">
        <f ca="1"/>
        <v>Current</v>
      </c>
      <c r="M72" t="str">
        <f ca="1"/>
        <v>Current</v>
      </c>
    </row>
    <row r="73" spans="2:13" x14ac:dyDescent="0.25">
      <c r="B73" t="str">
        <f ca="1"/>
        <v>Cary</v>
      </c>
      <c r="C73" t="str">
        <f ca="1"/>
        <v>Marzelle</v>
      </c>
      <c r="D73" t="str">
        <f ca="1"/>
        <v>cmarzellelh@about.me</v>
      </c>
      <c r="E73" t="str">
        <f ca="1"/>
        <v>project 6</v>
      </c>
      <c r="F73" t="str">
        <f ca="1"/>
        <v>assistant 2</v>
      </c>
      <c r="G73" s="50">
        <f ca="1"/>
        <v>45029</v>
      </c>
      <c r="H73" s="50">
        <f ca="1"/>
        <v>44845</v>
      </c>
      <c r="I73" s="50">
        <f ca="1"/>
        <v>45165</v>
      </c>
      <c r="J73" t="str">
        <f ca="1"/>
        <v>AVAILABLE</v>
      </c>
      <c r="K73" t="str">
        <f ca="1"/>
        <v>Current</v>
      </c>
      <c r="L73" t="str">
        <f ca="1"/>
        <v>Current</v>
      </c>
      <c r="M73" t="str">
        <f ca="1"/>
        <v>Current</v>
      </c>
    </row>
    <row r="74" spans="2:13" x14ac:dyDescent="0.25">
      <c r="B74" t="str">
        <f ca="1"/>
        <v>Catha</v>
      </c>
      <c r="C74" t="str">
        <f ca="1"/>
        <v>Setchfield</v>
      </c>
      <c r="D74" t="str">
        <f ca="1"/>
        <v>csetchfieldlq@oracle.com</v>
      </c>
      <c r="E74" t="str">
        <f ca="1"/>
        <v>project 6</v>
      </c>
      <c r="F74" t="str">
        <f ca="1"/>
        <v>manager</v>
      </c>
      <c r="G74" s="50">
        <f ca="1"/>
        <v>45001</v>
      </c>
      <c r="H74" s="50">
        <f ca="1"/>
        <v>44801</v>
      </c>
      <c r="I74" s="50">
        <f ca="1"/>
        <v>45162</v>
      </c>
      <c r="J74" t="str">
        <f ca="1"/>
        <v>AVAILABLE</v>
      </c>
      <c r="K74" t="str">
        <f ca="1"/>
        <v>Current</v>
      </c>
      <c r="L74" t="str">
        <f ca="1"/>
        <v>Current</v>
      </c>
      <c r="M74" t="str">
        <f ca="1"/>
        <v>Current</v>
      </c>
    </row>
    <row r="75" spans="2:13" x14ac:dyDescent="0.25">
      <c r="B75" t="str">
        <f ca="1"/>
        <v>Cathie</v>
      </c>
      <c r="C75" t="str">
        <f ca="1"/>
        <v>Theunissen</v>
      </c>
      <c r="D75" t="str">
        <f ca="1"/>
        <v>ctheunissen6a@github.com</v>
      </c>
      <c r="E75" t="str">
        <f ca="1"/>
        <v>project 3</v>
      </c>
      <c r="F75" t="str">
        <f ca="1"/>
        <v>manager</v>
      </c>
      <c r="G75" s="50">
        <f ca="1"/>
        <v>44910</v>
      </c>
      <c r="H75" s="50">
        <f ca="1"/>
        <v>44982</v>
      </c>
      <c r="I75" s="50">
        <f ca="1"/>
        <v>44822</v>
      </c>
      <c r="J75" t="str">
        <f ca="1"/>
        <v>AVAILABLE</v>
      </c>
      <c r="K75" t="str">
        <f ca="1"/>
        <v>Current</v>
      </c>
      <c r="L75" t="str">
        <f ca="1"/>
        <v>Current</v>
      </c>
      <c r="M75" t="str">
        <f ca="1"/>
        <v>Current</v>
      </c>
    </row>
    <row r="76" spans="2:13" x14ac:dyDescent="0.25">
      <c r="B76" t="str">
        <f ca="1"/>
        <v>Caty</v>
      </c>
      <c r="C76" t="str">
        <f ca="1"/>
        <v>Vasyunkin</v>
      </c>
      <c r="D76" t="str">
        <f ca="1"/>
        <v>cvasyunkinkb@skyrock.com</v>
      </c>
      <c r="E76" t="str">
        <f ca="1"/>
        <v>project 6</v>
      </c>
      <c r="F76" t="str">
        <f ca="1"/>
        <v>assistant 2</v>
      </c>
      <c r="G76" s="50">
        <f ca="1"/>
        <v>44782</v>
      </c>
      <c r="H76" s="50">
        <f ca="1"/>
        <v>44761</v>
      </c>
      <c r="I76" s="50">
        <f ca="1"/>
        <v>44987</v>
      </c>
      <c r="J76" t="str">
        <f ca="1"/>
        <v>NOT AVAILABLE</v>
      </c>
      <c r="K76" t="str">
        <f ca="1"/>
        <v>Current</v>
      </c>
      <c r="L76" t="str">
        <f ca="1"/>
        <v>Current</v>
      </c>
      <c r="M76" t="str">
        <f ca="1"/>
        <v>Current</v>
      </c>
    </row>
    <row r="77" spans="2:13" x14ac:dyDescent="0.25">
      <c r="B77" t="str">
        <f ca="1"/>
        <v>Cecil</v>
      </c>
      <c r="C77" t="str">
        <f ca="1"/>
        <v>Jain</v>
      </c>
      <c r="D77" t="str">
        <f ca="1"/>
        <v>cjainr6@toplist.cz</v>
      </c>
      <c r="E77" t="str">
        <f ca="1"/>
        <v>project 2</v>
      </c>
      <c r="F77" t="str">
        <f ca="1"/>
        <v>supervisor</v>
      </c>
      <c r="G77" s="50">
        <f ca="1"/>
        <v>45158</v>
      </c>
      <c r="H77" s="50">
        <f ca="1"/>
        <v>44738</v>
      </c>
      <c r="I77" s="50">
        <f ca="1"/>
        <v>45266</v>
      </c>
      <c r="J77" t="str">
        <f ca="1"/>
        <v>NOT AVAILABLE</v>
      </c>
      <c r="K77" t="str">
        <f ca="1"/>
        <v>Current</v>
      </c>
      <c r="L77" t="str">
        <f ca="1"/>
        <v>Current</v>
      </c>
      <c r="M77" t="str">
        <f ca="1"/>
        <v>Current</v>
      </c>
    </row>
    <row r="78" spans="2:13" x14ac:dyDescent="0.25">
      <c r="B78" t="str">
        <f ca="1"/>
        <v>Ceil</v>
      </c>
      <c r="C78" t="str">
        <f ca="1"/>
        <v>Disley</v>
      </c>
      <c r="D78" t="str">
        <f ca="1"/>
        <v>cdisleyoc@ycombinator.com</v>
      </c>
      <c r="E78" t="str">
        <f ca="1"/>
        <v>project 1</v>
      </c>
      <c r="F78" t="str">
        <f ca="1"/>
        <v>assistant 1</v>
      </c>
      <c r="G78" s="50">
        <f ca="1"/>
        <v>45014</v>
      </c>
      <c r="H78" s="50">
        <f ca="1"/>
        <v>44896</v>
      </c>
      <c r="I78" s="50">
        <f ca="1"/>
        <v>45170</v>
      </c>
      <c r="J78" t="str">
        <f ca="1"/>
        <v>NOT AVAILABLE</v>
      </c>
      <c r="K78" t="str">
        <f ca="1"/>
        <v>Current</v>
      </c>
      <c r="L78" t="str">
        <f ca="1"/>
        <v>Current</v>
      </c>
      <c r="M78" t="str">
        <f ca="1"/>
        <v>Current</v>
      </c>
    </row>
    <row r="79" spans="2:13" x14ac:dyDescent="0.25">
      <c r="B79" t="str">
        <f ca="1"/>
        <v>Cesya</v>
      </c>
      <c r="C79" t="str">
        <f ca="1"/>
        <v>Jennens</v>
      </c>
      <c r="D79" t="str">
        <f ca="1"/>
        <v>cjennens72@oakley.com</v>
      </c>
      <c r="E79" t="str">
        <f ca="1"/>
        <v>project 6</v>
      </c>
      <c r="F79" t="str">
        <f ca="1"/>
        <v>assistant 1</v>
      </c>
      <c r="G79" s="50">
        <f ca="1"/>
        <v>44745</v>
      </c>
      <c r="H79" s="50">
        <f ca="1"/>
        <v>45114</v>
      </c>
      <c r="I79" s="50">
        <f ca="1"/>
        <v>44974</v>
      </c>
      <c r="J79" t="str">
        <f ca="1"/>
        <v>AVAILABLE</v>
      </c>
      <c r="K79" t="str">
        <f ca="1"/>
        <v>Current</v>
      </c>
      <c r="L79" t="str">
        <f ca="1"/>
        <v>Current</v>
      </c>
      <c r="M79" t="str">
        <f ca="1"/>
        <v>Current</v>
      </c>
    </row>
    <row r="80" spans="2:13" x14ac:dyDescent="0.25">
      <c r="B80" t="str">
        <f ca="1"/>
        <v>Chalmers</v>
      </c>
      <c r="C80" t="str">
        <f ca="1"/>
        <v>Devey</v>
      </c>
      <c r="D80" t="str">
        <f ca="1"/>
        <v>cdevey84@youku.com</v>
      </c>
      <c r="E80" t="str">
        <f ca="1"/>
        <v>project 4</v>
      </c>
      <c r="F80" t="str">
        <f ca="1"/>
        <v>manager</v>
      </c>
      <c r="G80" s="50">
        <f ca="1"/>
        <v>45074</v>
      </c>
      <c r="H80" s="50">
        <f ca="1"/>
        <v>45123</v>
      </c>
      <c r="I80" s="50">
        <f ca="1"/>
        <v>45207</v>
      </c>
      <c r="J80" t="str">
        <f ca="1"/>
        <v>AVAILABLE</v>
      </c>
      <c r="K80" t="str">
        <f ca="1"/>
        <v>Current</v>
      </c>
      <c r="L80" t="str">
        <f ca="1"/>
        <v>Current</v>
      </c>
      <c r="M80" t="str">
        <f ca="1"/>
        <v>Current</v>
      </c>
    </row>
    <row r="81" spans="2:13" x14ac:dyDescent="0.25">
      <c r="B81" t="str">
        <f ca="1"/>
        <v>Chickie</v>
      </c>
      <c r="C81" t="str">
        <f ca="1"/>
        <v>Hannah</v>
      </c>
      <c r="D81" t="str">
        <f ca="1"/>
        <v>channahda@qq.com</v>
      </c>
      <c r="E81" t="str">
        <f ca="1"/>
        <v>project 3</v>
      </c>
      <c r="F81" t="str">
        <f ca="1"/>
        <v>supervisor</v>
      </c>
      <c r="G81" s="50">
        <f ca="1"/>
        <v>44804</v>
      </c>
      <c r="H81" s="50">
        <f ca="1"/>
        <v>44963</v>
      </c>
      <c r="I81" s="50">
        <f ca="1"/>
        <v>44947</v>
      </c>
      <c r="J81" t="str">
        <f ca="1"/>
        <v>AVAILABLE</v>
      </c>
      <c r="K81" t="str">
        <f ca="1"/>
        <v>Current</v>
      </c>
      <c r="L81" t="str">
        <f ca="1"/>
        <v>Current</v>
      </c>
      <c r="M81" t="str">
        <f ca="1"/>
        <v>Current</v>
      </c>
    </row>
    <row r="82" spans="2:13" x14ac:dyDescent="0.25">
      <c r="B82" t="str">
        <f ca="1"/>
        <v>Chiquia</v>
      </c>
      <c r="C82" t="str">
        <f ca="1"/>
        <v>Duckett</v>
      </c>
      <c r="D82" t="str">
        <f ca="1"/>
        <v>cduckett5c@yandex.ru</v>
      </c>
      <c r="E82" t="str">
        <f ca="1"/>
        <v>project 2</v>
      </c>
      <c r="F82" t="str">
        <f ca="1"/>
        <v>manager</v>
      </c>
      <c r="G82" s="50">
        <f ca="1"/>
        <v>44903</v>
      </c>
      <c r="H82" s="50">
        <f ca="1"/>
        <v>44777</v>
      </c>
      <c r="I82" s="50">
        <f ca="1"/>
        <v>45098</v>
      </c>
      <c r="J82" t="str">
        <f ca="1"/>
        <v>AVAILABLE</v>
      </c>
      <c r="K82" t="str">
        <f ca="1"/>
        <v>Current</v>
      </c>
      <c r="L82" t="str">
        <f ca="1"/>
        <v>Current</v>
      </c>
      <c r="M82" t="str">
        <f ca="1"/>
        <v>Current</v>
      </c>
    </row>
    <row r="83" spans="2:13" x14ac:dyDescent="0.25">
      <c r="B83" t="str">
        <f ca="1"/>
        <v>Christin</v>
      </c>
      <c r="C83" t="str">
        <f ca="1"/>
        <v>Edney</v>
      </c>
      <c r="D83" t="str">
        <f ca="1"/>
        <v>cedneymf@psu.edu</v>
      </c>
      <c r="E83" t="str">
        <f ca="1"/>
        <v>project 3</v>
      </c>
      <c r="F83" t="str">
        <f ca="1"/>
        <v>assistant 2</v>
      </c>
      <c r="G83" s="50">
        <f ca="1"/>
        <v>44982</v>
      </c>
      <c r="H83" s="50">
        <f ca="1"/>
        <v>44815</v>
      </c>
      <c r="I83" s="50">
        <f ca="1"/>
        <v>44755</v>
      </c>
      <c r="J83" t="str">
        <f ca="1"/>
        <v>AVAILABLE</v>
      </c>
      <c r="K83" t="str">
        <f ca="1"/>
        <v>Current</v>
      </c>
      <c r="L83" t="str">
        <f ca="1"/>
        <v>Current</v>
      </c>
      <c r="M83" t="str">
        <f ca="1"/>
        <v>Current</v>
      </c>
    </row>
    <row r="84" spans="2:13" x14ac:dyDescent="0.25">
      <c r="B84" t="str">
        <f ca="1"/>
        <v>Christina</v>
      </c>
      <c r="C84" t="str">
        <f ca="1"/>
        <v>Binnion</v>
      </c>
      <c r="D84" t="str">
        <f ca="1"/>
        <v>cbinnionq6@topsy.com</v>
      </c>
      <c r="E84" t="str">
        <f ca="1"/>
        <v>project 2</v>
      </c>
      <c r="F84" t="str">
        <f ca="1"/>
        <v>assistant 2</v>
      </c>
      <c r="G84" s="50">
        <f ca="1"/>
        <v>45114</v>
      </c>
      <c r="H84" s="50">
        <f ca="1"/>
        <v>44855</v>
      </c>
      <c r="I84" s="50">
        <f ca="1"/>
        <v>45228</v>
      </c>
      <c r="J84" t="str">
        <f ca="1"/>
        <v>AVAILABLE</v>
      </c>
      <c r="K84" t="str">
        <f ca="1"/>
        <v>Current</v>
      </c>
      <c r="L84" t="str">
        <f ca="1"/>
        <v>Current</v>
      </c>
      <c r="M84" t="str">
        <f ca="1"/>
        <v>Current</v>
      </c>
    </row>
    <row r="85" spans="2:13" x14ac:dyDescent="0.25">
      <c r="B85" t="str">
        <f ca="1"/>
        <v>Chrysler</v>
      </c>
      <c r="C85" t="str">
        <f ca="1"/>
        <v>Notti</v>
      </c>
      <c r="D85" t="str">
        <f ca="1"/>
        <v>cnottioo@ft.com</v>
      </c>
      <c r="E85" t="str">
        <f ca="1"/>
        <v>project 6</v>
      </c>
      <c r="F85" t="str">
        <f ca="1"/>
        <v>manager</v>
      </c>
      <c r="G85" s="50">
        <f ca="1"/>
        <v>44925</v>
      </c>
      <c r="H85" s="50">
        <f ca="1"/>
        <v>44900</v>
      </c>
      <c r="I85" s="50">
        <f ca="1"/>
        <v>45103</v>
      </c>
      <c r="J85" t="str">
        <f ca="1"/>
        <v>AVAILABLE</v>
      </c>
      <c r="K85" t="str">
        <f ca="1"/>
        <v>Current</v>
      </c>
      <c r="L85" t="str">
        <f ca="1"/>
        <v>Current</v>
      </c>
      <c r="M85" t="str">
        <f ca="1"/>
        <v>Current</v>
      </c>
    </row>
    <row r="86" spans="2:13" x14ac:dyDescent="0.25">
      <c r="B86" t="str">
        <f ca="1"/>
        <v>Claudia</v>
      </c>
      <c r="C86" t="str">
        <f ca="1"/>
        <v>MacGiany</v>
      </c>
      <c r="D86" t="str">
        <f ca="1"/>
        <v>cmacgianyfc@w3.org</v>
      </c>
      <c r="E86" t="str">
        <f ca="1"/>
        <v>project 4</v>
      </c>
      <c r="F86" t="str">
        <f ca="1"/>
        <v>assistant 1</v>
      </c>
      <c r="G86" s="50">
        <f ca="1"/>
        <v>44955</v>
      </c>
      <c r="H86" s="50">
        <f ca="1"/>
        <v>44927</v>
      </c>
      <c r="I86" s="50">
        <f ca="1"/>
        <v>45295</v>
      </c>
      <c r="J86" t="str">
        <f ca="1"/>
        <v>AVAILABLE</v>
      </c>
      <c r="K86" t="str">
        <f ca="1"/>
        <v>Current</v>
      </c>
      <c r="L86" t="str">
        <f ca="1"/>
        <v>Current</v>
      </c>
      <c r="M86" t="str">
        <f ca="1"/>
        <v>Current</v>
      </c>
    </row>
    <row r="87" spans="2:13" x14ac:dyDescent="0.25">
      <c r="B87" t="str">
        <f ca="1"/>
        <v>Cletis</v>
      </c>
      <c r="C87" t="str">
        <f ca="1"/>
        <v>Balham</v>
      </c>
      <c r="D87" t="str">
        <f ca="1"/>
        <v>cbalhamz@prweb.com</v>
      </c>
      <c r="E87" t="str">
        <f ca="1"/>
        <v>project 4</v>
      </c>
      <c r="F87" t="str">
        <f ca="1"/>
        <v>assistant 1</v>
      </c>
      <c r="G87" s="50">
        <f ca="1"/>
        <v>45187</v>
      </c>
      <c r="H87" s="50">
        <f ca="1"/>
        <v>44812</v>
      </c>
      <c r="I87" s="50">
        <f ca="1"/>
        <v>45429</v>
      </c>
      <c r="J87" t="str">
        <f ca="1"/>
        <v>AVAILABLE</v>
      </c>
      <c r="K87" t="str">
        <f ca="1"/>
        <v>Current</v>
      </c>
      <c r="L87" t="str">
        <f ca="1"/>
        <v>Current</v>
      </c>
      <c r="M87" t="str">
        <f ca="1"/>
        <v>Current</v>
      </c>
    </row>
    <row r="88" spans="2:13" x14ac:dyDescent="0.25">
      <c r="B88" t="str">
        <f ca="1"/>
        <v>Cleve</v>
      </c>
      <c r="C88" t="str">
        <f ca="1"/>
        <v>Roseaman</v>
      </c>
      <c r="D88" t="str">
        <f ca="1"/>
        <v>croseamaneq@list-manage.com</v>
      </c>
      <c r="E88" t="str">
        <f ca="1"/>
        <v>project 1</v>
      </c>
      <c r="F88" t="str">
        <f ca="1"/>
        <v>assistant 2</v>
      </c>
      <c r="G88" s="50">
        <f ca="1"/>
        <v>45011</v>
      </c>
      <c r="H88" s="50">
        <f ca="1"/>
        <v>44932</v>
      </c>
      <c r="I88" s="50">
        <f ca="1"/>
        <v>45136</v>
      </c>
      <c r="J88" t="str">
        <f ca="1"/>
        <v>AVAILABLE</v>
      </c>
      <c r="K88" t="str">
        <f ca="1"/>
        <v>Current</v>
      </c>
      <c r="L88" t="str">
        <f ca="1"/>
        <v>Current</v>
      </c>
      <c r="M88" t="str">
        <f ca="1"/>
        <v>Current</v>
      </c>
    </row>
    <row r="89" spans="2:13" x14ac:dyDescent="0.25">
      <c r="B89" t="str">
        <f ca="1"/>
        <v>Concettina</v>
      </c>
      <c r="C89" t="str">
        <f ca="1"/>
        <v>Rosenbusch</v>
      </c>
      <c r="D89" t="str">
        <f ca="1"/>
        <v>crosenbuschk1@guardian.co.uk</v>
      </c>
      <c r="E89" t="str">
        <f ca="1"/>
        <v>project 4</v>
      </c>
      <c r="F89" t="str">
        <f ca="1"/>
        <v>assistant 2</v>
      </c>
      <c r="G89" s="50">
        <f ca="1"/>
        <v>44925</v>
      </c>
      <c r="H89" s="50">
        <f ca="1"/>
        <v>44887</v>
      </c>
      <c r="I89" s="50">
        <f ca="1"/>
        <v>44819</v>
      </c>
      <c r="J89" t="str">
        <f ca="1"/>
        <v>NOT AVAILABLE</v>
      </c>
      <c r="K89" t="str">
        <f ca="1"/>
        <v>Current</v>
      </c>
      <c r="L89" t="str">
        <f ca="1"/>
        <v>Current</v>
      </c>
      <c r="M89" t="str">
        <f ca="1"/>
        <v>Current</v>
      </c>
    </row>
    <row r="90" spans="2:13" x14ac:dyDescent="0.25">
      <c r="B90" t="str">
        <f ca="1"/>
        <v>Corabel</v>
      </c>
      <c r="C90" t="str">
        <f ca="1"/>
        <v>Carlone</v>
      </c>
      <c r="D90" t="str">
        <f ca="1"/>
        <v>ccarlonep3@fda.gov</v>
      </c>
      <c r="E90" t="str">
        <f ca="1"/>
        <v>project 6</v>
      </c>
      <c r="F90" t="str">
        <f ca="1"/>
        <v>manager</v>
      </c>
      <c r="G90" s="50">
        <f ca="1"/>
        <v>44976</v>
      </c>
      <c r="H90" s="50">
        <f ca="1"/>
        <v>44876</v>
      </c>
      <c r="I90" s="50">
        <f ca="1"/>
        <v>44778</v>
      </c>
      <c r="J90" t="str">
        <f ca="1"/>
        <v>AVAILABLE</v>
      </c>
      <c r="K90" t="str">
        <f ca="1"/>
        <v>Current</v>
      </c>
      <c r="L90" t="str">
        <f ca="1"/>
        <v>Current</v>
      </c>
      <c r="M90" t="str">
        <f ca="1"/>
        <v>Current</v>
      </c>
    </row>
    <row r="91" spans="2:13" x14ac:dyDescent="0.25">
      <c r="B91" t="str">
        <f ca="1"/>
        <v>Cordy</v>
      </c>
      <c r="C91" t="str">
        <f ca="1"/>
        <v>Cardenosa</v>
      </c>
      <c r="D91" t="str">
        <f ca="1"/>
        <v>ccardenosaqt@disqus.com</v>
      </c>
      <c r="E91" t="str">
        <f ca="1"/>
        <v>project 5</v>
      </c>
      <c r="F91" t="str">
        <f ca="1"/>
        <v>team lead</v>
      </c>
      <c r="G91" s="50">
        <f ca="1"/>
        <v>44720</v>
      </c>
      <c r="H91" s="50">
        <f ca="1"/>
        <v>45123</v>
      </c>
      <c r="I91" s="50">
        <f ca="1"/>
        <v>44913</v>
      </c>
      <c r="J91" t="str">
        <f ca="1"/>
        <v>AVAILABLE</v>
      </c>
      <c r="K91" t="str">
        <f ca="1"/>
        <v>Expired</v>
      </c>
      <c r="L91" t="str">
        <f ca="1"/>
        <v>Current</v>
      </c>
      <c r="M91" t="str">
        <f ca="1"/>
        <v>Current</v>
      </c>
    </row>
    <row r="92" spans="2:13" x14ac:dyDescent="0.25">
      <c r="B92" t="str">
        <f ca="1"/>
        <v>Cornelia</v>
      </c>
      <c r="C92" t="str">
        <f ca="1"/>
        <v>Cockin</v>
      </c>
      <c r="D92" t="str">
        <f ca="1"/>
        <v>ccockinbo@live.com</v>
      </c>
      <c r="E92" t="str">
        <f ca="1"/>
        <v>project 3</v>
      </c>
      <c r="F92" t="str">
        <f ca="1"/>
        <v>assistant 2</v>
      </c>
      <c r="G92" s="50">
        <f ca="1"/>
        <v>45028</v>
      </c>
      <c r="H92" s="50">
        <f ca="1"/>
        <v>44773</v>
      </c>
      <c r="I92" s="50">
        <f ca="1"/>
        <v>45376</v>
      </c>
      <c r="J92" t="str">
        <f ca="1"/>
        <v>AVAILABLE</v>
      </c>
      <c r="K92" t="str">
        <f ca="1"/>
        <v>Current</v>
      </c>
      <c r="L92" t="str">
        <f ca="1"/>
        <v>Current</v>
      </c>
      <c r="M92" t="str">
        <f ca="1"/>
        <v>Current</v>
      </c>
    </row>
    <row r="93" spans="2:13" x14ac:dyDescent="0.25">
      <c r="B93" t="str">
        <f ca="1"/>
        <v>Crin</v>
      </c>
      <c r="C93" t="str">
        <f ca="1"/>
        <v>Delacour</v>
      </c>
      <c r="D93" t="str">
        <f ca="1"/>
        <v>cdelacourg9@ebay.co.uk</v>
      </c>
      <c r="E93" t="str">
        <f ca="1"/>
        <v>project 3</v>
      </c>
      <c r="F93" t="str">
        <f ca="1"/>
        <v>team lead</v>
      </c>
      <c r="G93" s="50">
        <f ca="1"/>
        <v>44995</v>
      </c>
      <c r="H93" s="50">
        <f ca="1"/>
        <v>44839</v>
      </c>
      <c r="I93" s="50">
        <f ca="1"/>
        <v>45006</v>
      </c>
      <c r="J93" t="str">
        <f ca="1"/>
        <v>AVAILABLE</v>
      </c>
      <c r="K93" t="str">
        <f ca="1"/>
        <v>Current</v>
      </c>
      <c r="L93" t="str">
        <f ca="1"/>
        <v>Current</v>
      </c>
      <c r="M93" t="str">
        <f ca="1"/>
        <v>Current</v>
      </c>
    </row>
    <row r="94" spans="2:13" x14ac:dyDescent="0.25">
      <c r="B94" t="str">
        <f ca="1"/>
        <v>Cyrille</v>
      </c>
      <c r="C94" t="str">
        <f ca="1"/>
        <v>Habergham</v>
      </c>
      <c r="D94" t="str">
        <f ca="1"/>
        <v>chabergham4y@sphinn.com</v>
      </c>
      <c r="E94" t="str">
        <f ca="1"/>
        <v>project 4</v>
      </c>
      <c r="F94" t="str">
        <f ca="1"/>
        <v>assistant 2</v>
      </c>
      <c r="G94" s="50">
        <f ca="1"/>
        <v>45168</v>
      </c>
      <c r="H94" s="50">
        <f ca="1"/>
        <v>44937</v>
      </c>
      <c r="I94" s="50">
        <f ca="1"/>
        <v>45222</v>
      </c>
      <c r="J94" t="str">
        <f ca="1"/>
        <v>AVAILABLE</v>
      </c>
      <c r="K94" t="str">
        <f ca="1"/>
        <v>Current</v>
      </c>
      <c r="L94" t="str">
        <f ca="1"/>
        <v>Current</v>
      </c>
      <c r="M94" t="str">
        <f ca="1"/>
        <v>Current</v>
      </c>
    </row>
    <row r="95" spans="2:13" x14ac:dyDescent="0.25">
      <c r="B95" t="str">
        <f ca="1"/>
        <v>Dael</v>
      </c>
      <c r="C95" t="str">
        <f ca="1"/>
        <v>Skones</v>
      </c>
      <c r="D95" t="str">
        <f ca="1"/>
        <v>dskoneso0@paginegialle.it</v>
      </c>
      <c r="E95" t="str">
        <f ca="1"/>
        <v>project 4</v>
      </c>
      <c r="F95" t="str">
        <f ca="1"/>
        <v>assistant 1</v>
      </c>
      <c r="G95" s="50">
        <f ca="1"/>
        <v>45007</v>
      </c>
      <c r="H95" s="50">
        <f ca="1"/>
        <v>45077</v>
      </c>
      <c r="I95" s="50">
        <f ca="1"/>
        <v>45474</v>
      </c>
      <c r="J95" t="str">
        <f ca="1"/>
        <v>NOT AVAILABLE</v>
      </c>
      <c r="K95" t="str">
        <f ca="1"/>
        <v>Current</v>
      </c>
      <c r="L95" t="str">
        <f ca="1"/>
        <v>Current</v>
      </c>
      <c r="M95" t="str">
        <f ca="1"/>
        <v>Current</v>
      </c>
    </row>
    <row r="96" spans="2:13" x14ac:dyDescent="0.25">
      <c r="B96" t="str">
        <f ca="1"/>
        <v>Dale</v>
      </c>
      <c r="C96" t="str">
        <f ca="1"/>
        <v>Dallman</v>
      </c>
      <c r="D96" t="str">
        <f ca="1"/>
        <v>ddallman1e@apple.com</v>
      </c>
      <c r="E96" t="str">
        <f ca="1"/>
        <v>project 1</v>
      </c>
      <c r="F96" t="str">
        <f ca="1"/>
        <v>manager</v>
      </c>
      <c r="G96" s="50">
        <f ca="1"/>
        <v>44787</v>
      </c>
      <c r="H96" s="50">
        <f ca="1"/>
        <v>44850</v>
      </c>
      <c r="I96" s="50">
        <f ca="1"/>
        <v>45136</v>
      </c>
      <c r="J96" t="str">
        <f ca="1"/>
        <v>AVAILABLE</v>
      </c>
      <c r="K96" t="str">
        <f ca="1"/>
        <v>Current</v>
      </c>
      <c r="L96" t="str">
        <f ca="1"/>
        <v>Current</v>
      </c>
      <c r="M96" t="str">
        <f ca="1"/>
        <v>Current</v>
      </c>
    </row>
    <row r="97" spans="2:13" x14ac:dyDescent="0.25">
      <c r="B97" t="str">
        <f ca="1"/>
        <v>Danielle</v>
      </c>
      <c r="C97" t="str">
        <f ca="1"/>
        <v>Burstowe</v>
      </c>
      <c r="D97" t="str">
        <f ca="1"/>
        <v>dburstowe75@facebook.com</v>
      </c>
      <c r="E97" t="str">
        <f ca="1"/>
        <v>project 2</v>
      </c>
      <c r="F97" t="str">
        <f ca="1"/>
        <v>manager</v>
      </c>
      <c r="G97" s="50">
        <f ca="1"/>
        <v>45169</v>
      </c>
      <c r="H97" s="50">
        <f ca="1"/>
        <v>45077</v>
      </c>
      <c r="I97" s="50">
        <f ca="1"/>
        <v>45287</v>
      </c>
      <c r="J97" t="str">
        <f ca="1"/>
        <v>NOT AVAILABLE</v>
      </c>
      <c r="K97" t="str">
        <f ca="1"/>
        <v>Current</v>
      </c>
      <c r="L97" t="str">
        <f ca="1"/>
        <v>Current</v>
      </c>
      <c r="M97" t="str">
        <f ca="1"/>
        <v>Current</v>
      </c>
    </row>
    <row r="98" spans="2:13" x14ac:dyDescent="0.25">
      <c r="B98" t="str">
        <f ca="1"/>
        <v>Daphene</v>
      </c>
      <c r="C98" t="str">
        <f ca="1"/>
        <v>Delhanty</v>
      </c>
      <c r="D98" t="str">
        <f ca="1"/>
        <v>ddelhantyfr@howstuffworks.com</v>
      </c>
      <c r="E98" t="str">
        <f ca="1"/>
        <v>project 4</v>
      </c>
      <c r="F98" t="str">
        <f ca="1"/>
        <v>supervisor</v>
      </c>
      <c r="G98" s="50">
        <f ca="1"/>
        <v>45053</v>
      </c>
      <c r="H98" s="50">
        <f ca="1"/>
        <v>45206</v>
      </c>
      <c r="I98" s="50">
        <f ca="1"/>
        <v>45484</v>
      </c>
      <c r="J98" t="str">
        <f ca="1"/>
        <v>AVAILABLE</v>
      </c>
      <c r="K98" t="str">
        <f ca="1"/>
        <v>Current</v>
      </c>
      <c r="L98" t="str">
        <f ca="1"/>
        <v>Current</v>
      </c>
      <c r="M98" t="str">
        <f ca="1"/>
        <v>Current</v>
      </c>
    </row>
    <row r="99" spans="2:13" x14ac:dyDescent="0.25">
      <c r="B99" t="str">
        <f ca="1"/>
        <v>Darnall</v>
      </c>
      <c r="C99" t="str">
        <f ca="1"/>
        <v>Stent</v>
      </c>
      <c r="D99" t="str">
        <f ca="1"/>
        <v>dstentax@cam.ac.uk</v>
      </c>
      <c r="E99" t="str">
        <f ca="1"/>
        <v>project 4</v>
      </c>
      <c r="F99" t="str">
        <f ca="1"/>
        <v>assistant 2</v>
      </c>
      <c r="G99" s="50">
        <f ca="1"/>
        <v>45136</v>
      </c>
      <c r="H99" s="50">
        <f ca="1"/>
        <v>44763</v>
      </c>
      <c r="I99" s="50">
        <f ca="1"/>
        <v>45061</v>
      </c>
      <c r="J99" t="str">
        <f ca="1"/>
        <v>AVAILABLE</v>
      </c>
      <c r="K99" t="str">
        <f ca="1"/>
        <v>Current</v>
      </c>
      <c r="L99" t="str">
        <f ca="1"/>
        <v>Current</v>
      </c>
      <c r="M99" t="str">
        <f ca="1"/>
        <v>Current</v>
      </c>
    </row>
    <row r="100" spans="2:13" x14ac:dyDescent="0.25">
      <c r="B100" t="str">
        <f ca="1"/>
        <v>Davey</v>
      </c>
      <c r="C100" t="str">
        <f ca="1"/>
        <v>Ewers</v>
      </c>
      <c r="D100" t="str">
        <f ca="1"/>
        <v>dewersan@xing.com</v>
      </c>
      <c r="E100" t="str">
        <f ca="1"/>
        <v>project 5</v>
      </c>
      <c r="F100" t="str">
        <f ca="1"/>
        <v>supervisor</v>
      </c>
      <c r="G100" s="50">
        <f ca="1"/>
        <v>45131</v>
      </c>
      <c r="H100" s="50">
        <f ca="1"/>
        <v>45213</v>
      </c>
      <c r="I100" s="50">
        <f ca="1"/>
        <v>45438</v>
      </c>
      <c r="J100" t="str">
        <f ca="1"/>
        <v>AVAILABLE</v>
      </c>
      <c r="K100" t="str">
        <f ca="1"/>
        <v>Current</v>
      </c>
      <c r="L100" t="str">
        <f ca="1"/>
        <v>Current</v>
      </c>
      <c r="M100" t="str">
        <f ca="1"/>
        <v>Current</v>
      </c>
    </row>
    <row r="101" spans="2:13" x14ac:dyDescent="0.25">
      <c r="B101" t="str">
        <f ca="1"/>
        <v>Davida</v>
      </c>
      <c r="C101" t="str">
        <f ca="1"/>
        <v>Calwell</v>
      </c>
      <c r="D101" t="str">
        <f ca="1"/>
        <v>dcalwello2@histats.com</v>
      </c>
      <c r="E101" t="str">
        <f ca="1"/>
        <v>project 4</v>
      </c>
      <c r="F101" t="str">
        <f ca="1"/>
        <v>supervisor</v>
      </c>
      <c r="G101" s="50">
        <f ca="1"/>
        <v>45081</v>
      </c>
      <c r="H101" s="50">
        <f ca="1"/>
        <v>45006</v>
      </c>
      <c r="I101" s="50">
        <f ca="1"/>
        <v>44883</v>
      </c>
      <c r="J101" t="str">
        <f ca="1"/>
        <v>NOT AVAILABLE</v>
      </c>
      <c r="K101" t="str">
        <f ca="1"/>
        <v>Current</v>
      </c>
      <c r="L101" t="str">
        <f ca="1"/>
        <v>Current</v>
      </c>
      <c r="M101" t="str">
        <f ca="1"/>
        <v>Current</v>
      </c>
    </row>
    <row r="102" spans="2:13" x14ac:dyDescent="0.25">
      <c r="B102" t="str">
        <f ca="1"/>
        <v>Dede</v>
      </c>
      <c r="C102" t="str">
        <f ca="1"/>
        <v>Poundford</v>
      </c>
      <c r="D102" t="str">
        <f ca="1"/>
        <v>dpoundfordju@amazon.com</v>
      </c>
      <c r="E102" t="str">
        <f ca="1"/>
        <v>project 3</v>
      </c>
      <c r="F102" t="str">
        <f ca="1"/>
        <v>assistant 1</v>
      </c>
      <c r="G102" s="50">
        <f ca="1"/>
        <v>44769</v>
      </c>
      <c r="H102" s="50">
        <f ca="1"/>
        <v>44957</v>
      </c>
      <c r="I102" s="50">
        <f ca="1"/>
        <v>45352</v>
      </c>
      <c r="J102" t="str">
        <f ca="1"/>
        <v>AVAILABLE</v>
      </c>
      <c r="K102" t="str">
        <f ca="1"/>
        <v>Current</v>
      </c>
      <c r="L102" t="str">
        <f ca="1"/>
        <v>Current</v>
      </c>
      <c r="M102" t="str">
        <f ca="1"/>
        <v>Current</v>
      </c>
    </row>
    <row r="103" spans="2:13" x14ac:dyDescent="0.25">
      <c r="B103" t="str">
        <f ca="1"/>
        <v>Deeanne</v>
      </c>
      <c r="C103" t="str">
        <f ca="1"/>
        <v>Scoyne</v>
      </c>
      <c r="D103" t="str">
        <f ca="1"/>
        <v>dscoyne7i@baidu.com</v>
      </c>
      <c r="E103" t="str">
        <f ca="1"/>
        <v>project 4</v>
      </c>
      <c r="F103" t="str">
        <f ca="1"/>
        <v>team lead</v>
      </c>
      <c r="G103" s="50">
        <f ca="1"/>
        <v>44826</v>
      </c>
      <c r="H103" s="50">
        <f ca="1"/>
        <v>44874</v>
      </c>
      <c r="I103" s="50">
        <f ca="1"/>
        <v>44903</v>
      </c>
      <c r="J103" t="str">
        <f ca="1"/>
        <v>AVAILABLE</v>
      </c>
      <c r="K103" t="str">
        <f ca="1"/>
        <v>Current</v>
      </c>
      <c r="L103" t="str">
        <f ca="1"/>
        <v>Current</v>
      </c>
      <c r="M103" t="str">
        <f ca="1"/>
        <v>Current</v>
      </c>
    </row>
    <row r="104" spans="2:13" x14ac:dyDescent="0.25">
      <c r="B104" t="str">
        <f ca="1"/>
        <v>Delinda</v>
      </c>
      <c r="C104" t="str">
        <f ca="1"/>
        <v>Del Castello</v>
      </c>
      <c r="D104" t="str">
        <f ca="1"/>
        <v>ddelcastello56@ocn.ne.jp</v>
      </c>
      <c r="E104" t="str">
        <f ca="1"/>
        <v>project 3</v>
      </c>
      <c r="F104" t="str">
        <f ca="1"/>
        <v>manager</v>
      </c>
      <c r="G104" s="50">
        <f ca="1"/>
        <v>44859</v>
      </c>
      <c r="H104" s="50">
        <f ca="1"/>
        <v>45166</v>
      </c>
      <c r="I104" s="50">
        <f ca="1"/>
        <v>44879</v>
      </c>
      <c r="J104" t="str">
        <f ca="1"/>
        <v>NOT AVAILABLE</v>
      </c>
      <c r="K104" t="str">
        <f ca="1"/>
        <v>Current</v>
      </c>
      <c r="L104" t="str">
        <f ca="1"/>
        <v>Current</v>
      </c>
      <c r="M104" t="str">
        <f ca="1"/>
        <v>Current</v>
      </c>
    </row>
    <row r="105" spans="2:13" x14ac:dyDescent="0.25">
      <c r="B105" t="str">
        <f ca="1"/>
        <v>Demetris</v>
      </c>
      <c r="C105" t="str">
        <f ca="1"/>
        <v>Kidson</v>
      </c>
      <c r="D105" t="str">
        <f ca="1"/>
        <v>dkidson9g@mozilla.com</v>
      </c>
      <c r="E105" t="str">
        <f ca="1"/>
        <v>project 3</v>
      </c>
      <c r="F105" t="str">
        <f ca="1"/>
        <v>team lead</v>
      </c>
      <c r="G105" s="50">
        <f ca="1"/>
        <v>44858</v>
      </c>
      <c r="H105" s="50">
        <f ca="1"/>
        <v>44777</v>
      </c>
      <c r="I105" s="50">
        <f ca="1"/>
        <v>45024</v>
      </c>
      <c r="J105" t="str">
        <f ca="1"/>
        <v>NOT AVAILABLE</v>
      </c>
      <c r="K105" t="str">
        <f ca="1"/>
        <v>Current</v>
      </c>
      <c r="L105" t="str">
        <f ca="1"/>
        <v>Current</v>
      </c>
      <c r="M105" t="str">
        <f ca="1"/>
        <v>Current</v>
      </c>
    </row>
    <row r="106" spans="2:13" x14ac:dyDescent="0.25">
      <c r="B106" t="str">
        <f ca="1"/>
        <v>Denni</v>
      </c>
      <c r="C106" t="str">
        <f ca="1"/>
        <v>Lesek</v>
      </c>
      <c r="D106" t="str">
        <f ca="1"/>
        <v>dlesek78@theguardian.com</v>
      </c>
      <c r="E106" t="str">
        <f ca="1"/>
        <v>project 2</v>
      </c>
      <c r="F106" t="str">
        <f ca="1"/>
        <v>supervisor</v>
      </c>
      <c r="G106" s="50">
        <f ca="1"/>
        <v>45123</v>
      </c>
      <c r="H106" s="50">
        <f ca="1"/>
        <v>45134</v>
      </c>
      <c r="I106" s="50">
        <f ca="1"/>
        <v>45068</v>
      </c>
      <c r="J106" t="str">
        <f ca="1"/>
        <v>NOT AVAILABLE</v>
      </c>
      <c r="K106" t="str">
        <f ca="1"/>
        <v>Current</v>
      </c>
      <c r="L106" t="str">
        <f ca="1"/>
        <v>Current</v>
      </c>
      <c r="M106" t="str">
        <f ca="1"/>
        <v>Current</v>
      </c>
    </row>
    <row r="107" spans="2:13" x14ac:dyDescent="0.25">
      <c r="B107" t="str">
        <f ca="1"/>
        <v>Derrek</v>
      </c>
      <c r="C107" t="str">
        <f ca="1"/>
        <v>Pashbee</v>
      </c>
      <c r="D107" t="str">
        <f ca="1"/>
        <v>dpashbeem7@etsy.com</v>
      </c>
      <c r="E107" t="str">
        <f ca="1"/>
        <v>project 6</v>
      </c>
      <c r="F107" t="str">
        <f ca="1"/>
        <v>assistant 1</v>
      </c>
      <c r="G107" s="50">
        <f ca="1"/>
        <v>44832</v>
      </c>
      <c r="H107" s="50">
        <f ca="1"/>
        <v>45210</v>
      </c>
      <c r="I107" s="50">
        <f ca="1"/>
        <v>45146</v>
      </c>
      <c r="J107" t="str">
        <f ca="1"/>
        <v>AVAILABLE</v>
      </c>
      <c r="K107" t="str">
        <f ca="1"/>
        <v>Current</v>
      </c>
      <c r="L107" t="str">
        <f ca="1"/>
        <v>Current</v>
      </c>
      <c r="M107" t="str">
        <f ca="1"/>
        <v>Current</v>
      </c>
    </row>
    <row r="108" spans="2:13" x14ac:dyDescent="0.25">
      <c r="B108" t="str">
        <f ca="1"/>
        <v>Devlin</v>
      </c>
      <c r="C108" t="str">
        <f ca="1"/>
        <v>Gatley</v>
      </c>
      <c r="D108" t="str">
        <f ca="1"/>
        <v>dgatleyih@arizona.edu</v>
      </c>
      <c r="E108" t="str">
        <f ca="1"/>
        <v>project 3</v>
      </c>
      <c r="F108" t="str">
        <f ca="1"/>
        <v>team lead</v>
      </c>
      <c r="G108" s="50">
        <f ca="1"/>
        <v>44723</v>
      </c>
      <c r="H108" s="50">
        <f ca="1"/>
        <v>45054</v>
      </c>
      <c r="I108" s="50">
        <f ca="1"/>
        <v>44745</v>
      </c>
      <c r="J108" t="str">
        <f ca="1"/>
        <v>AVAILABLE</v>
      </c>
      <c r="K108" t="str">
        <f ca="1"/>
        <v>Expired</v>
      </c>
      <c r="L108" t="str">
        <f ca="1"/>
        <v>Current</v>
      </c>
      <c r="M108" t="str">
        <f ca="1"/>
        <v>Current</v>
      </c>
    </row>
    <row r="109" spans="2:13" x14ac:dyDescent="0.25">
      <c r="B109" t="str">
        <f ca="1"/>
        <v>Diane</v>
      </c>
      <c r="C109" t="str">
        <f ca="1"/>
        <v>Gillies</v>
      </c>
      <c r="D109" t="str">
        <f ca="1"/>
        <v>dgilliesr5@weebly.com</v>
      </c>
      <c r="E109" t="str">
        <f ca="1"/>
        <v>project 5</v>
      </c>
      <c r="F109" t="str">
        <f ca="1"/>
        <v>team lead</v>
      </c>
      <c r="G109" s="50">
        <f ca="1"/>
        <v>44967</v>
      </c>
      <c r="H109" s="50">
        <f ca="1"/>
        <v>44795</v>
      </c>
      <c r="I109" s="50">
        <f ca="1"/>
        <v>45223</v>
      </c>
      <c r="J109" t="str">
        <f ca="1"/>
        <v>NOT AVAILABLE</v>
      </c>
      <c r="K109" t="str">
        <f ca="1"/>
        <v>Current</v>
      </c>
      <c r="L109" t="str">
        <f ca="1"/>
        <v>Current</v>
      </c>
      <c r="M109" t="str">
        <f ca="1"/>
        <v>Current</v>
      </c>
    </row>
    <row r="110" spans="2:13" x14ac:dyDescent="0.25">
      <c r="B110" t="str">
        <f ca="1"/>
        <v>Dickie</v>
      </c>
      <c r="C110" t="str">
        <f ca="1"/>
        <v>Parton</v>
      </c>
      <c r="D110" t="str">
        <f ca="1"/>
        <v>dpartonb1@microsoft.com</v>
      </c>
      <c r="E110" t="str">
        <f ca="1"/>
        <v>project 6</v>
      </c>
      <c r="F110" t="str">
        <f ca="1"/>
        <v>manager</v>
      </c>
      <c r="G110" s="50">
        <f ca="1"/>
        <v>44966</v>
      </c>
      <c r="H110" s="50">
        <f ca="1"/>
        <v>45106</v>
      </c>
      <c r="I110" s="50">
        <f ca="1"/>
        <v>45194</v>
      </c>
      <c r="J110" t="str">
        <f ca="1"/>
        <v>AVAILABLE</v>
      </c>
      <c r="K110" t="str">
        <f ca="1"/>
        <v>Current</v>
      </c>
      <c r="L110" t="str">
        <f ca="1"/>
        <v>Current</v>
      </c>
      <c r="M110" t="str">
        <f ca="1"/>
        <v>Current</v>
      </c>
    </row>
    <row r="111" spans="2:13" x14ac:dyDescent="0.25">
      <c r="B111" t="str">
        <f ca="1"/>
        <v>Dolph</v>
      </c>
      <c r="C111" t="str">
        <f ca="1"/>
        <v>Taffarello</v>
      </c>
      <c r="D111" t="str">
        <f ca="1"/>
        <v>dtaffarelloi@vk.com</v>
      </c>
      <c r="E111" t="str">
        <f ca="1"/>
        <v>project 5</v>
      </c>
      <c r="F111" t="str">
        <f ca="1"/>
        <v>assistant 2</v>
      </c>
      <c r="G111" s="50">
        <f ca="1"/>
        <v>44968</v>
      </c>
      <c r="H111" s="50">
        <f ca="1"/>
        <v>45078</v>
      </c>
      <c r="I111" s="50">
        <f ca="1"/>
        <v>45310</v>
      </c>
      <c r="J111" t="str">
        <f ca="1"/>
        <v>AVAILABLE</v>
      </c>
      <c r="K111" t="str">
        <f ca="1"/>
        <v>Current</v>
      </c>
      <c r="L111" t="str">
        <f ca="1"/>
        <v>Current</v>
      </c>
      <c r="M111" t="str">
        <f ca="1"/>
        <v>Current</v>
      </c>
    </row>
    <row r="112" spans="2:13" x14ac:dyDescent="0.25">
      <c r="B112" t="str">
        <f ca="1"/>
        <v>Dona</v>
      </c>
      <c r="C112" t="str">
        <f ca="1"/>
        <v>Hamblington</v>
      </c>
      <c r="D112" t="str">
        <f ca="1"/>
        <v>dhamblington2@technorati.com</v>
      </c>
      <c r="E112" t="str">
        <f ca="1"/>
        <v>project 5</v>
      </c>
      <c r="F112" t="str">
        <f ca="1"/>
        <v>manager</v>
      </c>
      <c r="G112" s="50">
        <f ca="1"/>
        <v>45051</v>
      </c>
      <c r="H112" s="50">
        <f ca="1"/>
        <v>45103</v>
      </c>
      <c r="I112" s="50">
        <f ca="1"/>
        <v>45098</v>
      </c>
      <c r="J112" t="str">
        <f ca="1"/>
        <v>NOT AVAILABLE</v>
      </c>
      <c r="K112" t="str">
        <f ca="1"/>
        <v>Current</v>
      </c>
      <c r="L112" t="str">
        <f ca="1"/>
        <v>Current</v>
      </c>
      <c r="M112" t="str">
        <f ca="1"/>
        <v>Current</v>
      </c>
    </row>
    <row r="113" spans="2:13" x14ac:dyDescent="0.25">
      <c r="B113" t="str">
        <f ca="1"/>
        <v>Doralyn</v>
      </c>
      <c r="C113" t="str">
        <f ca="1"/>
        <v>Waker</v>
      </c>
      <c r="D113" t="str">
        <f ca="1"/>
        <v>dwakerev@hugedomains.com</v>
      </c>
      <c r="E113" t="str">
        <f ca="1"/>
        <v>project 1</v>
      </c>
      <c r="F113" t="str">
        <f ca="1"/>
        <v>assistant 2</v>
      </c>
      <c r="G113" s="50">
        <f ca="1"/>
        <v>44785</v>
      </c>
      <c r="H113" s="50">
        <f ca="1"/>
        <v>44725</v>
      </c>
      <c r="I113" s="50">
        <f ca="1"/>
        <v>45243</v>
      </c>
      <c r="J113" t="str">
        <f ca="1"/>
        <v>NOT AVAILABLE</v>
      </c>
      <c r="K113" t="str">
        <f ca="1"/>
        <v>Current</v>
      </c>
      <c r="L113" t="str">
        <f ca="1"/>
        <v>Notify</v>
      </c>
      <c r="M113" t="str">
        <f ca="1"/>
        <v>Current</v>
      </c>
    </row>
    <row r="114" spans="2:13" x14ac:dyDescent="0.25">
      <c r="B114" t="str">
        <f ca="1"/>
        <v>Douglas</v>
      </c>
      <c r="C114" t="str">
        <f ca="1"/>
        <v>Mc Comb</v>
      </c>
      <c r="D114" t="str">
        <f ca="1"/>
        <v>dmccombpp@abc.net.au</v>
      </c>
      <c r="E114" t="str">
        <f ca="1"/>
        <v>project 1</v>
      </c>
      <c r="F114" t="str">
        <f ca="1"/>
        <v>assistant 2</v>
      </c>
      <c r="G114" s="50">
        <f ca="1"/>
        <v>45051</v>
      </c>
      <c r="H114" s="50">
        <f ca="1"/>
        <v>44768</v>
      </c>
      <c r="I114" s="50">
        <f ca="1"/>
        <v>45140</v>
      </c>
      <c r="J114" t="str">
        <f ca="1"/>
        <v>AVAILABLE</v>
      </c>
      <c r="K114" t="str">
        <f ca="1"/>
        <v>Current</v>
      </c>
      <c r="L114" t="str">
        <f ca="1"/>
        <v>Current</v>
      </c>
      <c r="M114" t="str">
        <f ca="1"/>
        <v>Current</v>
      </c>
    </row>
    <row r="115" spans="2:13" x14ac:dyDescent="0.25">
      <c r="B115" t="str">
        <f ca="1"/>
        <v>Doy</v>
      </c>
      <c r="C115" t="str">
        <f ca="1"/>
        <v>Steane</v>
      </c>
      <c r="D115" t="str">
        <f ca="1"/>
        <v>dsteanerr@1und1.de</v>
      </c>
      <c r="E115" t="str">
        <f ca="1"/>
        <v>project 4</v>
      </c>
      <c r="F115" t="str">
        <f ca="1"/>
        <v>assistant 1</v>
      </c>
      <c r="G115" s="50">
        <f ca="1"/>
        <v>44875</v>
      </c>
      <c r="H115" s="50">
        <f ca="1"/>
        <v>45109</v>
      </c>
      <c r="I115" s="50">
        <f ca="1"/>
        <v>44825</v>
      </c>
      <c r="J115" t="str">
        <f ca="1"/>
        <v>NOT AVAILABLE</v>
      </c>
      <c r="K115" t="str">
        <f ca="1"/>
        <v>Current</v>
      </c>
      <c r="L115" t="str">
        <f ca="1"/>
        <v>Current</v>
      </c>
      <c r="M115" t="str">
        <f ca="1"/>
        <v>Current</v>
      </c>
    </row>
    <row r="116" spans="2:13" x14ac:dyDescent="0.25">
      <c r="B116" t="str">
        <f ca="1"/>
        <v>Dredi</v>
      </c>
      <c r="C116" t="str">
        <f ca="1"/>
        <v>Allder</v>
      </c>
      <c r="D116" t="str">
        <f ca="1"/>
        <v>dallderdz@ted.com</v>
      </c>
      <c r="E116" t="str">
        <f ca="1"/>
        <v>project 3</v>
      </c>
      <c r="F116" t="str">
        <f ca="1"/>
        <v>team lead</v>
      </c>
      <c r="G116" s="50">
        <f ca="1"/>
        <v>45133</v>
      </c>
      <c r="H116" s="50">
        <f ca="1"/>
        <v>44860</v>
      </c>
      <c r="I116" s="50">
        <f ca="1"/>
        <v>45286</v>
      </c>
      <c r="J116" t="str">
        <f ca="1"/>
        <v>AVAILABLE</v>
      </c>
      <c r="K116" t="str">
        <f ca="1"/>
        <v>Current</v>
      </c>
      <c r="L116" t="str">
        <f ca="1"/>
        <v>Current</v>
      </c>
      <c r="M116" t="str">
        <f ca="1"/>
        <v>Current</v>
      </c>
    </row>
    <row r="117" spans="2:13" x14ac:dyDescent="0.25">
      <c r="B117" t="str">
        <f ca="1"/>
        <v>Dulcie</v>
      </c>
      <c r="C117" t="str">
        <f ca="1"/>
        <v>Fitzsimons</v>
      </c>
      <c r="D117" t="str">
        <f ca="1"/>
        <v>dfitzsimonsot@mozilla.org</v>
      </c>
      <c r="E117" t="str">
        <f ca="1"/>
        <v>project 5</v>
      </c>
      <c r="F117" t="str">
        <f ca="1"/>
        <v>assistant 2</v>
      </c>
      <c r="G117" s="50">
        <f ca="1"/>
        <v>44976</v>
      </c>
      <c r="H117" s="50">
        <f ca="1"/>
        <v>44856</v>
      </c>
      <c r="I117" s="50">
        <f ca="1"/>
        <v>44719</v>
      </c>
      <c r="J117" t="str">
        <f ca="1"/>
        <v>AVAILABLE</v>
      </c>
      <c r="K117" t="str">
        <f ca="1"/>
        <v>Current</v>
      </c>
      <c r="L117" t="str">
        <f ca="1"/>
        <v>Current</v>
      </c>
      <c r="M117" t="str">
        <f ca="1"/>
        <v>Expired</v>
      </c>
    </row>
    <row r="118" spans="2:13" x14ac:dyDescent="0.25">
      <c r="B118" t="str">
        <f ca="1"/>
        <v>Dulcy</v>
      </c>
      <c r="C118" t="str">
        <f ca="1"/>
        <v>McNickle</v>
      </c>
      <c r="D118" t="str">
        <f ca="1"/>
        <v>dmcnickle4@mozilla.org</v>
      </c>
      <c r="E118" t="str">
        <f ca="1"/>
        <v>project 6</v>
      </c>
      <c r="F118" t="str">
        <f ca="1"/>
        <v>supervisor</v>
      </c>
      <c r="G118" s="50">
        <f ca="1"/>
        <v>44740</v>
      </c>
      <c r="H118" s="50">
        <f ca="1"/>
        <v>45159</v>
      </c>
      <c r="I118" s="50">
        <f ca="1"/>
        <v>45465</v>
      </c>
      <c r="J118" t="str">
        <f ca="1"/>
        <v>AVAILABLE</v>
      </c>
      <c r="K118" t="str">
        <f ca="1"/>
        <v>Current</v>
      </c>
      <c r="L118" t="str">
        <f ca="1"/>
        <v>Current</v>
      </c>
      <c r="M118" t="str">
        <f ca="1"/>
        <v>Current</v>
      </c>
    </row>
    <row r="119" spans="2:13" x14ac:dyDescent="0.25">
      <c r="B119" t="str">
        <f ca="1"/>
        <v>Edeline</v>
      </c>
      <c r="C119" t="str">
        <f ca="1"/>
        <v>Rouch</v>
      </c>
      <c r="D119" t="str">
        <f ca="1"/>
        <v>eroucho1@army.mil</v>
      </c>
      <c r="E119" t="str">
        <f ca="1"/>
        <v>project 6</v>
      </c>
      <c r="F119" t="str">
        <f ca="1"/>
        <v>supervisor</v>
      </c>
      <c r="G119" s="50">
        <f ca="1"/>
        <v>44965</v>
      </c>
      <c r="H119" s="50">
        <f ca="1"/>
        <v>44892</v>
      </c>
      <c r="I119" s="50">
        <f ca="1"/>
        <v>45154</v>
      </c>
      <c r="J119" t="str">
        <f ca="1"/>
        <v>NOT AVAILABLE</v>
      </c>
      <c r="K119" t="str">
        <f ca="1"/>
        <v>Current</v>
      </c>
      <c r="L119" t="str">
        <f ca="1"/>
        <v>Current</v>
      </c>
      <c r="M119" t="str">
        <f ca="1"/>
        <v>Current</v>
      </c>
    </row>
    <row r="120" spans="2:13" x14ac:dyDescent="0.25">
      <c r="B120" t="str">
        <f ca="1"/>
        <v>Edith</v>
      </c>
      <c r="C120" t="str">
        <f ca="1"/>
        <v>De Benedetti</v>
      </c>
      <c r="D120" t="str">
        <f ca="1"/>
        <v>edebenedettiqv@joomla.org</v>
      </c>
      <c r="E120" t="str">
        <f ca="1"/>
        <v>project 5</v>
      </c>
      <c r="F120" t="str">
        <f ca="1"/>
        <v>supervisor</v>
      </c>
      <c r="G120" s="50">
        <f ca="1"/>
        <v>44800</v>
      </c>
      <c r="H120" s="50">
        <f ca="1"/>
        <v>45004</v>
      </c>
      <c r="I120" s="50">
        <f ca="1"/>
        <v>45199</v>
      </c>
      <c r="J120" t="str">
        <f ca="1"/>
        <v>AVAILABLE</v>
      </c>
      <c r="K120" t="str">
        <f ca="1"/>
        <v>Current</v>
      </c>
      <c r="L120" t="str">
        <f ca="1"/>
        <v>Current</v>
      </c>
      <c r="M120" t="str">
        <f ca="1"/>
        <v>Current</v>
      </c>
    </row>
    <row r="121" spans="2:13" x14ac:dyDescent="0.25">
      <c r="B121" t="str">
        <f ca="1"/>
        <v>Eduard</v>
      </c>
      <c r="C121" t="str">
        <f ca="1"/>
        <v>Eyes</v>
      </c>
      <c r="D121" t="str">
        <f ca="1"/>
        <v>eeyes8g@mediafire.com</v>
      </c>
      <c r="E121" t="str">
        <f ca="1"/>
        <v>project 2</v>
      </c>
      <c r="F121" t="str">
        <f ca="1"/>
        <v>assistant 2</v>
      </c>
      <c r="G121" s="50">
        <f ca="1"/>
        <v>44954</v>
      </c>
      <c r="H121" s="50">
        <f ca="1"/>
        <v>44754</v>
      </c>
      <c r="I121" s="50">
        <f ca="1"/>
        <v>45230</v>
      </c>
      <c r="J121" t="str">
        <f ca="1"/>
        <v>AVAILABLE</v>
      </c>
      <c r="K121" t="str">
        <f ca="1"/>
        <v>Current</v>
      </c>
      <c r="L121" t="str">
        <f ca="1"/>
        <v>Current</v>
      </c>
      <c r="M121" t="str">
        <f ca="1"/>
        <v>Current</v>
      </c>
    </row>
    <row r="122" spans="2:13" x14ac:dyDescent="0.25">
      <c r="B122" t="str">
        <f ca="1"/>
        <v>Elie</v>
      </c>
      <c r="C122" t="str">
        <f ca="1"/>
        <v>Vargas</v>
      </c>
      <c r="D122" t="str">
        <f ca="1"/>
        <v>evargashf@zimbio.com</v>
      </c>
      <c r="E122" t="str">
        <f ca="1"/>
        <v>project 5</v>
      </c>
      <c r="F122" t="str">
        <f ca="1"/>
        <v>supervisor</v>
      </c>
      <c r="G122" s="50">
        <f ca="1"/>
        <v>45116</v>
      </c>
      <c r="H122" s="50">
        <f ca="1"/>
        <v>45036</v>
      </c>
      <c r="I122" s="50">
        <f ca="1"/>
        <v>45015</v>
      </c>
      <c r="J122" t="str">
        <f ca="1"/>
        <v>NOT AVAILABLE</v>
      </c>
      <c r="K122" t="str">
        <f ca="1"/>
        <v>Current</v>
      </c>
      <c r="L122" t="str">
        <f ca="1"/>
        <v>Current</v>
      </c>
      <c r="M122" t="str">
        <f ca="1"/>
        <v>Current</v>
      </c>
    </row>
    <row r="123" spans="2:13" x14ac:dyDescent="0.25">
      <c r="B123" t="str">
        <f ca="1"/>
        <v>Elisha</v>
      </c>
      <c r="C123" t="str">
        <f ca="1"/>
        <v>Fairham</v>
      </c>
      <c r="D123" t="str">
        <f ca="1"/>
        <v>efairhamqf@infoseek.co.jp</v>
      </c>
      <c r="E123" t="str">
        <f ca="1"/>
        <v>project 2</v>
      </c>
      <c r="F123" t="str">
        <f ca="1"/>
        <v>team lead</v>
      </c>
      <c r="G123" s="50">
        <f ca="1"/>
        <v>45196</v>
      </c>
      <c r="H123" s="50">
        <f ca="1"/>
        <v>44851</v>
      </c>
      <c r="I123" s="50">
        <f ca="1"/>
        <v>45397</v>
      </c>
      <c r="J123" t="str">
        <f ca="1"/>
        <v>AVAILABLE</v>
      </c>
      <c r="K123" t="str">
        <f ca="1"/>
        <v>Current</v>
      </c>
      <c r="L123" t="str">
        <f ca="1"/>
        <v>Current</v>
      </c>
      <c r="M123" t="str">
        <f ca="1"/>
        <v>Current</v>
      </c>
    </row>
    <row r="124" spans="2:13" x14ac:dyDescent="0.25">
      <c r="B124" t="str">
        <f ca="1"/>
        <v>Ellerey</v>
      </c>
      <c r="C124" t="str">
        <f ca="1"/>
        <v>Mulliss</v>
      </c>
      <c r="D124" t="str">
        <f ca="1"/>
        <v>emullissh2@icio.us</v>
      </c>
      <c r="E124" t="str">
        <f ca="1"/>
        <v>project 2</v>
      </c>
      <c r="F124" t="str">
        <f ca="1"/>
        <v>team lead</v>
      </c>
      <c r="G124" s="50">
        <f ca="1"/>
        <v>45055</v>
      </c>
      <c r="H124" s="50">
        <f ca="1"/>
        <v>45053</v>
      </c>
      <c r="I124" s="50">
        <f ca="1"/>
        <v>45303</v>
      </c>
      <c r="J124" t="str">
        <f ca="1"/>
        <v>AVAILABLE</v>
      </c>
      <c r="K124" t="str">
        <f ca="1"/>
        <v>Current</v>
      </c>
      <c r="L124" t="str">
        <f ca="1"/>
        <v>Current</v>
      </c>
      <c r="M124" t="str">
        <f ca="1"/>
        <v>Current</v>
      </c>
    </row>
    <row r="125" spans="2:13" x14ac:dyDescent="0.25">
      <c r="B125" t="str">
        <f ca="1"/>
        <v>Elna</v>
      </c>
      <c r="C125" t="str">
        <f ca="1"/>
        <v>Ilive</v>
      </c>
      <c r="D125" t="str">
        <f ca="1"/>
        <v>eilive37@yellowbook.com</v>
      </c>
      <c r="E125" t="str">
        <f ca="1"/>
        <v>project 2</v>
      </c>
      <c r="F125" t="str">
        <f ca="1"/>
        <v>assistant 2</v>
      </c>
      <c r="G125" s="50">
        <f ca="1"/>
        <v>45110</v>
      </c>
      <c r="H125" s="50">
        <f ca="1"/>
        <v>45187</v>
      </c>
      <c r="I125" s="50">
        <f ca="1"/>
        <v>45393</v>
      </c>
      <c r="J125" t="str">
        <f ca="1"/>
        <v>NOT AVAILABLE</v>
      </c>
      <c r="K125" t="str">
        <f ca="1"/>
        <v>Current</v>
      </c>
      <c r="L125" t="str">
        <f ca="1"/>
        <v>Current</v>
      </c>
      <c r="M125" t="str">
        <f ca="1"/>
        <v>Current</v>
      </c>
    </row>
    <row r="126" spans="2:13" x14ac:dyDescent="0.25">
      <c r="B126" t="str">
        <f ca="1"/>
        <v>Elsinore</v>
      </c>
      <c r="C126" t="str">
        <f ca="1"/>
        <v>Boecke</v>
      </c>
      <c r="D126" t="str">
        <f ca="1"/>
        <v>eboecke3s@phpbb.com</v>
      </c>
      <c r="E126" t="str">
        <f ca="1"/>
        <v>project 2</v>
      </c>
      <c r="F126" t="str">
        <f ca="1"/>
        <v>manager</v>
      </c>
      <c r="G126" s="50">
        <f ca="1"/>
        <v>45046</v>
      </c>
      <c r="H126" s="50">
        <f ca="1"/>
        <v>44815</v>
      </c>
      <c r="I126" s="50">
        <f ca="1"/>
        <v>45174</v>
      </c>
      <c r="J126" t="str">
        <f ca="1"/>
        <v>AVAILABLE</v>
      </c>
      <c r="K126" t="str">
        <f ca="1"/>
        <v>Current</v>
      </c>
      <c r="L126" t="str">
        <f ca="1"/>
        <v>Current</v>
      </c>
      <c r="M126" t="str">
        <f ca="1"/>
        <v>Current</v>
      </c>
    </row>
    <row r="127" spans="2:13" x14ac:dyDescent="0.25">
      <c r="B127" t="str">
        <f ca="1"/>
        <v>Emanuel</v>
      </c>
      <c r="C127" t="str">
        <f ca="1"/>
        <v>Buxsy</v>
      </c>
      <c r="D127" t="str">
        <f ca="1"/>
        <v>ebuxsyo4@diigo.com</v>
      </c>
      <c r="E127" t="str">
        <f ca="1"/>
        <v>project 2</v>
      </c>
      <c r="F127" t="str">
        <f ca="1"/>
        <v>supervisor</v>
      </c>
      <c r="G127" s="50">
        <f ca="1"/>
        <v>44860</v>
      </c>
      <c r="H127" s="50">
        <f ca="1"/>
        <v>45094</v>
      </c>
      <c r="I127" s="50">
        <f ca="1"/>
        <v>45384</v>
      </c>
      <c r="J127" t="str">
        <f ca="1"/>
        <v>AVAILABLE</v>
      </c>
      <c r="K127" t="str">
        <f ca="1"/>
        <v>Current</v>
      </c>
      <c r="L127" t="str">
        <f ca="1"/>
        <v>Current</v>
      </c>
      <c r="M127" t="str">
        <f ca="1"/>
        <v>Current</v>
      </c>
    </row>
    <row r="128" spans="2:13" x14ac:dyDescent="0.25">
      <c r="B128" t="str">
        <f ca="1"/>
        <v>Emelyne</v>
      </c>
      <c r="C128" t="str">
        <f ca="1"/>
        <v>Dubois</v>
      </c>
      <c r="D128" t="str">
        <f ca="1"/>
        <v>edubois9i@narod.ru</v>
      </c>
      <c r="E128" t="str">
        <f ca="1"/>
        <v>project 5</v>
      </c>
      <c r="F128" t="str">
        <f ca="1"/>
        <v>manager</v>
      </c>
      <c r="G128" s="50">
        <f ca="1"/>
        <v>44963</v>
      </c>
      <c r="H128" s="50">
        <f ca="1"/>
        <v>44839</v>
      </c>
      <c r="I128" s="50">
        <f ca="1"/>
        <v>45216</v>
      </c>
      <c r="J128" t="str">
        <f ca="1"/>
        <v>AVAILABLE</v>
      </c>
      <c r="K128" t="str">
        <f ca="1"/>
        <v>Current</v>
      </c>
      <c r="L128" t="str">
        <f ca="1"/>
        <v>Current</v>
      </c>
      <c r="M128" t="str">
        <f ca="1"/>
        <v>Current</v>
      </c>
    </row>
    <row r="129" spans="2:13" x14ac:dyDescent="0.25">
      <c r="B129" t="str">
        <f ca="1"/>
        <v>Emmit</v>
      </c>
      <c r="C129" t="str">
        <f ca="1"/>
        <v>Haywood</v>
      </c>
      <c r="D129" t="str">
        <f ca="1"/>
        <v>ehaywood4s@opera.com</v>
      </c>
      <c r="E129" t="str">
        <f ca="1"/>
        <v>project 4</v>
      </c>
      <c r="F129" t="str">
        <f ca="1"/>
        <v>manager</v>
      </c>
      <c r="G129" s="50">
        <f ca="1"/>
        <v>44864</v>
      </c>
      <c r="H129" s="50">
        <f ca="1"/>
        <v>44783</v>
      </c>
      <c r="I129" s="50">
        <f ca="1"/>
        <v>45340</v>
      </c>
      <c r="J129" t="str">
        <f ca="1"/>
        <v>AVAILABLE</v>
      </c>
      <c r="K129" t="str">
        <f ca="1"/>
        <v>Current</v>
      </c>
      <c r="L129" t="str">
        <f ca="1"/>
        <v>Current</v>
      </c>
      <c r="M129" t="str">
        <f ca="1"/>
        <v>Current</v>
      </c>
    </row>
    <row r="130" spans="2:13" x14ac:dyDescent="0.25">
      <c r="B130" t="str">
        <f ca="1"/>
        <v>Ennis</v>
      </c>
      <c r="C130" t="str">
        <f ca="1"/>
        <v>Kelloch</v>
      </c>
      <c r="D130" t="str">
        <f ca="1"/>
        <v>ekellochkd@so-net.ne.jp</v>
      </c>
      <c r="E130" t="str">
        <f ca="1"/>
        <v>project 2</v>
      </c>
      <c r="F130" t="str">
        <f ca="1"/>
        <v>assistant 1</v>
      </c>
      <c r="G130" s="50">
        <f ca="1"/>
        <v>44786</v>
      </c>
      <c r="H130" s="50">
        <f ca="1"/>
        <v>45037</v>
      </c>
      <c r="I130" s="50">
        <f ca="1"/>
        <v>44869</v>
      </c>
      <c r="J130" t="str">
        <f ca="1"/>
        <v>AVAILABLE</v>
      </c>
      <c r="K130" t="str">
        <f ca="1"/>
        <v>Current</v>
      </c>
      <c r="L130" t="str">
        <f ca="1"/>
        <v>Current</v>
      </c>
      <c r="M130" t="str">
        <f ca="1"/>
        <v>Current</v>
      </c>
    </row>
    <row r="131" spans="2:13" x14ac:dyDescent="0.25">
      <c r="B131" t="str">
        <f ca="1"/>
        <v>Enrika</v>
      </c>
      <c r="C131" t="str">
        <f ca="1"/>
        <v>Bodd</v>
      </c>
      <c r="D131" t="str">
        <f ca="1"/>
        <v>eboddab@telegraph.co.uk</v>
      </c>
      <c r="E131" t="str">
        <f ca="1"/>
        <v>project 4</v>
      </c>
      <c r="F131" t="str">
        <f ca="1"/>
        <v>assistant 1</v>
      </c>
      <c r="G131" s="50">
        <f ca="1"/>
        <v>45120</v>
      </c>
      <c r="H131" s="50">
        <f ca="1"/>
        <v>45035</v>
      </c>
      <c r="I131" s="50">
        <f ca="1"/>
        <v>45013</v>
      </c>
      <c r="J131" t="str">
        <f ca="1"/>
        <v>AVAILABLE</v>
      </c>
      <c r="K131" t="str">
        <f ca="1"/>
        <v>Current</v>
      </c>
      <c r="L131" t="str">
        <f ca="1"/>
        <v>Current</v>
      </c>
      <c r="M131" t="str">
        <f ca="1"/>
        <v>Current</v>
      </c>
    </row>
    <row r="132" spans="2:13" x14ac:dyDescent="0.25">
      <c r="B132" t="str">
        <f ca="1"/>
        <v>Erda</v>
      </c>
      <c r="C132" t="str">
        <f ca="1"/>
        <v>Yashaev</v>
      </c>
      <c r="D132" t="str">
        <f ca="1"/>
        <v>eyashaevkk@mail.ru</v>
      </c>
      <c r="E132" t="str">
        <f ca="1"/>
        <v>project 4</v>
      </c>
      <c r="F132" t="str">
        <f ca="1"/>
        <v>supervisor</v>
      </c>
      <c r="G132" s="50">
        <f ca="1"/>
        <v>44805</v>
      </c>
      <c r="H132" s="50">
        <f ca="1"/>
        <v>45166</v>
      </c>
      <c r="I132" s="50">
        <f ca="1"/>
        <v>45070</v>
      </c>
      <c r="J132" t="str">
        <f ca="1"/>
        <v>NOT AVAILABLE</v>
      </c>
      <c r="K132" t="str">
        <f ca="1"/>
        <v>Current</v>
      </c>
      <c r="L132" t="str">
        <f ca="1"/>
        <v>Current</v>
      </c>
      <c r="M132" t="str">
        <f ca="1"/>
        <v>Current</v>
      </c>
    </row>
    <row r="133" spans="2:13" x14ac:dyDescent="0.25">
      <c r="B133" t="str">
        <f ca="1"/>
        <v>Esra</v>
      </c>
      <c r="C133" t="str">
        <f ca="1"/>
        <v>Harvie</v>
      </c>
      <c r="D133" t="str">
        <f ca="1"/>
        <v>eharvie40@usatoday.com</v>
      </c>
      <c r="E133" t="str">
        <f ca="1"/>
        <v>project 6</v>
      </c>
      <c r="F133" t="str">
        <f ca="1"/>
        <v>manager</v>
      </c>
      <c r="G133" s="50">
        <f ca="1"/>
        <v>45182</v>
      </c>
      <c r="H133" s="50">
        <f ca="1"/>
        <v>45059</v>
      </c>
      <c r="I133" s="50">
        <f ca="1"/>
        <v>44921</v>
      </c>
      <c r="J133" t="str">
        <f ca="1"/>
        <v>AVAILABLE</v>
      </c>
      <c r="K133" t="str">
        <f ca="1"/>
        <v>Current</v>
      </c>
      <c r="L133" t="str">
        <f ca="1"/>
        <v>Current</v>
      </c>
      <c r="M133" t="str">
        <f ca="1"/>
        <v>Current</v>
      </c>
    </row>
    <row r="134" spans="2:13" x14ac:dyDescent="0.25">
      <c r="B134" t="str">
        <f ca="1"/>
        <v>Essy</v>
      </c>
      <c r="C134" t="str">
        <f ca="1"/>
        <v>Blaes</v>
      </c>
      <c r="D134" t="str">
        <f ca="1"/>
        <v>eblaesqw@senate.gov</v>
      </c>
      <c r="E134" t="str">
        <f ca="1"/>
        <v>project 2</v>
      </c>
      <c r="F134" t="str">
        <f ca="1"/>
        <v>team lead</v>
      </c>
      <c r="G134" s="50">
        <f ca="1"/>
        <v>45093</v>
      </c>
      <c r="H134" s="50">
        <f ca="1"/>
        <v>45012</v>
      </c>
      <c r="I134" s="50">
        <f ca="1"/>
        <v>45368</v>
      </c>
      <c r="J134" t="str">
        <f ca="1"/>
        <v>NOT AVAILABLE</v>
      </c>
      <c r="K134" t="str">
        <f ca="1"/>
        <v>Current</v>
      </c>
      <c r="L134" t="str">
        <f ca="1"/>
        <v>Current</v>
      </c>
      <c r="M134" t="str">
        <f ca="1"/>
        <v>Current</v>
      </c>
    </row>
    <row r="135" spans="2:13" x14ac:dyDescent="0.25">
      <c r="B135" t="str">
        <f ca="1"/>
        <v>Eustacia</v>
      </c>
      <c r="C135" t="str">
        <f ca="1"/>
        <v>Davenall</v>
      </c>
      <c r="D135" t="str">
        <f ca="1"/>
        <v>edavenall5v@google.es</v>
      </c>
      <c r="E135" t="str">
        <f ca="1"/>
        <v>project 3</v>
      </c>
      <c r="F135" t="str">
        <f ca="1"/>
        <v>manager</v>
      </c>
      <c r="G135" s="50">
        <f ca="1"/>
        <v>45131</v>
      </c>
      <c r="H135" s="50">
        <f ca="1"/>
        <v>45195</v>
      </c>
      <c r="I135" s="50">
        <f ca="1"/>
        <v>44835</v>
      </c>
      <c r="J135" t="str">
        <f ca="1"/>
        <v>AVAILABLE</v>
      </c>
      <c r="K135" t="str">
        <f ca="1"/>
        <v>Current</v>
      </c>
      <c r="L135" t="str">
        <f ca="1"/>
        <v>Current</v>
      </c>
      <c r="M135" t="str">
        <f ca="1"/>
        <v>Current</v>
      </c>
    </row>
    <row r="136" spans="2:13" x14ac:dyDescent="0.25">
      <c r="B136" t="str">
        <f ca="1"/>
        <v>Fabe</v>
      </c>
      <c r="C136" t="str">
        <f ca="1"/>
        <v>Egginton</v>
      </c>
      <c r="D136" t="str">
        <f ca="1"/>
        <v>feggintong3@google.it</v>
      </c>
      <c r="E136" t="str">
        <f ca="1"/>
        <v>project 2</v>
      </c>
      <c r="F136" t="str">
        <f ca="1"/>
        <v>assistant 2</v>
      </c>
      <c r="G136" s="50">
        <f ca="1"/>
        <v>44955</v>
      </c>
      <c r="H136" s="50">
        <f ca="1"/>
        <v>44802</v>
      </c>
      <c r="I136" s="50">
        <f ca="1"/>
        <v>44797</v>
      </c>
      <c r="J136" t="str">
        <f ca="1"/>
        <v>NOT AVAILABLE</v>
      </c>
      <c r="K136" t="str">
        <f ca="1"/>
        <v>Current</v>
      </c>
      <c r="L136" t="str">
        <f ca="1"/>
        <v>Current</v>
      </c>
      <c r="M136" t="str">
        <f ca="1"/>
        <v>Current</v>
      </c>
    </row>
    <row r="137" spans="2:13" x14ac:dyDescent="0.25">
      <c r="B137" t="str">
        <f ca="1"/>
        <v>Faber</v>
      </c>
      <c r="C137" t="str">
        <f ca="1"/>
        <v>Doumerc</v>
      </c>
      <c r="D137" t="str">
        <f ca="1"/>
        <v>fdoumercrh@github.io</v>
      </c>
      <c r="E137" t="str">
        <f ca="1"/>
        <v>project 4</v>
      </c>
      <c r="F137" t="str">
        <f ca="1"/>
        <v>supervisor</v>
      </c>
      <c r="G137" s="50">
        <f ca="1"/>
        <v>45113</v>
      </c>
      <c r="H137" s="50">
        <f ca="1"/>
        <v>44980</v>
      </c>
      <c r="I137" s="50">
        <f ca="1"/>
        <v>44816</v>
      </c>
      <c r="J137" t="str">
        <f ca="1"/>
        <v>AVAILABLE</v>
      </c>
      <c r="K137" t="str">
        <f ca="1"/>
        <v>Current</v>
      </c>
      <c r="L137" t="str">
        <f ca="1"/>
        <v>Current</v>
      </c>
      <c r="M137" t="str">
        <f ca="1"/>
        <v>Current</v>
      </c>
    </row>
    <row r="138" spans="2:13" x14ac:dyDescent="0.25">
      <c r="B138" t="str">
        <f ca="1"/>
        <v>Fair</v>
      </c>
      <c r="C138" t="str">
        <f ca="1"/>
        <v>Welldrake</v>
      </c>
      <c r="D138" t="str">
        <f ca="1"/>
        <v>fwelldrake5@sciencedirect.com</v>
      </c>
      <c r="E138" t="str">
        <f ca="1"/>
        <v>project 4</v>
      </c>
      <c r="F138" t="str">
        <f ca="1"/>
        <v>team lead</v>
      </c>
      <c r="G138" s="50">
        <f ca="1"/>
        <v>44783</v>
      </c>
      <c r="H138" s="50">
        <f ca="1"/>
        <v>45042</v>
      </c>
      <c r="I138" s="50">
        <f ca="1"/>
        <v>44877</v>
      </c>
      <c r="J138" t="str">
        <f ca="1"/>
        <v>AVAILABLE</v>
      </c>
      <c r="K138" t="str">
        <f ca="1"/>
        <v>Current</v>
      </c>
      <c r="L138" t="str">
        <f ca="1"/>
        <v>Current</v>
      </c>
      <c r="M138" t="str">
        <f ca="1"/>
        <v>Current</v>
      </c>
    </row>
    <row r="139" spans="2:13" x14ac:dyDescent="0.25">
      <c r="B139" t="str">
        <f ca="1"/>
        <v>Faith</v>
      </c>
      <c r="C139" t="str">
        <f ca="1"/>
        <v>Cartledge</v>
      </c>
      <c r="D139" t="str">
        <f ca="1"/>
        <v>fcartledgejq@cbsnews.com</v>
      </c>
      <c r="E139" t="str">
        <f ca="1"/>
        <v>project 1</v>
      </c>
      <c r="F139" t="str">
        <f ca="1"/>
        <v>manager</v>
      </c>
      <c r="G139" s="50">
        <f ca="1"/>
        <v>45165</v>
      </c>
      <c r="H139" s="50">
        <f ca="1"/>
        <v>44884</v>
      </c>
      <c r="I139" s="50">
        <f ca="1"/>
        <v>45294</v>
      </c>
      <c r="J139" t="str">
        <f ca="1"/>
        <v>NOT AVAILABLE</v>
      </c>
      <c r="K139" t="str">
        <f ca="1"/>
        <v>Current</v>
      </c>
      <c r="L139" t="str">
        <f ca="1"/>
        <v>Current</v>
      </c>
      <c r="M139" t="str">
        <f ca="1"/>
        <v>Current</v>
      </c>
    </row>
    <row r="140" spans="2:13" x14ac:dyDescent="0.25">
      <c r="B140" t="str">
        <f ca="1"/>
        <v>Fancy</v>
      </c>
      <c r="C140" t="str">
        <f ca="1"/>
        <v>Wynett</v>
      </c>
      <c r="D140" t="str">
        <f ca="1"/>
        <v>fwynetta8@hubpages.com</v>
      </c>
      <c r="E140" t="str">
        <f ca="1"/>
        <v>project 2</v>
      </c>
      <c r="F140" t="str">
        <f ca="1"/>
        <v>manager</v>
      </c>
      <c r="G140" s="50">
        <f ca="1"/>
        <v>44762</v>
      </c>
      <c r="H140" s="50">
        <f ca="1"/>
        <v>44822</v>
      </c>
      <c r="I140" s="50">
        <f ca="1"/>
        <v>44924</v>
      </c>
      <c r="J140" t="str">
        <f ca="1"/>
        <v>AVAILABLE</v>
      </c>
      <c r="K140" t="str">
        <f ca="1"/>
        <v>Current</v>
      </c>
      <c r="L140" t="str">
        <f ca="1"/>
        <v>Current</v>
      </c>
      <c r="M140" t="str">
        <f ca="1"/>
        <v>Current</v>
      </c>
    </row>
    <row r="141" spans="2:13" x14ac:dyDescent="0.25">
      <c r="B141" t="str">
        <f ca="1"/>
        <v>Fanny</v>
      </c>
      <c r="C141" t="str">
        <f ca="1"/>
        <v>Mullord</v>
      </c>
      <c r="D141" t="str">
        <f ca="1"/>
        <v>fmullorde1@storify.com</v>
      </c>
      <c r="E141" t="str">
        <f ca="1"/>
        <v>project 4</v>
      </c>
      <c r="F141" t="str">
        <f ca="1"/>
        <v>assistant 1</v>
      </c>
      <c r="G141" s="50">
        <f ca="1"/>
        <v>44813</v>
      </c>
      <c r="H141" s="50">
        <f ca="1"/>
        <v>44988</v>
      </c>
      <c r="I141" s="50">
        <f ca="1"/>
        <v>45236</v>
      </c>
      <c r="J141" t="str">
        <f ca="1"/>
        <v>NOT AVAILABLE</v>
      </c>
      <c r="K141" t="str">
        <f ca="1"/>
        <v>Current</v>
      </c>
      <c r="L141" t="str">
        <f ca="1"/>
        <v>Current</v>
      </c>
      <c r="M141" t="str">
        <f ca="1"/>
        <v>Current</v>
      </c>
    </row>
    <row r="142" spans="2:13" x14ac:dyDescent="0.25">
      <c r="B142" t="str">
        <f ca="1"/>
        <v>Farrand</v>
      </c>
      <c r="C142" t="str">
        <f ca="1"/>
        <v>Mence</v>
      </c>
      <c r="D142" t="str">
        <f ca="1"/>
        <v>fmence7r@mac.com</v>
      </c>
      <c r="E142" t="str">
        <f ca="1"/>
        <v>project 4</v>
      </c>
      <c r="F142" t="str">
        <f ca="1"/>
        <v>assistant 2</v>
      </c>
      <c r="G142" s="50">
        <f ca="1"/>
        <v>44892</v>
      </c>
      <c r="H142" s="50">
        <f ca="1"/>
        <v>44833</v>
      </c>
      <c r="I142" s="50">
        <f ca="1"/>
        <v>45203</v>
      </c>
      <c r="J142" t="str">
        <f ca="1"/>
        <v>AVAILABLE</v>
      </c>
      <c r="K142" t="str">
        <f ca="1"/>
        <v>Current</v>
      </c>
      <c r="L142" t="str">
        <f ca="1"/>
        <v>Current</v>
      </c>
      <c r="M142" t="str">
        <f ca="1"/>
        <v>Current</v>
      </c>
    </row>
    <row r="143" spans="2:13" x14ac:dyDescent="0.25">
      <c r="B143" t="str">
        <f ca="1"/>
        <v>Farrand</v>
      </c>
      <c r="C143" t="str">
        <f ca="1"/>
        <v>Wortman</v>
      </c>
      <c r="D143" t="str">
        <f ca="1"/>
        <v>fwortmanek@ca.gov</v>
      </c>
      <c r="E143" t="str">
        <f ca="1"/>
        <v>project 2</v>
      </c>
      <c r="F143" t="str">
        <f ca="1"/>
        <v>assistant 1</v>
      </c>
      <c r="G143" s="50">
        <f ca="1"/>
        <v>44892</v>
      </c>
      <c r="H143" s="50">
        <f ca="1"/>
        <v>44833</v>
      </c>
      <c r="I143" s="50">
        <f ca="1"/>
        <v>45203</v>
      </c>
      <c r="J143" t="str">
        <f ca="1"/>
        <v>AVAILABLE</v>
      </c>
      <c r="K143" t="str">
        <f ca="1"/>
        <v>Current</v>
      </c>
      <c r="L143" t="str">
        <f ca="1"/>
        <v>Current</v>
      </c>
      <c r="M143" t="str">
        <f ca="1"/>
        <v>Current</v>
      </c>
    </row>
    <row r="144" spans="2:13" x14ac:dyDescent="0.25">
      <c r="B144" t="str">
        <f ca="1"/>
        <v>Fawne</v>
      </c>
      <c r="C144" t="str">
        <f ca="1"/>
        <v>Andrez</v>
      </c>
      <c r="D144" t="str">
        <f ca="1"/>
        <v>fandrezhw@hp.com</v>
      </c>
      <c r="E144" t="str">
        <f ca="1"/>
        <v>project 6</v>
      </c>
      <c r="F144" t="str">
        <f ca="1"/>
        <v>manager</v>
      </c>
      <c r="G144" s="50">
        <f ca="1"/>
        <v>44796</v>
      </c>
      <c r="H144" s="50">
        <f ca="1"/>
        <v>44984</v>
      </c>
      <c r="I144" s="50">
        <f ca="1"/>
        <v>44810</v>
      </c>
      <c r="J144" t="str">
        <f ca="1"/>
        <v>AVAILABLE</v>
      </c>
      <c r="K144" t="str">
        <f ca="1"/>
        <v>Current</v>
      </c>
      <c r="L144" t="str">
        <f ca="1"/>
        <v>Current</v>
      </c>
      <c r="M144" t="str">
        <f ca="1"/>
        <v>Current</v>
      </c>
    </row>
    <row r="145" spans="2:13" x14ac:dyDescent="0.25">
      <c r="B145" t="str">
        <f ca="1"/>
        <v>Fay</v>
      </c>
      <c r="C145" t="str">
        <f ca="1"/>
        <v>Dalinder</v>
      </c>
      <c r="D145" t="str">
        <f ca="1"/>
        <v>fdalindercy@indiatimes.com</v>
      </c>
      <c r="E145" t="str">
        <f ca="1"/>
        <v>project 1</v>
      </c>
      <c r="F145" t="str">
        <f ca="1"/>
        <v>supervisor</v>
      </c>
      <c r="G145" s="50">
        <f ca="1"/>
        <v>45151</v>
      </c>
      <c r="H145" s="50">
        <f ca="1"/>
        <v>45026</v>
      </c>
      <c r="I145" s="50">
        <f ca="1"/>
        <v>45240</v>
      </c>
      <c r="J145" t="str">
        <f ca="1"/>
        <v>AVAILABLE</v>
      </c>
      <c r="K145" t="str">
        <f ca="1"/>
        <v>Current</v>
      </c>
      <c r="L145" t="str">
        <f ca="1"/>
        <v>Current</v>
      </c>
      <c r="M145" t="str">
        <f ca="1"/>
        <v>Current</v>
      </c>
    </row>
    <row r="146" spans="2:13" x14ac:dyDescent="0.25">
      <c r="B146" t="str">
        <f ca="1"/>
        <v>Fayette</v>
      </c>
      <c r="C146" t="str">
        <f ca="1"/>
        <v>Melledy</v>
      </c>
      <c r="D146" t="str">
        <f ca="1"/>
        <v>fmelledye7@reuters.com</v>
      </c>
      <c r="E146" t="str">
        <f ca="1"/>
        <v>project 3</v>
      </c>
      <c r="F146" t="str">
        <f ca="1"/>
        <v>manager</v>
      </c>
      <c r="G146" s="50">
        <f ca="1"/>
        <v>44794</v>
      </c>
      <c r="H146" s="50">
        <f ca="1"/>
        <v>45078</v>
      </c>
      <c r="I146" s="50">
        <f ca="1"/>
        <v>45010</v>
      </c>
      <c r="J146" t="str">
        <f ca="1"/>
        <v>AVAILABLE</v>
      </c>
      <c r="K146" t="str">
        <f ca="1"/>
        <v>Current</v>
      </c>
      <c r="L146" t="str">
        <f ca="1"/>
        <v>Current</v>
      </c>
      <c r="M146" t="str">
        <f ca="1"/>
        <v>Current</v>
      </c>
    </row>
    <row r="147" spans="2:13" x14ac:dyDescent="0.25">
      <c r="B147" t="str">
        <f ca="1"/>
        <v>Felicia</v>
      </c>
      <c r="C147" t="str">
        <f ca="1"/>
        <v>Swapp</v>
      </c>
      <c r="D147" t="str">
        <f ca="1"/>
        <v>fswapp49@skyrock.com</v>
      </c>
      <c r="E147" t="str">
        <f ca="1"/>
        <v>project 6</v>
      </c>
      <c r="F147" t="str">
        <f ca="1"/>
        <v>assistant 2</v>
      </c>
      <c r="G147" s="50">
        <f ca="1"/>
        <v>44977</v>
      </c>
      <c r="H147" s="50">
        <f ca="1"/>
        <v>45191</v>
      </c>
      <c r="I147" s="50">
        <f ca="1"/>
        <v>45330</v>
      </c>
      <c r="J147" t="str">
        <f ca="1"/>
        <v>AVAILABLE</v>
      </c>
      <c r="K147" t="str">
        <f ca="1"/>
        <v>Current</v>
      </c>
      <c r="L147" t="str">
        <f ca="1"/>
        <v>Current</v>
      </c>
      <c r="M147" t="str">
        <f ca="1"/>
        <v>Current</v>
      </c>
    </row>
    <row r="148" spans="2:13" x14ac:dyDescent="0.25">
      <c r="B148" t="str">
        <f ca="1"/>
        <v>Fergus</v>
      </c>
      <c r="C148" t="str">
        <f ca="1"/>
        <v>Tupling</v>
      </c>
      <c r="D148" t="str">
        <f ca="1"/>
        <v>ftupling7l@csmonitor.com</v>
      </c>
      <c r="E148" t="str">
        <f ca="1"/>
        <v>project 1</v>
      </c>
      <c r="F148" t="str">
        <f ca="1"/>
        <v>team lead</v>
      </c>
      <c r="G148" s="50">
        <f ca="1"/>
        <v>44889</v>
      </c>
      <c r="H148" s="50">
        <f ca="1"/>
        <v>45110</v>
      </c>
      <c r="I148" s="50">
        <f ca="1"/>
        <v>45380</v>
      </c>
      <c r="J148" t="str">
        <f ca="1"/>
        <v>AVAILABLE</v>
      </c>
      <c r="K148" t="str">
        <f ca="1"/>
        <v>Current</v>
      </c>
      <c r="L148" t="str">
        <f ca="1"/>
        <v>Current</v>
      </c>
      <c r="M148" t="str">
        <f ca="1"/>
        <v>Current</v>
      </c>
    </row>
    <row r="149" spans="2:13" x14ac:dyDescent="0.25">
      <c r="B149" t="str">
        <f ca="1"/>
        <v>Fergus</v>
      </c>
      <c r="C149" t="str">
        <f ca="1"/>
        <v>Moakes</v>
      </c>
      <c r="D149" t="str">
        <f ca="1"/>
        <v>fmoakes3i@statcounter.com</v>
      </c>
      <c r="E149" t="str">
        <f ca="1"/>
        <v>project 1</v>
      </c>
      <c r="F149" t="str">
        <f ca="1"/>
        <v>supervisor</v>
      </c>
      <c r="G149" s="50">
        <f ca="1"/>
        <v>44889</v>
      </c>
      <c r="H149" s="50">
        <f ca="1"/>
        <v>45110</v>
      </c>
      <c r="I149" s="50">
        <f ca="1"/>
        <v>45380</v>
      </c>
      <c r="J149" t="str">
        <f ca="1"/>
        <v>NOT AVAILABLE</v>
      </c>
      <c r="K149" t="str">
        <f ca="1"/>
        <v>Current</v>
      </c>
      <c r="L149" t="str">
        <f ca="1"/>
        <v>Current</v>
      </c>
      <c r="M149" t="str">
        <f ca="1"/>
        <v>Current</v>
      </c>
    </row>
    <row r="150" spans="2:13" x14ac:dyDescent="0.25">
      <c r="B150" t="str">
        <f ca="1"/>
        <v>Ferne</v>
      </c>
      <c r="C150" t="str">
        <f ca="1"/>
        <v>Vaughten</v>
      </c>
      <c r="D150" t="str">
        <f ca="1"/>
        <v>fvaughtenjh@nationalgeographic.com</v>
      </c>
      <c r="E150" t="str">
        <f ca="1"/>
        <v>project 6</v>
      </c>
      <c r="F150" t="str">
        <f ca="1"/>
        <v>assistant 2</v>
      </c>
      <c r="G150" s="50">
        <f ca="1"/>
        <v>44978</v>
      </c>
      <c r="H150" s="50">
        <f ca="1"/>
        <v>44771</v>
      </c>
      <c r="I150" s="50">
        <f ca="1"/>
        <v>45337</v>
      </c>
      <c r="J150" t="str">
        <f ca="1"/>
        <v>AVAILABLE</v>
      </c>
      <c r="K150" t="str">
        <f ca="1"/>
        <v>Current</v>
      </c>
      <c r="L150" t="str">
        <f ca="1"/>
        <v>Current</v>
      </c>
      <c r="M150" t="str">
        <f ca="1"/>
        <v>Current</v>
      </c>
    </row>
    <row r="151" spans="2:13" x14ac:dyDescent="0.25">
      <c r="B151" t="str">
        <f ca="1"/>
        <v>Fianna</v>
      </c>
      <c r="C151" t="str">
        <f ca="1"/>
        <v>Moscrop</v>
      </c>
      <c r="D151" t="str">
        <f ca="1"/>
        <v>fmoscrophi@exblog.jp</v>
      </c>
      <c r="E151" t="str">
        <f ca="1"/>
        <v>project 2</v>
      </c>
      <c r="F151" t="str">
        <f ca="1"/>
        <v>manager</v>
      </c>
      <c r="G151" s="50">
        <f ca="1"/>
        <v>44841</v>
      </c>
      <c r="H151" s="50">
        <f ca="1"/>
        <v>45177</v>
      </c>
      <c r="I151" s="50">
        <f ca="1"/>
        <v>44904</v>
      </c>
      <c r="J151" t="str">
        <f ca="1"/>
        <v>AVAILABLE</v>
      </c>
      <c r="K151" t="str">
        <f ca="1"/>
        <v>Current</v>
      </c>
      <c r="L151" t="str">
        <f ca="1"/>
        <v>Current</v>
      </c>
      <c r="M151" t="str">
        <f ca="1"/>
        <v>Current</v>
      </c>
    </row>
    <row r="152" spans="2:13" x14ac:dyDescent="0.25">
      <c r="B152" t="str">
        <f ca="1"/>
        <v>Fidel</v>
      </c>
      <c r="C152" t="str">
        <f ca="1"/>
        <v>Reichert</v>
      </c>
      <c r="D152" t="str">
        <f ca="1"/>
        <v>freichertof@cpanel.net</v>
      </c>
      <c r="E152" t="str">
        <f ca="1"/>
        <v>project 2</v>
      </c>
      <c r="F152" t="str">
        <f ca="1"/>
        <v>manager</v>
      </c>
      <c r="G152" s="50">
        <f ca="1"/>
        <v>44821</v>
      </c>
      <c r="H152" s="50">
        <f ca="1"/>
        <v>45185</v>
      </c>
      <c r="I152" s="50">
        <f ca="1"/>
        <v>45438</v>
      </c>
      <c r="J152" t="str">
        <f ca="1"/>
        <v>NOT AVAILABLE</v>
      </c>
      <c r="K152" t="str">
        <f ca="1"/>
        <v>Current</v>
      </c>
      <c r="L152" t="str">
        <f ca="1"/>
        <v>Current</v>
      </c>
      <c r="M152" t="str">
        <f ca="1"/>
        <v>Current</v>
      </c>
    </row>
    <row r="153" spans="2:13" x14ac:dyDescent="0.25">
      <c r="B153" t="str">
        <f ca="1"/>
        <v>Fidela</v>
      </c>
      <c r="C153" t="str">
        <f ca="1"/>
        <v>Conrart</v>
      </c>
      <c r="D153" t="str">
        <f ca="1"/>
        <v>fconrartqs@over-blog.com</v>
      </c>
      <c r="E153" t="str">
        <f ca="1"/>
        <v>project 1</v>
      </c>
      <c r="F153" t="str">
        <f ca="1"/>
        <v>supervisor</v>
      </c>
      <c r="G153" s="50">
        <f ca="1"/>
        <v>44929</v>
      </c>
      <c r="H153" s="50">
        <f ca="1"/>
        <v>45125</v>
      </c>
      <c r="I153" s="50">
        <f ca="1"/>
        <v>44971</v>
      </c>
      <c r="J153" t="str">
        <f ca="1"/>
        <v>NOT AVAILABLE</v>
      </c>
      <c r="K153" t="str">
        <f ca="1"/>
        <v>Current</v>
      </c>
      <c r="L153" t="str">
        <f ca="1"/>
        <v>Current</v>
      </c>
      <c r="M153" t="str">
        <f ca="1"/>
        <v>Current</v>
      </c>
    </row>
    <row r="154" spans="2:13" x14ac:dyDescent="0.25">
      <c r="B154" t="str">
        <f ca="1"/>
        <v>Fidelio</v>
      </c>
      <c r="C154" t="str">
        <f ca="1"/>
        <v>Hadwick</v>
      </c>
      <c r="D154" t="str">
        <f ca="1"/>
        <v>fhadwicke@businessweek.com</v>
      </c>
      <c r="E154" t="str">
        <f ca="1"/>
        <v>project 2</v>
      </c>
      <c r="F154" t="str">
        <f ca="1"/>
        <v>assistant 1</v>
      </c>
      <c r="G154" s="50">
        <f ca="1"/>
        <v>45169</v>
      </c>
      <c r="H154" s="50">
        <f ca="1"/>
        <v>45033</v>
      </c>
      <c r="I154" s="50">
        <f ca="1"/>
        <v>44750</v>
      </c>
      <c r="J154" t="str">
        <f ca="1"/>
        <v>AVAILABLE</v>
      </c>
      <c r="K154" t="str">
        <f ca="1"/>
        <v>Current</v>
      </c>
      <c r="L154" t="str">
        <f ca="1"/>
        <v>Current</v>
      </c>
      <c r="M154" t="str">
        <f ca="1"/>
        <v>Current</v>
      </c>
    </row>
    <row r="155" spans="2:13" x14ac:dyDescent="0.25">
      <c r="B155" t="str">
        <f ca="1"/>
        <v>Findley</v>
      </c>
      <c r="C155" t="str">
        <f ca="1"/>
        <v>Chilcotte</v>
      </c>
      <c r="D155" t="str">
        <f ca="1"/>
        <v>fchilcotte2d@opensource.org</v>
      </c>
      <c r="E155" t="str">
        <f ca="1"/>
        <v>project 3</v>
      </c>
      <c r="F155" t="str">
        <f ca="1"/>
        <v>assistant 2</v>
      </c>
      <c r="G155" s="50">
        <f ca="1"/>
        <v>45082</v>
      </c>
      <c r="H155" s="50">
        <f ca="1"/>
        <v>44997</v>
      </c>
      <c r="I155" s="50">
        <f ca="1"/>
        <v>45448</v>
      </c>
      <c r="J155" t="str">
        <f ca="1"/>
        <v>AVAILABLE</v>
      </c>
      <c r="K155" t="str">
        <f ca="1"/>
        <v>Current</v>
      </c>
      <c r="L155" t="str">
        <f ca="1"/>
        <v>Current</v>
      </c>
      <c r="M155" t="str">
        <f ca="1"/>
        <v>Current</v>
      </c>
    </row>
    <row r="156" spans="2:13" x14ac:dyDescent="0.25">
      <c r="B156" t="str">
        <f ca="1"/>
        <v>Finley</v>
      </c>
      <c r="C156" t="str">
        <f ca="1"/>
        <v>Huffer</v>
      </c>
      <c r="D156" t="str">
        <f ca="1"/>
        <v>fhufferpi@diigo.com</v>
      </c>
      <c r="E156" t="str">
        <f ca="1"/>
        <v>project 4</v>
      </c>
      <c r="F156" t="str">
        <f ca="1"/>
        <v>assistant 2</v>
      </c>
      <c r="G156" s="50">
        <f ca="1"/>
        <v>44802</v>
      </c>
      <c r="H156" s="50">
        <f ca="1"/>
        <v>44852</v>
      </c>
      <c r="I156" s="50">
        <f ca="1"/>
        <v>45426</v>
      </c>
      <c r="J156" t="str">
        <f ca="1"/>
        <v>AVAILABLE</v>
      </c>
      <c r="K156" t="str">
        <f ca="1"/>
        <v>Current</v>
      </c>
      <c r="L156" t="str">
        <f ca="1"/>
        <v>Current</v>
      </c>
      <c r="M156" t="str">
        <f ca="1"/>
        <v>Current</v>
      </c>
    </row>
    <row r="157" spans="2:13" x14ac:dyDescent="0.25">
      <c r="B157" t="str">
        <f ca="1"/>
        <v>Florance</v>
      </c>
      <c r="C157" t="str">
        <f ca="1"/>
        <v>Colin</v>
      </c>
      <c r="D157" t="str">
        <f ca="1"/>
        <v>fcolinfx@phoca.cz</v>
      </c>
      <c r="E157" t="str">
        <f ca="1"/>
        <v>project 4</v>
      </c>
      <c r="F157" t="str">
        <f ca="1"/>
        <v>supervisor</v>
      </c>
      <c r="G157" s="50">
        <f ca="1"/>
        <v>45105</v>
      </c>
      <c r="H157" s="50">
        <f ca="1"/>
        <v>45007</v>
      </c>
      <c r="I157" s="50">
        <f ca="1"/>
        <v>44942</v>
      </c>
      <c r="J157" t="str">
        <f ca="1"/>
        <v>NOT AVAILABLE</v>
      </c>
      <c r="K157" t="str">
        <f ca="1"/>
        <v>Current</v>
      </c>
      <c r="L157" t="str">
        <f ca="1"/>
        <v>Current</v>
      </c>
      <c r="M157" t="str">
        <f ca="1"/>
        <v>Current</v>
      </c>
    </row>
    <row r="158" spans="2:13" x14ac:dyDescent="0.25">
      <c r="B158" t="str">
        <f ca="1"/>
        <v>Florie</v>
      </c>
      <c r="C158" t="str">
        <f ca="1"/>
        <v>Picknett</v>
      </c>
      <c r="D158" t="str">
        <f ca="1"/>
        <v>fpicknettqc@nsw.gov.au</v>
      </c>
      <c r="E158" t="str">
        <f ca="1"/>
        <v>project 6</v>
      </c>
      <c r="F158" t="str">
        <f ca="1"/>
        <v>team lead</v>
      </c>
      <c r="G158" s="50">
        <f ca="1"/>
        <v>44866</v>
      </c>
      <c r="H158" s="50">
        <f ca="1"/>
        <v>45199</v>
      </c>
      <c r="I158" s="50">
        <f ca="1"/>
        <v>45120</v>
      </c>
      <c r="J158" t="str">
        <f ca="1"/>
        <v>AVAILABLE</v>
      </c>
      <c r="K158" t="str">
        <f ca="1"/>
        <v>Current</v>
      </c>
      <c r="L158" t="str">
        <f ca="1"/>
        <v>Current</v>
      </c>
      <c r="M158" t="str">
        <f ca="1"/>
        <v>Current</v>
      </c>
    </row>
    <row r="159" spans="2:13" x14ac:dyDescent="0.25">
      <c r="B159" t="str">
        <f ca="1"/>
        <v>Flossie</v>
      </c>
      <c r="C159" t="str">
        <f ca="1"/>
        <v>Hammill</v>
      </c>
      <c r="D159" t="str">
        <f ca="1"/>
        <v>fhammill88@theatlantic.com</v>
      </c>
      <c r="E159" t="str">
        <f ca="1"/>
        <v>project 5</v>
      </c>
      <c r="F159" t="str">
        <f ca="1"/>
        <v>manager</v>
      </c>
      <c r="G159" s="50">
        <f ca="1"/>
        <v>45087</v>
      </c>
      <c r="H159" s="50">
        <f ca="1"/>
        <v>45208</v>
      </c>
      <c r="I159" s="50">
        <f ca="1"/>
        <v>45076</v>
      </c>
      <c r="J159" t="str">
        <f ca="1"/>
        <v>AVAILABLE</v>
      </c>
      <c r="K159" t="str">
        <f ca="1"/>
        <v>Current</v>
      </c>
      <c r="L159" t="str">
        <f ca="1"/>
        <v>Current</v>
      </c>
      <c r="M159" t="str">
        <f ca="1"/>
        <v>Current</v>
      </c>
    </row>
    <row r="160" spans="2:13" x14ac:dyDescent="0.25">
      <c r="B160" t="str">
        <f ca="1"/>
        <v>Franchot</v>
      </c>
      <c r="C160" t="str">
        <f ca="1"/>
        <v>Birrell</v>
      </c>
      <c r="D160" t="str">
        <f ca="1"/>
        <v>fbirrellj3@slate.com</v>
      </c>
      <c r="E160" t="str">
        <f ca="1"/>
        <v>project 1</v>
      </c>
      <c r="F160" t="str">
        <f ca="1"/>
        <v>team lead</v>
      </c>
      <c r="G160" s="50">
        <f ca="1"/>
        <v>44717</v>
      </c>
      <c r="H160" s="50">
        <f ca="1"/>
        <v>45077</v>
      </c>
      <c r="I160" s="50">
        <f ca="1"/>
        <v>45479</v>
      </c>
      <c r="J160" t="str">
        <f ca="1"/>
        <v>NOT AVAILABLE</v>
      </c>
      <c r="K160" t="str">
        <f ca="1"/>
        <v>Expired</v>
      </c>
      <c r="L160" t="str">
        <f ca="1"/>
        <v>Current</v>
      </c>
      <c r="M160" t="str">
        <f ca="1"/>
        <v>Current</v>
      </c>
    </row>
    <row r="161" spans="2:13" x14ac:dyDescent="0.25">
      <c r="B161" t="str">
        <f ca="1"/>
        <v>Francyne</v>
      </c>
      <c r="C161" t="str">
        <f ca="1"/>
        <v>Bockler</v>
      </c>
      <c r="D161" t="str">
        <f ca="1"/>
        <v>fbocklerov@skyrock.com</v>
      </c>
      <c r="E161" t="str">
        <f ca="1"/>
        <v>project 4</v>
      </c>
      <c r="F161" t="str">
        <f ca="1"/>
        <v>supervisor</v>
      </c>
      <c r="G161" s="50">
        <f ca="1"/>
        <v>45163</v>
      </c>
      <c r="H161" s="50">
        <f ca="1"/>
        <v>45060</v>
      </c>
      <c r="I161" s="50">
        <f ca="1"/>
        <v>44763</v>
      </c>
      <c r="J161" t="str">
        <f ca="1"/>
        <v>AVAILABLE</v>
      </c>
      <c r="K161" t="str">
        <f ca="1"/>
        <v>Current</v>
      </c>
      <c r="L161" t="str">
        <f ca="1"/>
        <v>Current</v>
      </c>
      <c r="M161" t="str">
        <f ca="1"/>
        <v>Current</v>
      </c>
    </row>
    <row r="162" spans="2:13" x14ac:dyDescent="0.25">
      <c r="B162" t="str">
        <f ca="1"/>
        <v>Freeman</v>
      </c>
      <c r="C162" t="str">
        <f ca="1"/>
        <v>Fernihough</v>
      </c>
      <c r="D162" t="str">
        <f ca="1"/>
        <v>ffernihoughe3@apple.com</v>
      </c>
      <c r="E162" t="str">
        <f ca="1"/>
        <v>project 5</v>
      </c>
      <c r="F162" t="str">
        <f ca="1"/>
        <v>supervisor</v>
      </c>
      <c r="G162" s="50">
        <f ca="1"/>
        <v>44731</v>
      </c>
      <c r="H162" s="50">
        <f ca="1"/>
        <v>44785</v>
      </c>
      <c r="I162" s="50">
        <f ca="1"/>
        <v>45007</v>
      </c>
      <c r="J162" t="str">
        <f ca="1"/>
        <v>NOT AVAILABLE</v>
      </c>
      <c r="K162" t="str">
        <f ca="1"/>
        <v>Notify</v>
      </c>
      <c r="L162" t="str">
        <f ca="1"/>
        <v>Current</v>
      </c>
      <c r="M162" t="str">
        <f ca="1"/>
        <v>Current</v>
      </c>
    </row>
    <row r="163" spans="2:13" x14ac:dyDescent="0.25">
      <c r="B163" t="str">
        <f ca="1"/>
        <v>Gael</v>
      </c>
      <c r="C163" t="str">
        <f ca="1"/>
        <v>Skirlin</v>
      </c>
      <c r="D163" t="str">
        <f ca="1"/>
        <v>gskirlinnw@hexun.com</v>
      </c>
      <c r="E163" t="str">
        <f ca="1"/>
        <v>project 6</v>
      </c>
      <c r="F163" t="str">
        <f ca="1"/>
        <v>assistant 1</v>
      </c>
      <c r="G163" s="50">
        <f ca="1"/>
        <v>44824</v>
      </c>
      <c r="H163" s="50">
        <f ca="1"/>
        <v>44895</v>
      </c>
      <c r="I163" s="50">
        <f ca="1"/>
        <v>45035</v>
      </c>
      <c r="J163" t="str">
        <f ca="1"/>
        <v>AVAILABLE</v>
      </c>
      <c r="K163" t="str">
        <f ca="1"/>
        <v>Current</v>
      </c>
      <c r="L163" t="str">
        <f ca="1"/>
        <v>Current</v>
      </c>
      <c r="M163" t="str">
        <f ca="1"/>
        <v>Current</v>
      </c>
    </row>
    <row r="164" spans="2:13" x14ac:dyDescent="0.25">
      <c r="B164" t="str">
        <f ca="1"/>
        <v>Gael</v>
      </c>
      <c r="C164" t="str">
        <f ca="1"/>
        <v>Afield</v>
      </c>
      <c r="D164" t="str">
        <f ca="1"/>
        <v>gafieldft@eventbrite.com</v>
      </c>
      <c r="E164" t="str">
        <f ca="1"/>
        <v>project 6</v>
      </c>
      <c r="F164" t="str">
        <f ca="1"/>
        <v>team lead</v>
      </c>
      <c r="G164" s="50">
        <f ca="1"/>
        <v>44824</v>
      </c>
      <c r="H164" s="50">
        <f ca="1"/>
        <v>44895</v>
      </c>
      <c r="I164" s="50">
        <f ca="1"/>
        <v>45035</v>
      </c>
      <c r="J164" t="str">
        <f ca="1"/>
        <v>AVAILABLE</v>
      </c>
      <c r="K164" t="str">
        <f ca="1"/>
        <v>Current</v>
      </c>
      <c r="L164" t="str">
        <f ca="1"/>
        <v>Current</v>
      </c>
      <c r="M164" t="str">
        <f ca="1"/>
        <v>Current</v>
      </c>
    </row>
    <row r="165" spans="2:13" x14ac:dyDescent="0.25">
      <c r="B165" t="str">
        <f ca="1"/>
        <v>Gail</v>
      </c>
      <c r="C165" t="str">
        <f ca="1"/>
        <v>Acaster</v>
      </c>
      <c r="D165" t="str">
        <f ca="1"/>
        <v>gacasterk5@posterous.com</v>
      </c>
      <c r="E165" t="str">
        <f ca="1"/>
        <v>project 6</v>
      </c>
      <c r="F165" t="str">
        <f ca="1"/>
        <v>team lead</v>
      </c>
      <c r="G165" s="50">
        <f ca="1"/>
        <v>45120</v>
      </c>
      <c r="H165" s="50">
        <f ca="1"/>
        <v>44921</v>
      </c>
      <c r="I165" s="50">
        <f ca="1"/>
        <v>44732</v>
      </c>
      <c r="J165" t="str">
        <f ca="1"/>
        <v>AVAILABLE</v>
      </c>
      <c r="K165" t="str">
        <f ca="1"/>
        <v>Current</v>
      </c>
      <c r="L165" t="str">
        <f ca="1"/>
        <v>Current</v>
      </c>
      <c r="M165" t="str">
        <f ca="1"/>
        <v>Notify</v>
      </c>
    </row>
    <row r="166" spans="2:13" x14ac:dyDescent="0.25">
      <c r="B166" t="str">
        <f ca="1"/>
        <v>Ganny</v>
      </c>
      <c r="C166" t="str">
        <f ca="1"/>
        <v>Dudney</v>
      </c>
      <c r="D166" t="str">
        <f ca="1"/>
        <v>gdudneyh3@i2i.jp</v>
      </c>
      <c r="E166" t="str">
        <f ca="1"/>
        <v>project 4</v>
      </c>
      <c r="F166" t="str">
        <f ca="1"/>
        <v>supervisor</v>
      </c>
      <c r="G166" s="50">
        <f ca="1"/>
        <v>45157</v>
      </c>
      <c r="H166" s="50">
        <f ca="1"/>
        <v>45094</v>
      </c>
      <c r="I166" s="50">
        <f ca="1"/>
        <v>45363</v>
      </c>
      <c r="J166" t="str">
        <f ca="1"/>
        <v>AVAILABLE</v>
      </c>
      <c r="K166" t="str">
        <f ca="1"/>
        <v>Current</v>
      </c>
      <c r="L166" t="str">
        <f ca="1"/>
        <v>Current</v>
      </c>
      <c r="M166" t="str">
        <f ca="1"/>
        <v>Current</v>
      </c>
    </row>
    <row r="167" spans="2:13" x14ac:dyDescent="0.25">
      <c r="B167" t="str">
        <f ca="1"/>
        <v>Garik</v>
      </c>
      <c r="C167" t="str">
        <f ca="1"/>
        <v>Tarply</v>
      </c>
      <c r="D167" t="str">
        <f ca="1"/>
        <v>gtarply9j@fc2.com</v>
      </c>
      <c r="E167" t="str">
        <f ca="1"/>
        <v>project 3</v>
      </c>
      <c r="F167" t="str">
        <f ca="1"/>
        <v>team lead</v>
      </c>
      <c r="G167" s="50">
        <f ca="1"/>
        <v>45151</v>
      </c>
      <c r="H167" s="50">
        <f ca="1"/>
        <v>45028</v>
      </c>
      <c r="I167" s="50">
        <f ca="1"/>
        <v>45307</v>
      </c>
      <c r="J167" t="str">
        <f ca="1"/>
        <v>AVAILABLE</v>
      </c>
      <c r="K167" t="str">
        <f ca="1"/>
        <v>Current</v>
      </c>
      <c r="L167" t="str">
        <f ca="1"/>
        <v>Current</v>
      </c>
      <c r="M167" t="str">
        <f ca="1"/>
        <v>Current</v>
      </c>
    </row>
    <row r="168" spans="2:13" x14ac:dyDescent="0.25">
      <c r="B168" t="str">
        <f ca="1"/>
        <v>Garland</v>
      </c>
      <c r="C168" t="str">
        <f ca="1"/>
        <v>Noblett</v>
      </c>
      <c r="D168" t="str">
        <f ca="1"/>
        <v>gnoblett9a@blog.com</v>
      </c>
      <c r="E168" t="str">
        <f ca="1"/>
        <v>project 2</v>
      </c>
      <c r="F168" t="str">
        <f ca="1"/>
        <v>supervisor</v>
      </c>
      <c r="G168" s="50">
        <f ca="1"/>
        <v>44781</v>
      </c>
      <c r="H168" s="50">
        <f ca="1"/>
        <v>44719</v>
      </c>
      <c r="I168" s="50">
        <f ca="1"/>
        <v>44919</v>
      </c>
      <c r="J168" t="str">
        <f ca="1"/>
        <v>NOT AVAILABLE</v>
      </c>
      <c r="K168" t="str">
        <f ca="1"/>
        <v>Current</v>
      </c>
      <c r="L168" t="str">
        <f ca="1"/>
        <v>Expired</v>
      </c>
      <c r="M168" t="str">
        <f ca="1"/>
        <v>Current</v>
      </c>
    </row>
    <row r="169" spans="2:13" x14ac:dyDescent="0.25">
      <c r="B169" t="str">
        <f ca="1"/>
        <v>Gasparo</v>
      </c>
      <c r="C169" t="str">
        <f ca="1"/>
        <v>Warner</v>
      </c>
      <c r="D169" t="str">
        <f ca="1"/>
        <v>gwarnern4@nature.com</v>
      </c>
      <c r="E169" t="str">
        <f ca="1"/>
        <v>project 1</v>
      </c>
      <c r="F169" t="str">
        <f ca="1"/>
        <v>team lead</v>
      </c>
      <c r="G169" s="50">
        <f ca="1"/>
        <v>45088</v>
      </c>
      <c r="H169" s="50">
        <f ca="1"/>
        <v>44743</v>
      </c>
      <c r="I169" s="50">
        <f ca="1"/>
        <v>44734</v>
      </c>
      <c r="J169" t="str">
        <f ca="1"/>
        <v>AVAILABLE</v>
      </c>
      <c r="K169" t="str">
        <f ca="1"/>
        <v>Current</v>
      </c>
      <c r="L169" t="str">
        <f ca="1"/>
        <v>Current</v>
      </c>
      <c r="M169" t="str">
        <f ca="1"/>
        <v>Current</v>
      </c>
    </row>
    <row r="170" spans="2:13" x14ac:dyDescent="0.25">
      <c r="B170" t="str">
        <f ca="1"/>
        <v>Gaven</v>
      </c>
      <c r="C170" t="str">
        <f ca="1"/>
        <v>Waterfield</v>
      </c>
      <c r="D170" t="str">
        <f ca="1"/>
        <v>gwaterfieldix@so-net.ne.jp</v>
      </c>
      <c r="E170" t="str">
        <f ca="1"/>
        <v>project 1</v>
      </c>
      <c r="F170" t="str">
        <f ca="1"/>
        <v>supervisor</v>
      </c>
      <c r="G170" s="50">
        <f ca="1"/>
        <v>44868</v>
      </c>
      <c r="H170" s="50">
        <f ca="1"/>
        <v>45214</v>
      </c>
      <c r="I170" s="50">
        <f ca="1"/>
        <v>44917</v>
      </c>
      <c r="J170" t="str">
        <f ca="1"/>
        <v>AVAILABLE</v>
      </c>
      <c r="K170" t="str">
        <f ca="1"/>
        <v>Current</v>
      </c>
      <c r="L170" t="str">
        <f ca="1"/>
        <v>Current</v>
      </c>
      <c r="M170" t="str">
        <f ca="1"/>
        <v>Current</v>
      </c>
    </row>
    <row r="171" spans="2:13" x14ac:dyDescent="0.25">
      <c r="B171" t="str">
        <f ca="1"/>
        <v>Gayle</v>
      </c>
      <c r="C171" t="str">
        <f ca="1"/>
        <v>Janse</v>
      </c>
      <c r="D171" t="str">
        <f ca="1"/>
        <v>gjansejk@google.es</v>
      </c>
      <c r="E171" t="str">
        <f ca="1"/>
        <v>project 4</v>
      </c>
      <c r="F171" t="str">
        <f ca="1"/>
        <v>manager</v>
      </c>
      <c r="G171" s="50">
        <f ca="1"/>
        <v>44968</v>
      </c>
      <c r="H171" s="50">
        <f ca="1"/>
        <v>44822</v>
      </c>
      <c r="I171" s="50">
        <f ca="1"/>
        <v>45315</v>
      </c>
      <c r="J171" t="str">
        <f ca="1"/>
        <v>NOT AVAILABLE</v>
      </c>
      <c r="K171" t="str">
        <f ca="1"/>
        <v>Current</v>
      </c>
      <c r="L171" t="str">
        <f ca="1"/>
        <v>Current</v>
      </c>
      <c r="M171" t="str">
        <f ca="1"/>
        <v>Current</v>
      </c>
    </row>
    <row r="172" spans="2:13" x14ac:dyDescent="0.25">
      <c r="B172" t="str">
        <f ca="1"/>
        <v>Genvieve</v>
      </c>
      <c r="C172" t="str">
        <f ca="1"/>
        <v>Itscovitz</v>
      </c>
      <c r="D172" t="str">
        <f ca="1"/>
        <v>gitscovitz5y@comsenz.com</v>
      </c>
      <c r="E172" t="str">
        <f ca="1"/>
        <v>project 1</v>
      </c>
      <c r="F172" t="str">
        <f ca="1"/>
        <v>assistant 2</v>
      </c>
      <c r="G172" s="50">
        <f ca="1"/>
        <v>44801</v>
      </c>
      <c r="H172" s="50">
        <f ca="1"/>
        <v>45116</v>
      </c>
      <c r="I172" s="50">
        <f ca="1"/>
        <v>44728</v>
      </c>
      <c r="J172" t="str">
        <f ca="1"/>
        <v>NOT AVAILABLE</v>
      </c>
      <c r="K172" t="str">
        <f ca="1"/>
        <v>Current</v>
      </c>
      <c r="L172" t="str">
        <f ca="1"/>
        <v>Current</v>
      </c>
      <c r="M172" t="str">
        <f ca="1"/>
        <v>Notify</v>
      </c>
    </row>
    <row r="173" spans="2:13" x14ac:dyDescent="0.25">
      <c r="B173" t="str">
        <f ca="1"/>
        <v>Gerardo</v>
      </c>
      <c r="C173" t="str">
        <f ca="1"/>
        <v>Kolinsky</v>
      </c>
      <c r="D173" t="str">
        <f ca="1"/>
        <v>gkolinsky1@google.ru</v>
      </c>
      <c r="E173" t="str">
        <f ca="1"/>
        <v>project 3</v>
      </c>
      <c r="F173" t="str">
        <f ca="1"/>
        <v>assistant 1</v>
      </c>
      <c r="G173" s="50">
        <f ca="1"/>
        <v>45101</v>
      </c>
      <c r="H173" s="50">
        <f ca="1"/>
        <v>44838</v>
      </c>
      <c r="I173" s="50">
        <f ca="1"/>
        <v>45334</v>
      </c>
      <c r="J173" t="str">
        <f ca="1"/>
        <v>AVAILABLE</v>
      </c>
      <c r="K173" t="str">
        <f ca="1"/>
        <v>Current</v>
      </c>
      <c r="L173" t="str">
        <f ca="1"/>
        <v>Current</v>
      </c>
      <c r="M173" t="str">
        <f ca="1"/>
        <v>Current</v>
      </c>
    </row>
    <row r="174" spans="2:13" x14ac:dyDescent="0.25">
      <c r="B174" t="str">
        <f ca="1"/>
        <v>Germaine</v>
      </c>
      <c r="C174" t="str">
        <f ca="1"/>
        <v>Richardet</v>
      </c>
      <c r="D174" t="str">
        <f ca="1"/>
        <v>grichardeti4@wsj.com</v>
      </c>
      <c r="E174" t="str">
        <f ca="1"/>
        <v>project 6</v>
      </c>
      <c r="F174" t="str">
        <f ca="1"/>
        <v>assistant 1</v>
      </c>
      <c r="G174" s="50">
        <f ca="1"/>
        <v>44722</v>
      </c>
      <c r="H174" s="50">
        <f ca="1"/>
        <v>45129</v>
      </c>
      <c r="I174" s="50">
        <f ca="1"/>
        <v>45106</v>
      </c>
      <c r="J174" t="str">
        <f ca="1"/>
        <v>NOT AVAILABLE</v>
      </c>
      <c r="K174" t="str">
        <f ca="1"/>
        <v>Expired</v>
      </c>
      <c r="L174" t="str">
        <f ca="1"/>
        <v>Current</v>
      </c>
      <c r="M174" t="str">
        <f ca="1"/>
        <v>Current</v>
      </c>
    </row>
    <row r="175" spans="2:13" x14ac:dyDescent="0.25">
      <c r="B175" t="str">
        <f ca="1"/>
        <v>Gertrude</v>
      </c>
      <c r="C175" t="str">
        <f ca="1"/>
        <v>Potteridge</v>
      </c>
      <c r="D175" t="str">
        <f ca="1"/>
        <v>gpotteridgek8@ocn.ne.jp</v>
      </c>
      <c r="E175" t="str">
        <f ca="1"/>
        <v>project 6</v>
      </c>
      <c r="F175" t="str">
        <f ca="1"/>
        <v>supervisor</v>
      </c>
      <c r="G175" s="50">
        <f ca="1"/>
        <v>45058</v>
      </c>
      <c r="H175" s="50">
        <f ca="1"/>
        <v>44869</v>
      </c>
      <c r="I175" s="50">
        <f ca="1"/>
        <v>45428</v>
      </c>
      <c r="J175" t="str">
        <f ca="1"/>
        <v>AVAILABLE</v>
      </c>
      <c r="K175" t="str">
        <f ca="1"/>
        <v>Current</v>
      </c>
      <c r="L175" t="str">
        <f ca="1"/>
        <v>Current</v>
      </c>
      <c r="M175" t="str">
        <f ca="1"/>
        <v>Current</v>
      </c>
    </row>
    <row r="176" spans="2:13" x14ac:dyDescent="0.25">
      <c r="B176" t="str">
        <f ca="1"/>
        <v>Gherardo</v>
      </c>
      <c r="C176" t="str">
        <f ca="1"/>
        <v>Ibbott</v>
      </c>
      <c r="D176" t="str">
        <f ca="1"/>
        <v>gibbott15@bandcamp.com</v>
      </c>
      <c r="E176" t="str">
        <f ca="1"/>
        <v>project 5</v>
      </c>
      <c r="F176" t="str">
        <f ca="1"/>
        <v>assistant 1</v>
      </c>
      <c r="G176" s="50">
        <f ca="1"/>
        <v>44891</v>
      </c>
      <c r="H176" s="50">
        <f ca="1"/>
        <v>44947</v>
      </c>
      <c r="I176" s="50">
        <f ca="1"/>
        <v>45243</v>
      </c>
      <c r="J176" t="str">
        <f ca="1"/>
        <v>NOT AVAILABLE</v>
      </c>
      <c r="K176" t="str">
        <f ca="1"/>
        <v>Current</v>
      </c>
      <c r="L176" t="str">
        <f ca="1"/>
        <v>Current</v>
      </c>
      <c r="M176" t="str">
        <f ca="1"/>
        <v>Current</v>
      </c>
    </row>
    <row r="177" spans="2:13" x14ac:dyDescent="0.25">
      <c r="B177" t="str">
        <f ca="1"/>
        <v>Giana</v>
      </c>
      <c r="C177" t="str">
        <f ca="1"/>
        <v>Bengochea</v>
      </c>
      <c r="D177" t="str">
        <f ca="1"/>
        <v>gbengocheacg@bandcamp.com</v>
      </c>
      <c r="E177" t="str">
        <f ca="1"/>
        <v>project 4</v>
      </c>
      <c r="F177" t="str">
        <f ca="1"/>
        <v>supervisor</v>
      </c>
      <c r="G177" s="50">
        <f ca="1"/>
        <v>44871</v>
      </c>
      <c r="H177" s="50">
        <f ca="1"/>
        <v>45077</v>
      </c>
      <c r="I177" s="50">
        <f ca="1"/>
        <v>44930</v>
      </c>
      <c r="J177" t="str">
        <f ca="1"/>
        <v>AVAILABLE</v>
      </c>
      <c r="K177" t="str">
        <f ca="1"/>
        <v>Current</v>
      </c>
      <c r="L177" t="str">
        <f ca="1"/>
        <v>Current</v>
      </c>
      <c r="M177" t="str">
        <f ca="1"/>
        <v>Current</v>
      </c>
    </row>
    <row r="178" spans="2:13" x14ac:dyDescent="0.25">
      <c r="B178" t="str">
        <f ca="1"/>
        <v>Gianina</v>
      </c>
      <c r="C178" t="str">
        <f ca="1"/>
        <v>Whilder</v>
      </c>
      <c r="D178" t="str">
        <f ca="1"/>
        <v>gwhilderlc@pinterest.com</v>
      </c>
      <c r="E178" t="str">
        <f ca="1"/>
        <v>project 2</v>
      </c>
      <c r="F178" t="str">
        <f ca="1"/>
        <v>supervisor</v>
      </c>
      <c r="G178" s="50">
        <f ca="1"/>
        <v>44760</v>
      </c>
      <c r="H178" s="50">
        <f ca="1"/>
        <v>44829</v>
      </c>
      <c r="I178" s="50">
        <f ca="1"/>
        <v>45257</v>
      </c>
      <c r="J178" t="str">
        <f ca="1"/>
        <v>AVAILABLE</v>
      </c>
      <c r="K178" t="str">
        <f ca="1"/>
        <v>Current</v>
      </c>
      <c r="L178" t="str">
        <f ca="1"/>
        <v>Current</v>
      </c>
      <c r="M178" t="str">
        <f ca="1"/>
        <v>Current</v>
      </c>
    </row>
    <row r="179" spans="2:13" x14ac:dyDescent="0.25">
      <c r="B179" t="str">
        <f ca="1"/>
        <v>Ginny</v>
      </c>
      <c r="C179" t="str">
        <f ca="1"/>
        <v>Bennellick</v>
      </c>
      <c r="D179" t="str">
        <f ca="1"/>
        <v>gbennellickmk@zdnet.com</v>
      </c>
      <c r="E179" t="str">
        <f ca="1"/>
        <v>project 1</v>
      </c>
      <c r="F179" t="str">
        <f ca="1"/>
        <v>assistant 1</v>
      </c>
      <c r="G179" s="50">
        <f ca="1"/>
        <v>44930</v>
      </c>
      <c r="H179" s="50">
        <f ca="1"/>
        <v>44975</v>
      </c>
      <c r="I179" s="50">
        <f ca="1"/>
        <v>44857</v>
      </c>
      <c r="J179" t="str">
        <f ca="1"/>
        <v>NOT AVAILABLE</v>
      </c>
      <c r="K179" t="str">
        <f ca="1"/>
        <v>Current</v>
      </c>
      <c r="L179" t="str">
        <f ca="1"/>
        <v>Current</v>
      </c>
      <c r="M179" t="str">
        <f ca="1"/>
        <v>Current</v>
      </c>
    </row>
    <row r="180" spans="2:13" x14ac:dyDescent="0.25">
      <c r="B180" t="str">
        <f ca="1"/>
        <v>Giusto</v>
      </c>
      <c r="C180" t="str">
        <f ca="1"/>
        <v>Hiscocks</v>
      </c>
      <c r="D180" t="str">
        <f ca="1"/>
        <v>ghiscocks47@github.io</v>
      </c>
      <c r="E180" t="str">
        <f ca="1"/>
        <v>project 1</v>
      </c>
      <c r="F180" t="str">
        <f ca="1"/>
        <v>team lead</v>
      </c>
      <c r="G180" s="50">
        <f ca="1"/>
        <v>45193</v>
      </c>
      <c r="H180" s="50">
        <f ca="1"/>
        <v>45072</v>
      </c>
      <c r="I180" s="50">
        <f ca="1"/>
        <v>45448</v>
      </c>
      <c r="J180" t="str">
        <f ca="1"/>
        <v>AVAILABLE</v>
      </c>
      <c r="K180" t="str">
        <f ca="1"/>
        <v>Current</v>
      </c>
      <c r="L180" t="str">
        <f ca="1"/>
        <v>Current</v>
      </c>
      <c r="M180" t="str">
        <f ca="1"/>
        <v>Current</v>
      </c>
    </row>
    <row r="181" spans="2:13" x14ac:dyDescent="0.25">
      <c r="B181" t="str">
        <f ca="1"/>
        <v>Graham</v>
      </c>
      <c r="C181" t="str">
        <f ca="1"/>
        <v>Gegg</v>
      </c>
      <c r="D181" t="str">
        <f ca="1"/>
        <v>ggegg9q@dagondesign.com</v>
      </c>
      <c r="E181" t="str">
        <f ca="1"/>
        <v>project 1</v>
      </c>
      <c r="F181" t="str">
        <f ca="1"/>
        <v>team lead</v>
      </c>
      <c r="G181" s="50">
        <f ca="1"/>
        <v>44947</v>
      </c>
      <c r="H181" s="50">
        <f ca="1"/>
        <v>45039</v>
      </c>
      <c r="I181" s="50">
        <f ca="1"/>
        <v>45036</v>
      </c>
      <c r="J181" t="str">
        <f ca="1"/>
        <v>NOT AVAILABLE</v>
      </c>
      <c r="K181" t="str">
        <f ca="1"/>
        <v>Current</v>
      </c>
      <c r="L181" t="str">
        <f ca="1"/>
        <v>Current</v>
      </c>
      <c r="M181" t="str">
        <f ca="1"/>
        <v>Current</v>
      </c>
    </row>
    <row r="182" spans="2:13" x14ac:dyDescent="0.25">
      <c r="B182" t="str">
        <f ca="1"/>
        <v>Grantham</v>
      </c>
      <c r="C182" t="str">
        <f ca="1"/>
        <v>Biasotti</v>
      </c>
      <c r="D182" t="str">
        <f ca="1"/>
        <v>gbiasottic@biglobe.ne.jp</v>
      </c>
      <c r="E182" t="str">
        <f ca="1"/>
        <v>project 1</v>
      </c>
      <c r="F182" t="str">
        <f ca="1"/>
        <v>assistant 2</v>
      </c>
      <c r="G182" s="50">
        <f ca="1"/>
        <v>45084</v>
      </c>
      <c r="H182" s="50">
        <f ca="1"/>
        <v>44916</v>
      </c>
      <c r="I182" s="50">
        <f ca="1"/>
        <v>44785</v>
      </c>
      <c r="J182" t="str">
        <f ca="1"/>
        <v>NOT AVAILABLE</v>
      </c>
      <c r="K182" t="str">
        <f ca="1"/>
        <v>Current</v>
      </c>
      <c r="L182" t="str">
        <f ca="1"/>
        <v>Current</v>
      </c>
      <c r="M182" t="str">
        <f ca="1"/>
        <v>Current</v>
      </c>
    </row>
    <row r="183" spans="2:13" x14ac:dyDescent="0.25">
      <c r="B183" t="str">
        <f ca="1"/>
        <v>Gusta</v>
      </c>
      <c r="C183" t="str">
        <f ca="1"/>
        <v>Croson</v>
      </c>
      <c r="D183" t="str">
        <f ca="1"/>
        <v>gcrosonk7@utexas.edu</v>
      </c>
      <c r="E183" t="str">
        <f ca="1"/>
        <v>project 6</v>
      </c>
      <c r="F183" t="str">
        <f ca="1"/>
        <v>team lead</v>
      </c>
      <c r="G183" s="50">
        <f ca="1"/>
        <v>44830</v>
      </c>
      <c r="H183" s="50">
        <f ca="1"/>
        <v>45018</v>
      </c>
      <c r="I183" s="50">
        <f ca="1"/>
        <v>45170</v>
      </c>
      <c r="J183" t="str">
        <f ca="1"/>
        <v>NOT AVAILABLE</v>
      </c>
      <c r="K183" t="str">
        <f ca="1"/>
        <v>Current</v>
      </c>
      <c r="L183" t="str">
        <f ca="1"/>
        <v>Current</v>
      </c>
      <c r="M183" t="str">
        <f ca="1"/>
        <v>Current</v>
      </c>
    </row>
    <row r="184" spans="2:13" x14ac:dyDescent="0.25">
      <c r="B184" t="str">
        <f ca="1"/>
        <v>Gustaf</v>
      </c>
      <c r="C184" t="str">
        <f ca="1"/>
        <v>Capel</v>
      </c>
      <c r="D184" t="str">
        <f ca="1"/>
        <v>gcapelqx@infoseek.co.jp</v>
      </c>
      <c r="E184" t="str">
        <f ca="1"/>
        <v>project 6</v>
      </c>
      <c r="F184" t="str">
        <f ca="1"/>
        <v>manager</v>
      </c>
      <c r="G184" s="50">
        <f ca="1"/>
        <v>44762</v>
      </c>
      <c r="H184" s="50">
        <f ca="1"/>
        <v>45189</v>
      </c>
      <c r="I184" s="50">
        <f ca="1"/>
        <v>45219</v>
      </c>
      <c r="J184" t="str">
        <f ca="1"/>
        <v>AVAILABLE</v>
      </c>
      <c r="K184" t="str">
        <f ca="1"/>
        <v>Current</v>
      </c>
      <c r="L184" t="str">
        <f ca="1"/>
        <v>Current</v>
      </c>
      <c r="M184" t="str">
        <f ca="1"/>
        <v>Current</v>
      </c>
    </row>
    <row r="185" spans="2:13" x14ac:dyDescent="0.25">
      <c r="B185" t="str">
        <f ca="1"/>
        <v>Gwendolen</v>
      </c>
      <c r="C185" t="str">
        <f ca="1"/>
        <v>Pedycan</v>
      </c>
      <c r="D185" t="str">
        <f ca="1"/>
        <v>gpedycanhq@phpbb.com</v>
      </c>
      <c r="E185" t="str">
        <f ca="1"/>
        <v>project 1</v>
      </c>
      <c r="F185" t="str">
        <f ca="1"/>
        <v>supervisor</v>
      </c>
      <c r="G185" s="50">
        <f ca="1"/>
        <v>44889</v>
      </c>
      <c r="H185" s="50">
        <f ca="1"/>
        <v>44929</v>
      </c>
      <c r="I185" s="50">
        <f ca="1"/>
        <v>44829</v>
      </c>
      <c r="J185" t="str">
        <f ca="1"/>
        <v>AVAILABLE</v>
      </c>
      <c r="K185" t="str">
        <f ca="1"/>
        <v>Current</v>
      </c>
      <c r="L185" t="str">
        <f ca="1"/>
        <v>Current</v>
      </c>
      <c r="M185" t="str">
        <f ca="1"/>
        <v>Current</v>
      </c>
    </row>
    <row r="186" spans="2:13" x14ac:dyDescent="0.25">
      <c r="B186" t="str">
        <f ca="1"/>
        <v>Hailey</v>
      </c>
      <c r="C186" t="str">
        <f ca="1"/>
        <v>Yakovich</v>
      </c>
      <c r="D186" t="str">
        <f ca="1"/>
        <v>hyakovichis@usnews.com</v>
      </c>
      <c r="E186" t="str">
        <f ca="1"/>
        <v>project 2</v>
      </c>
      <c r="F186" t="str">
        <f ca="1"/>
        <v>supervisor</v>
      </c>
      <c r="G186" s="50">
        <f ca="1"/>
        <v>45185</v>
      </c>
      <c r="H186" s="50">
        <f ca="1"/>
        <v>44830</v>
      </c>
      <c r="I186" s="50">
        <f ca="1"/>
        <v>45340</v>
      </c>
      <c r="J186" t="str">
        <f ca="1"/>
        <v>AVAILABLE</v>
      </c>
      <c r="K186" t="str">
        <f ca="1"/>
        <v>Current</v>
      </c>
      <c r="L186" t="str">
        <f ca="1"/>
        <v>Current</v>
      </c>
      <c r="M186" t="str">
        <f ca="1"/>
        <v>Current</v>
      </c>
    </row>
    <row r="187" spans="2:13" x14ac:dyDescent="0.25">
      <c r="B187" t="str">
        <f ca="1"/>
        <v>Hale</v>
      </c>
      <c r="C187" t="str">
        <f ca="1"/>
        <v>Dodgson</v>
      </c>
      <c r="D187" t="str">
        <f ca="1"/>
        <v>hdodgson8s@simplemachines.org</v>
      </c>
      <c r="E187" t="str">
        <f ca="1"/>
        <v>project 1</v>
      </c>
      <c r="F187" t="str">
        <f ca="1"/>
        <v>manager</v>
      </c>
      <c r="G187" s="50">
        <f ca="1"/>
        <v>45000</v>
      </c>
      <c r="H187" s="50">
        <f ca="1"/>
        <v>45127</v>
      </c>
      <c r="I187" s="50">
        <f ca="1"/>
        <v>44718</v>
      </c>
      <c r="J187" t="str">
        <f ca="1"/>
        <v>AVAILABLE</v>
      </c>
      <c r="K187" t="str">
        <f ca="1"/>
        <v>Current</v>
      </c>
      <c r="L187" t="str">
        <f ca="1"/>
        <v>Current</v>
      </c>
      <c r="M187" t="str">
        <f ca="1"/>
        <v>Expired</v>
      </c>
    </row>
    <row r="188" spans="2:13" x14ac:dyDescent="0.25">
      <c r="B188" t="str">
        <f ca="1"/>
        <v>Halsey</v>
      </c>
      <c r="C188" t="str">
        <f ca="1"/>
        <v>Braywood</v>
      </c>
      <c r="D188" t="str">
        <f ca="1"/>
        <v>hbraywood6h@umn.edu</v>
      </c>
      <c r="E188" t="str">
        <f ca="1"/>
        <v>project 4</v>
      </c>
      <c r="F188" t="str">
        <f ca="1"/>
        <v>supervisor</v>
      </c>
      <c r="G188" s="50">
        <f ca="1"/>
        <v>45025</v>
      </c>
      <c r="H188" s="50">
        <f ca="1"/>
        <v>45167</v>
      </c>
      <c r="I188" s="50">
        <f ca="1"/>
        <v>45206</v>
      </c>
      <c r="J188" t="str">
        <f ca="1"/>
        <v>AVAILABLE</v>
      </c>
      <c r="K188" t="str">
        <f ca="1"/>
        <v>Current</v>
      </c>
      <c r="L188" t="str">
        <f ca="1"/>
        <v>Current</v>
      </c>
      <c r="M188" t="str">
        <f ca="1"/>
        <v>Current</v>
      </c>
    </row>
    <row r="189" spans="2:13" x14ac:dyDescent="0.25">
      <c r="B189" t="str">
        <f ca="1"/>
        <v>Hanna</v>
      </c>
      <c r="C189" t="str">
        <f ca="1"/>
        <v>Ind</v>
      </c>
      <c r="D189" t="str">
        <f ca="1"/>
        <v>hindjt@oakley.com</v>
      </c>
      <c r="E189" t="str">
        <f ca="1"/>
        <v>project 5</v>
      </c>
      <c r="F189" t="str">
        <f ca="1"/>
        <v>supervisor</v>
      </c>
      <c r="G189" s="50">
        <f ca="1"/>
        <v>44869</v>
      </c>
      <c r="H189" s="50">
        <f ca="1"/>
        <v>44877</v>
      </c>
      <c r="I189" s="50">
        <f ca="1"/>
        <v>44904</v>
      </c>
      <c r="J189" t="str">
        <f ca="1"/>
        <v>AVAILABLE</v>
      </c>
      <c r="K189" t="str">
        <f ca="1"/>
        <v>Current</v>
      </c>
      <c r="L189" t="str">
        <f ca="1"/>
        <v>Current</v>
      </c>
      <c r="M189" t="str">
        <f ca="1"/>
        <v>Current</v>
      </c>
    </row>
    <row r="190" spans="2:13" x14ac:dyDescent="0.25">
      <c r="B190" t="str">
        <f ca="1"/>
        <v>Harrie</v>
      </c>
      <c r="C190" t="str">
        <f ca="1"/>
        <v>Nassey</v>
      </c>
      <c r="D190" t="str">
        <f ca="1"/>
        <v>hnasseyja@nba.com</v>
      </c>
      <c r="E190" t="str">
        <f ca="1"/>
        <v>project 5</v>
      </c>
      <c r="F190" t="str">
        <f ca="1"/>
        <v>supervisor</v>
      </c>
      <c r="G190" s="50">
        <f ca="1"/>
        <v>45190</v>
      </c>
      <c r="H190" s="50">
        <f ca="1"/>
        <v>45057</v>
      </c>
      <c r="I190" s="50">
        <f ca="1"/>
        <v>45089</v>
      </c>
      <c r="J190" t="str">
        <f ca="1"/>
        <v>AVAILABLE</v>
      </c>
      <c r="K190" t="str">
        <f ca="1"/>
        <v>Current</v>
      </c>
      <c r="L190" t="str">
        <f ca="1"/>
        <v>Current</v>
      </c>
      <c r="M190" t="str">
        <f ca="1"/>
        <v>Current</v>
      </c>
    </row>
    <row r="191" spans="2:13" x14ac:dyDescent="0.25">
      <c r="B191" t="str">
        <f ca="1"/>
        <v>Harris</v>
      </c>
      <c r="C191" t="str">
        <f ca="1"/>
        <v>Ilott</v>
      </c>
      <c r="D191" t="str">
        <f ca="1"/>
        <v>hilotten@newyorker.com</v>
      </c>
      <c r="E191" t="str">
        <f ca="1"/>
        <v>project 2</v>
      </c>
      <c r="F191" t="str">
        <f ca="1"/>
        <v>assistant 2</v>
      </c>
      <c r="G191" s="50">
        <f ca="1"/>
        <v>45015</v>
      </c>
      <c r="H191" s="50">
        <f ca="1"/>
        <v>44885</v>
      </c>
      <c r="I191" s="50">
        <f ca="1"/>
        <v>45355</v>
      </c>
      <c r="J191" t="str">
        <f ca="1"/>
        <v>AVAILABLE</v>
      </c>
      <c r="K191" t="str">
        <f ca="1"/>
        <v>Current</v>
      </c>
      <c r="L191" t="str">
        <f ca="1"/>
        <v>Current</v>
      </c>
      <c r="M191" t="str">
        <f ca="1"/>
        <v>Current</v>
      </c>
    </row>
    <row r="192" spans="2:13" x14ac:dyDescent="0.25">
      <c r="B192" t="str">
        <f ca="1"/>
        <v>Harvey</v>
      </c>
      <c r="C192" t="str">
        <f ca="1"/>
        <v>Petroselli</v>
      </c>
      <c r="D192" t="str">
        <f ca="1"/>
        <v>hpetroselli4n@marketwatch.com</v>
      </c>
      <c r="E192" t="str">
        <f ca="1"/>
        <v>project 3</v>
      </c>
      <c r="F192" t="str">
        <f ca="1"/>
        <v>manager</v>
      </c>
      <c r="G192" s="50">
        <f ca="1"/>
        <v>45056</v>
      </c>
      <c r="H192" s="50">
        <f ca="1"/>
        <v>44821</v>
      </c>
      <c r="I192" s="50">
        <f ca="1"/>
        <v>45300</v>
      </c>
      <c r="J192" t="str">
        <f ca="1"/>
        <v>AVAILABLE</v>
      </c>
      <c r="K192" t="str">
        <f ca="1"/>
        <v>Current</v>
      </c>
      <c r="L192" t="str">
        <f ca="1"/>
        <v>Current</v>
      </c>
      <c r="M192" t="str">
        <f ca="1"/>
        <v>Current</v>
      </c>
    </row>
    <row r="193" spans="2:13" x14ac:dyDescent="0.25">
      <c r="B193" t="str">
        <f ca="1"/>
        <v>Hayward</v>
      </c>
      <c r="C193" t="str">
        <f ca="1"/>
        <v>Willingale</v>
      </c>
      <c r="D193" t="str">
        <f ca="1"/>
        <v>hwillingalea7@apache.org</v>
      </c>
      <c r="E193" t="str">
        <f ca="1"/>
        <v>project 4</v>
      </c>
      <c r="F193" t="str">
        <f ca="1"/>
        <v>manager</v>
      </c>
      <c r="G193" s="50">
        <f ca="1"/>
        <v>44871</v>
      </c>
      <c r="H193" s="50">
        <f ca="1"/>
        <v>45043</v>
      </c>
      <c r="I193" s="50">
        <f ca="1"/>
        <v>44785</v>
      </c>
      <c r="J193" t="str">
        <f ca="1"/>
        <v>NOT AVAILABLE</v>
      </c>
      <c r="K193" t="str">
        <f ca="1"/>
        <v>Current</v>
      </c>
      <c r="L193" t="str">
        <f ca="1"/>
        <v>Current</v>
      </c>
      <c r="M193" t="str">
        <f ca="1"/>
        <v>Current</v>
      </c>
    </row>
    <row r="194" spans="2:13" x14ac:dyDescent="0.25">
      <c r="B194" t="str">
        <f ca="1"/>
        <v>Hedi</v>
      </c>
      <c r="C194" t="str">
        <f ca="1"/>
        <v>Clohessy</v>
      </c>
      <c r="D194" t="str">
        <f ca="1"/>
        <v>hclohessyhe@ifeng.com</v>
      </c>
      <c r="E194" t="str">
        <f ca="1"/>
        <v>project 6</v>
      </c>
      <c r="F194" t="str">
        <f ca="1"/>
        <v>assistant 1</v>
      </c>
      <c r="G194" s="50">
        <f ca="1"/>
        <v>45024</v>
      </c>
      <c r="H194" s="50">
        <f ca="1"/>
        <v>44944</v>
      </c>
      <c r="I194" s="50">
        <f ca="1"/>
        <v>44995</v>
      </c>
      <c r="J194" t="str">
        <f ca="1"/>
        <v>AVAILABLE</v>
      </c>
      <c r="K194" t="str">
        <f ca="1"/>
        <v>Current</v>
      </c>
      <c r="L194" t="str">
        <f ca="1"/>
        <v>Current</v>
      </c>
      <c r="M194" t="str">
        <f ca="1"/>
        <v>Current</v>
      </c>
    </row>
    <row r="195" spans="2:13" x14ac:dyDescent="0.25">
      <c r="B195" t="str">
        <f ca="1"/>
        <v>Hew</v>
      </c>
      <c r="C195" t="str">
        <f ca="1"/>
        <v>Clubbe</v>
      </c>
      <c r="D195" t="str">
        <f ca="1"/>
        <v>hclubbe8n@reuters.com</v>
      </c>
      <c r="E195" t="str">
        <f ca="1"/>
        <v>project 4</v>
      </c>
      <c r="F195" t="str">
        <f ca="1"/>
        <v>supervisor</v>
      </c>
      <c r="G195" s="50">
        <f ca="1"/>
        <v>45082</v>
      </c>
      <c r="H195" s="50">
        <f ca="1"/>
        <v>45176</v>
      </c>
      <c r="I195" s="50">
        <f ca="1"/>
        <v>44838</v>
      </c>
      <c r="J195" t="str">
        <f ca="1"/>
        <v>NOT AVAILABLE</v>
      </c>
      <c r="K195" t="str">
        <f ca="1"/>
        <v>Current</v>
      </c>
      <c r="L195" t="str">
        <f ca="1"/>
        <v>Current</v>
      </c>
      <c r="M195" t="str">
        <f ca="1"/>
        <v>Current</v>
      </c>
    </row>
    <row r="196" spans="2:13" x14ac:dyDescent="0.25">
      <c r="B196" t="str">
        <f ca="1"/>
        <v>Hilary</v>
      </c>
      <c r="C196" t="str">
        <f ca="1"/>
        <v>Biasini</v>
      </c>
      <c r="D196" t="str">
        <f ca="1"/>
        <v>hbiasini8d@cornell.edu</v>
      </c>
      <c r="E196" t="str">
        <f ca="1"/>
        <v>project 5</v>
      </c>
      <c r="F196" t="str">
        <f ca="1"/>
        <v>supervisor</v>
      </c>
      <c r="G196" s="50">
        <f ca="1"/>
        <v>45114</v>
      </c>
      <c r="H196" s="50">
        <f ca="1"/>
        <v>44856</v>
      </c>
      <c r="I196" s="50">
        <f ca="1"/>
        <v>45283</v>
      </c>
      <c r="J196" t="str">
        <f ca="1"/>
        <v>AVAILABLE</v>
      </c>
      <c r="K196" t="str">
        <f ca="1"/>
        <v>Current</v>
      </c>
      <c r="L196" t="str">
        <f ca="1"/>
        <v>Current</v>
      </c>
      <c r="M196" t="str">
        <f ca="1"/>
        <v>Current</v>
      </c>
    </row>
    <row r="197" spans="2:13" x14ac:dyDescent="0.25">
      <c r="B197" t="str">
        <f ca="1"/>
        <v>Hilda</v>
      </c>
      <c r="C197" t="str">
        <f ca="1"/>
        <v>Scintsbury</v>
      </c>
      <c r="D197" t="str">
        <f ca="1"/>
        <v>hscintsburykp@qq.com</v>
      </c>
      <c r="E197" t="str">
        <f ca="1"/>
        <v>project 2</v>
      </c>
      <c r="F197" t="str">
        <f ca="1"/>
        <v>team lead</v>
      </c>
      <c r="G197" s="50">
        <f ca="1"/>
        <v>44944</v>
      </c>
      <c r="H197" s="50">
        <f ca="1"/>
        <v>44723</v>
      </c>
      <c r="I197" s="50">
        <f ca="1"/>
        <v>45492</v>
      </c>
      <c r="J197" t="str">
        <f ca="1"/>
        <v>NOT AVAILABLE</v>
      </c>
      <c r="K197" t="str">
        <f ca="1"/>
        <v>Current</v>
      </c>
      <c r="L197" t="str">
        <f ca="1"/>
        <v>Expired</v>
      </c>
      <c r="M197" t="str">
        <f ca="1"/>
        <v>Current</v>
      </c>
    </row>
    <row r="198" spans="2:13" x14ac:dyDescent="0.25">
      <c r="B198" t="str">
        <f ca="1"/>
        <v>Hildagard</v>
      </c>
      <c r="C198" t="str">
        <f ca="1"/>
        <v>Kira</v>
      </c>
      <c r="D198" t="str">
        <f ca="1"/>
        <v>hkirafi@dot.gov</v>
      </c>
      <c r="E198" t="str">
        <f ca="1"/>
        <v>project 4</v>
      </c>
      <c r="F198" t="str">
        <f ca="1"/>
        <v>manager</v>
      </c>
      <c r="G198" s="50">
        <f ca="1"/>
        <v>44942</v>
      </c>
      <c r="H198" s="50">
        <f ca="1"/>
        <v>44952</v>
      </c>
      <c r="I198" s="50">
        <f ca="1"/>
        <v>45319</v>
      </c>
      <c r="J198" t="str">
        <f ca="1"/>
        <v>AVAILABLE</v>
      </c>
      <c r="K198" t="str">
        <f ca="1"/>
        <v>Current</v>
      </c>
      <c r="L198" t="str">
        <f ca="1"/>
        <v>Current</v>
      </c>
      <c r="M198" t="str">
        <f ca="1"/>
        <v>Current</v>
      </c>
    </row>
    <row r="199" spans="2:13" x14ac:dyDescent="0.25">
      <c r="B199" t="str">
        <f ca="1"/>
        <v>Hill</v>
      </c>
      <c r="C199" t="str">
        <f ca="1"/>
        <v>Faulds</v>
      </c>
      <c r="D199" t="str">
        <f ca="1"/>
        <v>hfaulds9@livejournal.com</v>
      </c>
      <c r="E199" t="str">
        <f ca="1"/>
        <v>project 3</v>
      </c>
      <c r="F199" t="str">
        <f ca="1"/>
        <v>team lead</v>
      </c>
      <c r="G199" s="50">
        <f ca="1"/>
        <v>44911</v>
      </c>
      <c r="H199" s="50">
        <f ca="1"/>
        <v>44877</v>
      </c>
      <c r="I199" s="50">
        <f ca="1"/>
        <v>45135</v>
      </c>
      <c r="J199" t="str">
        <f ca="1"/>
        <v>AVAILABLE</v>
      </c>
      <c r="K199" t="str">
        <f ca="1"/>
        <v>Current</v>
      </c>
      <c r="L199" t="str">
        <f ca="1"/>
        <v>Current</v>
      </c>
      <c r="M199" t="str">
        <f ca="1"/>
        <v>Current</v>
      </c>
    </row>
    <row r="200" spans="2:13" x14ac:dyDescent="0.25">
      <c r="B200" t="str">
        <f ca="1"/>
        <v>Horst</v>
      </c>
      <c r="C200" t="str">
        <f ca="1"/>
        <v>Kleinhandler</v>
      </c>
      <c r="D200" t="str">
        <f ca="1"/>
        <v>hkleinhandler1s@uol.com.br</v>
      </c>
      <c r="E200" t="str">
        <f ca="1"/>
        <v>project 1</v>
      </c>
      <c r="F200" t="str">
        <f ca="1"/>
        <v>supervisor</v>
      </c>
      <c r="G200" s="50">
        <f ca="1"/>
        <v>44930</v>
      </c>
      <c r="H200" s="50">
        <f ca="1"/>
        <v>45178</v>
      </c>
      <c r="I200" s="50">
        <f ca="1"/>
        <v>45195</v>
      </c>
      <c r="J200" t="str">
        <f ca="1"/>
        <v>NOT AVAILABLE</v>
      </c>
      <c r="K200" t="str">
        <f ca="1"/>
        <v>Current</v>
      </c>
      <c r="L200" t="str">
        <f ca="1"/>
        <v>Current</v>
      </c>
      <c r="M200" t="str">
        <f ca="1"/>
        <v>Current</v>
      </c>
    </row>
    <row r="201" spans="2:13" x14ac:dyDescent="0.25">
      <c r="B201" t="str">
        <f ca="1"/>
        <v>Hubert</v>
      </c>
      <c r="C201" t="str">
        <f ca="1"/>
        <v>Tripney</v>
      </c>
      <c r="D201" t="str">
        <f ca="1"/>
        <v>htripney3u@nbcnews.com</v>
      </c>
      <c r="E201" t="str">
        <f ca="1"/>
        <v>project 1</v>
      </c>
      <c r="F201" t="str">
        <f ca="1"/>
        <v>supervisor</v>
      </c>
      <c r="G201" s="50">
        <f ca="1"/>
        <v>44752</v>
      </c>
      <c r="H201" s="50">
        <f ca="1"/>
        <v>44787</v>
      </c>
      <c r="I201" s="50">
        <f ca="1"/>
        <v>45417</v>
      </c>
      <c r="J201" t="str">
        <f ca="1"/>
        <v>NOT AVAILABLE</v>
      </c>
      <c r="K201" t="str">
        <f ca="1"/>
        <v>Current</v>
      </c>
      <c r="L201" t="str">
        <f ca="1"/>
        <v>Current</v>
      </c>
      <c r="M201" t="str">
        <f ca="1"/>
        <v>Current</v>
      </c>
    </row>
    <row r="202" spans="2:13" x14ac:dyDescent="0.25">
      <c r="B202" t="str">
        <f ca="1"/>
        <v>Hubey</v>
      </c>
      <c r="C202" t="str">
        <f ca="1"/>
        <v>Ceely</v>
      </c>
      <c r="D202" t="str">
        <f ca="1"/>
        <v>hceelyrn@skyrock.com</v>
      </c>
      <c r="E202" t="str">
        <f ca="1"/>
        <v>project 4</v>
      </c>
      <c r="F202" t="str">
        <f ca="1"/>
        <v>assistant 2</v>
      </c>
      <c r="G202" s="50">
        <f ca="1"/>
        <v>45173</v>
      </c>
      <c r="H202" s="50">
        <f ca="1"/>
        <v>45003</v>
      </c>
      <c r="I202" s="50">
        <f ca="1"/>
        <v>44853</v>
      </c>
      <c r="J202" t="str">
        <f ca="1"/>
        <v>AVAILABLE</v>
      </c>
      <c r="K202" t="str">
        <f ca="1"/>
        <v>Current</v>
      </c>
      <c r="L202" t="str">
        <f ca="1"/>
        <v>Current</v>
      </c>
      <c r="M202" t="str">
        <f ca="1"/>
        <v>Current</v>
      </c>
    </row>
    <row r="203" spans="2:13" x14ac:dyDescent="0.25">
      <c r="B203" t="str">
        <f ca="1"/>
        <v>Humfrid</v>
      </c>
      <c r="C203" t="str">
        <f ca="1"/>
        <v>Emmitt</v>
      </c>
      <c r="D203" t="str">
        <f ca="1"/>
        <v>hemmittqp@mac.com</v>
      </c>
      <c r="E203" t="str">
        <f ca="1"/>
        <v>project 1</v>
      </c>
      <c r="F203" t="str">
        <f ca="1"/>
        <v>team lead</v>
      </c>
      <c r="G203" s="50">
        <f ca="1"/>
        <v>44834</v>
      </c>
      <c r="H203" s="50">
        <f ca="1"/>
        <v>44847</v>
      </c>
      <c r="I203" s="50">
        <f ca="1"/>
        <v>44745</v>
      </c>
      <c r="J203" t="str">
        <f ca="1"/>
        <v>AVAILABLE</v>
      </c>
      <c r="K203" t="str">
        <f ca="1"/>
        <v>Current</v>
      </c>
      <c r="L203" t="str">
        <f ca="1"/>
        <v>Current</v>
      </c>
      <c r="M203" t="str">
        <f ca="1"/>
        <v>Current</v>
      </c>
    </row>
    <row r="204" spans="2:13" x14ac:dyDescent="0.25">
      <c r="B204" t="str">
        <f ca="1"/>
        <v>Hyman</v>
      </c>
      <c r="C204" t="str">
        <f ca="1"/>
        <v>Alkin</v>
      </c>
      <c r="D204" t="str">
        <f ca="1"/>
        <v>halkinpr@nature.com</v>
      </c>
      <c r="E204" t="str">
        <f ca="1"/>
        <v>project 4</v>
      </c>
      <c r="F204" t="str">
        <f ca="1"/>
        <v>assistant 1</v>
      </c>
      <c r="G204" s="50">
        <f ca="1"/>
        <v>44951</v>
      </c>
      <c r="H204" s="50">
        <f ca="1"/>
        <v>44730</v>
      </c>
      <c r="I204" s="50">
        <f ca="1"/>
        <v>45338</v>
      </c>
      <c r="J204" t="str">
        <f ca="1"/>
        <v>AVAILABLE</v>
      </c>
      <c r="K204" t="str">
        <f ca="1"/>
        <v>Current</v>
      </c>
      <c r="L204" t="str">
        <f ca="1"/>
        <v>Notify</v>
      </c>
      <c r="M204" t="str">
        <f ca="1"/>
        <v>Current</v>
      </c>
    </row>
    <row r="205" spans="2:13" x14ac:dyDescent="0.25">
      <c r="B205" t="str">
        <f ca="1"/>
        <v>Iggy</v>
      </c>
      <c r="C205" t="str">
        <f ca="1"/>
        <v>Aubri</v>
      </c>
      <c r="D205" t="str">
        <f ca="1"/>
        <v>iaubridw@hc360.com</v>
      </c>
      <c r="E205" t="str">
        <f ca="1"/>
        <v>project 6</v>
      </c>
      <c r="F205" t="str">
        <f ca="1"/>
        <v>team lead</v>
      </c>
      <c r="G205" s="50">
        <f ca="1"/>
        <v>44912</v>
      </c>
      <c r="H205" s="50">
        <f ca="1"/>
        <v>45137</v>
      </c>
      <c r="I205" s="50">
        <f ca="1"/>
        <v>45047</v>
      </c>
      <c r="J205" t="str">
        <f ca="1"/>
        <v>AVAILABLE</v>
      </c>
      <c r="K205" t="str">
        <f ca="1"/>
        <v>Current</v>
      </c>
      <c r="L205" t="str">
        <f ca="1"/>
        <v>Current</v>
      </c>
      <c r="M205" t="str">
        <f ca="1"/>
        <v>Current</v>
      </c>
    </row>
    <row r="206" spans="2:13" x14ac:dyDescent="0.25">
      <c r="B206" t="str">
        <f ca="1"/>
        <v>Ilise</v>
      </c>
      <c r="C206" t="str">
        <f ca="1"/>
        <v>Mendoza</v>
      </c>
      <c r="D206" t="str">
        <f ca="1"/>
        <v>imendozaf2@bbc.co.uk</v>
      </c>
      <c r="E206" t="str">
        <f ca="1"/>
        <v>project 6</v>
      </c>
      <c r="F206" t="str">
        <f ca="1"/>
        <v>supervisor</v>
      </c>
      <c r="G206" s="50">
        <f ca="1"/>
        <v>44885</v>
      </c>
      <c r="H206" s="50">
        <f ca="1"/>
        <v>45180</v>
      </c>
      <c r="I206" s="50">
        <f ca="1"/>
        <v>45255</v>
      </c>
      <c r="J206" t="str">
        <f ca="1"/>
        <v>AVAILABLE</v>
      </c>
      <c r="K206" t="str">
        <f ca="1"/>
        <v>Current</v>
      </c>
      <c r="L206" t="str">
        <f ca="1"/>
        <v>Current</v>
      </c>
      <c r="M206" t="str">
        <f ca="1"/>
        <v>Current</v>
      </c>
    </row>
    <row r="207" spans="2:13" x14ac:dyDescent="0.25">
      <c r="B207" t="str">
        <f ca="1"/>
        <v>Inez</v>
      </c>
      <c r="C207" t="str">
        <f ca="1"/>
        <v>Andreaccio</v>
      </c>
      <c r="D207" t="str">
        <f ca="1"/>
        <v>iandreacciof1@domainmarket.com</v>
      </c>
      <c r="E207" t="str">
        <f ca="1"/>
        <v>project 5</v>
      </c>
      <c r="F207" t="str">
        <f ca="1"/>
        <v>team lead</v>
      </c>
      <c r="G207" s="50">
        <f ca="1"/>
        <v>44918</v>
      </c>
      <c r="H207" s="50">
        <f ca="1"/>
        <v>44788</v>
      </c>
      <c r="I207" s="50">
        <f ca="1"/>
        <v>45478</v>
      </c>
      <c r="J207" t="str">
        <f ca="1"/>
        <v>NOT AVAILABLE</v>
      </c>
      <c r="K207" t="str">
        <f ca="1"/>
        <v>Current</v>
      </c>
      <c r="L207" t="str">
        <f ca="1"/>
        <v>Current</v>
      </c>
      <c r="M207" t="str">
        <f ca="1"/>
        <v>Current</v>
      </c>
    </row>
    <row r="208" spans="2:13" x14ac:dyDescent="0.25">
      <c r="B208" t="str">
        <f ca="1"/>
        <v>Inga</v>
      </c>
      <c r="C208" t="str">
        <f ca="1"/>
        <v>Parrott</v>
      </c>
      <c r="D208" t="str">
        <f ca="1"/>
        <v>iparrottha@sakura.ne.jp</v>
      </c>
      <c r="E208" t="str">
        <f ca="1"/>
        <v>project 2</v>
      </c>
      <c r="F208" t="str">
        <f ca="1"/>
        <v>manager</v>
      </c>
      <c r="G208" s="50">
        <f ca="1"/>
        <v>45170</v>
      </c>
      <c r="H208" s="50">
        <f ca="1"/>
        <v>45145</v>
      </c>
      <c r="I208" s="50">
        <f ca="1"/>
        <v>44817</v>
      </c>
      <c r="J208" t="str">
        <f ca="1"/>
        <v>AVAILABLE</v>
      </c>
      <c r="K208" t="str">
        <f ca="1"/>
        <v>Current</v>
      </c>
      <c r="L208" t="str">
        <f ca="1"/>
        <v>Current</v>
      </c>
      <c r="M208" t="str">
        <f ca="1"/>
        <v>Current</v>
      </c>
    </row>
    <row r="209" spans="2:13" x14ac:dyDescent="0.25">
      <c r="B209" t="str">
        <f ca="1"/>
        <v>Inga</v>
      </c>
      <c r="C209" t="str">
        <f ca="1"/>
        <v>Dawidowitz</v>
      </c>
      <c r="D209" t="str">
        <f ca="1"/>
        <v>idawidowitzjy@intel.com</v>
      </c>
      <c r="E209" t="str">
        <f ca="1"/>
        <v>project 1</v>
      </c>
      <c r="F209" t="str">
        <f ca="1"/>
        <v>assistant 2</v>
      </c>
      <c r="G209" s="50">
        <f ca="1"/>
        <v>45170</v>
      </c>
      <c r="H209" s="50">
        <f ca="1"/>
        <v>45145</v>
      </c>
      <c r="I209" s="50">
        <f ca="1"/>
        <v>44817</v>
      </c>
      <c r="J209" t="str">
        <f ca="1"/>
        <v>AVAILABLE</v>
      </c>
      <c r="K209" t="str">
        <f ca="1"/>
        <v>Current</v>
      </c>
      <c r="L209" t="str">
        <f ca="1"/>
        <v>Current</v>
      </c>
      <c r="M209" t="str">
        <f ca="1"/>
        <v>Current</v>
      </c>
    </row>
    <row r="210" spans="2:13" x14ac:dyDescent="0.25">
      <c r="B210" t="str">
        <f ca="1"/>
        <v>Ira</v>
      </c>
      <c r="C210" t="str">
        <f ca="1"/>
        <v>Kidby</v>
      </c>
      <c r="D210" t="str">
        <f ca="1"/>
        <v>ikidby61@hc360.com</v>
      </c>
      <c r="E210" t="str">
        <f ca="1"/>
        <v>project 4</v>
      </c>
      <c r="F210" t="str">
        <f ca="1"/>
        <v>assistant 2</v>
      </c>
      <c r="G210" s="50">
        <f ca="1"/>
        <v>45114</v>
      </c>
      <c r="H210" s="50">
        <f ca="1"/>
        <v>44866</v>
      </c>
      <c r="I210" s="50">
        <f ca="1"/>
        <v>45117</v>
      </c>
      <c r="J210" t="str">
        <f ca="1"/>
        <v>AVAILABLE</v>
      </c>
      <c r="K210" t="str">
        <f ca="1"/>
        <v>Current</v>
      </c>
      <c r="L210" t="str">
        <f ca="1"/>
        <v>Current</v>
      </c>
      <c r="M210" t="str">
        <f ca="1"/>
        <v>Current</v>
      </c>
    </row>
    <row r="211" spans="2:13" x14ac:dyDescent="0.25">
      <c r="B211" t="str">
        <f ca="1"/>
        <v>Isidro</v>
      </c>
      <c r="C211" t="str">
        <f ca="1"/>
        <v>Lucas</v>
      </c>
      <c r="D211" t="str">
        <f ca="1"/>
        <v>ilucas94@bloomberg.com</v>
      </c>
      <c r="E211" t="str">
        <f ca="1"/>
        <v>project 6</v>
      </c>
      <c r="F211" t="str">
        <f ca="1"/>
        <v>assistant 2</v>
      </c>
      <c r="G211" s="50">
        <f ca="1"/>
        <v>44745</v>
      </c>
      <c r="H211" s="50">
        <f ca="1"/>
        <v>45100</v>
      </c>
      <c r="I211" s="50">
        <f ca="1"/>
        <v>44990</v>
      </c>
      <c r="J211" t="str">
        <f ca="1"/>
        <v>AVAILABLE</v>
      </c>
      <c r="K211" t="str">
        <f ca="1"/>
        <v>Current</v>
      </c>
      <c r="L211" t="str">
        <f ca="1"/>
        <v>Current</v>
      </c>
      <c r="M211" t="str">
        <f ca="1"/>
        <v>Current</v>
      </c>
    </row>
    <row r="212" spans="2:13" x14ac:dyDescent="0.25">
      <c r="B212" t="str">
        <f ca="1"/>
        <v>Ives</v>
      </c>
      <c r="C212" t="str">
        <f ca="1"/>
        <v>Boyes</v>
      </c>
      <c r="D212" t="str">
        <f ca="1"/>
        <v>iboyesac@microsoft.com</v>
      </c>
      <c r="E212" t="str">
        <f ca="1"/>
        <v>project 1</v>
      </c>
      <c r="F212" t="str">
        <f ca="1"/>
        <v>supervisor</v>
      </c>
      <c r="G212" s="50">
        <f ca="1"/>
        <v>44931</v>
      </c>
      <c r="H212" s="50">
        <f ca="1"/>
        <v>44787</v>
      </c>
      <c r="I212" s="50">
        <f ca="1"/>
        <v>44998</v>
      </c>
      <c r="J212" t="str">
        <f ca="1"/>
        <v>NOT AVAILABLE</v>
      </c>
      <c r="K212" t="str">
        <f ca="1"/>
        <v>Current</v>
      </c>
      <c r="L212" t="str">
        <f ca="1"/>
        <v>Current</v>
      </c>
      <c r="M212" t="str">
        <f ca="1"/>
        <v>Current</v>
      </c>
    </row>
    <row r="213" spans="2:13" x14ac:dyDescent="0.25">
      <c r="B213" t="str">
        <f ca="1"/>
        <v>Jack</v>
      </c>
      <c r="C213" t="str">
        <f ca="1"/>
        <v>Aleksankov</v>
      </c>
      <c r="D213" t="str">
        <f ca="1"/>
        <v>jaleksankov28@ycombinator.com</v>
      </c>
      <c r="E213" t="str">
        <f ca="1"/>
        <v>project 5</v>
      </c>
      <c r="F213" t="str">
        <f ca="1"/>
        <v>assistant 2</v>
      </c>
      <c r="G213" s="50">
        <f ca="1"/>
        <v>44736</v>
      </c>
      <c r="H213" s="50">
        <f ca="1"/>
        <v>44937</v>
      </c>
      <c r="I213" s="50">
        <f ca="1"/>
        <v>45408</v>
      </c>
      <c r="J213" t="str">
        <f ca="1"/>
        <v>AVAILABLE</v>
      </c>
      <c r="K213" t="str">
        <f ca="1"/>
        <v>Current</v>
      </c>
      <c r="L213" t="str">
        <f ca="1"/>
        <v>Current</v>
      </c>
      <c r="M213" t="str">
        <f ca="1"/>
        <v>Current</v>
      </c>
    </row>
    <row r="214" spans="2:13" x14ac:dyDescent="0.25">
      <c r="B214" t="str">
        <f ca="1"/>
        <v>Jackson</v>
      </c>
      <c r="C214" t="str">
        <f ca="1"/>
        <v>Sparshutt</v>
      </c>
      <c r="D214" t="str">
        <f ca="1"/>
        <v>jsparshutt6z@1688.com</v>
      </c>
      <c r="E214" t="str">
        <f ca="1"/>
        <v>project 5</v>
      </c>
      <c r="F214" t="str">
        <f ca="1"/>
        <v>assistant 1</v>
      </c>
      <c r="G214" s="50">
        <f ca="1"/>
        <v>44793</v>
      </c>
      <c r="H214" s="50">
        <f ca="1"/>
        <v>45097</v>
      </c>
      <c r="I214" s="50">
        <f ca="1"/>
        <v>45060</v>
      </c>
      <c r="J214" t="str">
        <f ca="1"/>
        <v>NOT AVAILABLE</v>
      </c>
      <c r="K214" t="str">
        <f ca="1"/>
        <v>Current</v>
      </c>
      <c r="L214" t="str">
        <f ca="1"/>
        <v>Current</v>
      </c>
      <c r="M214" t="str">
        <f ca="1"/>
        <v>Current</v>
      </c>
    </row>
    <row r="215" spans="2:13" x14ac:dyDescent="0.25">
      <c r="B215" t="str">
        <f ca="1"/>
        <v>Jacky</v>
      </c>
      <c r="C215" t="str">
        <f ca="1"/>
        <v>Lassells</v>
      </c>
      <c r="D215" t="str">
        <f ca="1"/>
        <v>jlassellsgi@state.tx.us</v>
      </c>
      <c r="E215" t="str">
        <f ca="1"/>
        <v>project 3</v>
      </c>
      <c r="F215" t="str">
        <f ca="1"/>
        <v>assistant 1</v>
      </c>
      <c r="G215" s="50">
        <f ca="1"/>
        <v>44816</v>
      </c>
      <c r="H215" s="50">
        <f ca="1"/>
        <v>45103</v>
      </c>
      <c r="I215" s="50">
        <f ca="1"/>
        <v>44886</v>
      </c>
      <c r="J215" t="str">
        <f ca="1"/>
        <v>AVAILABLE</v>
      </c>
      <c r="K215" t="str">
        <f ca="1"/>
        <v>Current</v>
      </c>
      <c r="L215" t="str">
        <f ca="1"/>
        <v>Current</v>
      </c>
      <c r="M215" t="str">
        <f ca="1"/>
        <v>Current</v>
      </c>
    </row>
    <row r="216" spans="2:13" x14ac:dyDescent="0.25">
      <c r="B216" t="str">
        <f ca="1"/>
        <v>Jamil</v>
      </c>
      <c r="C216" t="str">
        <f ca="1"/>
        <v>Cheine</v>
      </c>
      <c r="D216" t="str">
        <f ca="1"/>
        <v>jcheinejb@nps.gov</v>
      </c>
      <c r="E216" t="str">
        <f ca="1"/>
        <v>project 1</v>
      </c>
      <c r="F216" t="str">
        <f ca="1"/>
        <v>assistant 2</v>
      </c>
      <c r="G216" s="50">
        <f ca="1"/>
        <v>45184</v>
      </c>
      <c r="H216" s="50">
        <f ca="1"/>
        <v>45154</v>
      </c>
      <c r="I216" s="50">
        <f ca="1"/>
        <v>44893</v>
      </c>
      <c r="J216" t="str">
        <f ca="1"/>
        <v>AVAILABLE</v>
      </c>
      <c r="K216" t="str">
        <f ca="1"/>
        <v>Current</v>
      </c>
      <c r="L216" t="str">
        <f ca="1"/>
        <v>Current</v>
      </c>
      <c r="M216" t="str">
        <f ca="1"/>
        <v>Current</v>
      </c>
    </row>
    <row r="217" spans="2:13" x14ac:dyDescent="0.25">
      <c r="B217" t="str">
        <f ca="1"/>
        <v>Jeane</v>
      </c>
      <c r="C217" t="str">
        <f ca="1"/>
        <v>Connold</v>
      </c>
      <c r="D217" t="str">
        <f ca="1"/>
        <v>jconnold2j@amazon.co.uk</v>
      </c>
      <c r="E217" t="str">
        <f ca="1"/>
        <v>project 1</v>
      </c>
      <c r="F217" t="str">
        <f ca="1"/>
        <v>assistant 1</v>
      </c>
      <c r="G217" s="50">
        <f ca="1"/>
        <v>44751</v>
      </c>
      <c r="H217" s="50">
        <f ca="1"/>
        <v>44962</v>
      </c>
      <c r="I217" s="50">
        <f ca="1"/>
        <v>45021</v>
      </c>
      <c r="J217" t="str">
        <f ca="1"/>
        <v>AVAILABLE</v>
      </c>
      <c r="K217" t="str">
        <f ca="1"/>
        <v>Current</v>
      </c>
      <c r="L217" t="str">
        <f ca="1"/>
        <v>Current</v>
      </c>
      <c r="M217" t="str">
        <f ca="1"/>
        <v>Current</v>
      </c>
    </row>
    <row r="218" spans="2:13" x14ac:dyDescent="0.25">
      <c r="B218" t="str">
        <f ca="1"/>
        <v>Jedidiah</v>
      </c>
      <c r="C218" t="str">
        <f ca="1"/>
        <v>Doers</v>
      </c>
      <c r="D218" t="str">
        <f ca="1"/>
        <v>jdoers8v@illinois.edu</v>
      </c>
      <c r="E218" t="str">
        <f ca="1"/>
        <v>project 1</v>
      </c>
      <c r="F218" t="str">
        <f ca="1"/>
        <v>assistant 1</v>
      </c>
      <c r="G218" s="50">
        <f ca="1"/>
        <v>45026</v>
      </c>
      <c r="H218" s="50">
        <f ca="1"/>
        <v>45138</v>
      </c>
      <c r="I218" s="50">
        <f ca="1"/>
        <v>45226</v>
      </c>
      <c r="J218" t="str">
        <f ca="1"/>
        <v>NOT AVAILABLE</v>
      </c>
      <c r="K218" t="str">
        <f ca="1"/>
        <v>Current</v>
      </c>
      <c r="L218" t="str">
        <f ca="1"/>
        <v>Current</v>
      </c>
      <c r="M218" t="str">
        <f ca="1"/>
        <v>Current</v>
      </c>
    </row>
    <row r="219" spans="2:13" x14ac:dyDescent="0.25">
      <c r="B219" t="str">
        <f ca="1"/>
        <v>Jehu</v>
      </c>
      <c r="C219" t="str">
        <f ca="1"/>
        <v>Sidebotham</v>
      </c>
      <c r="D219" t="str">
        <f ca="1"/>
        <v>jsidebothammt@i2i.jp</v>
      </c>
      <c r="E219" t="str">
        <f ca="1"/>
        <v>project 6</v>
      </c>
      <c r="F219" t="str">
        <f ca="1"/>
        <v>manager</v>
      </c>
      <c r="G219" s="50">
        <f ca="1"/>
        <v>45085</v>
      </c>
      <c r="H219" s="50">
        <f ca="1"/>
        <v>45128</v>
      </c>
      <c r="I219" s="50">
        <f ca="1"/>
        <v>45155</v>
      </c>
      <c r="J219" t="str">
        <f ca="1"/>
        <v>AVAILABLE</v>
      </c>
      <c r="K219" t="str">
        <f ca="1"/>
        <v>Current</v>
      </c>
      <c r="L219" t="str">
        <f ca="1"/>
        <v>Current</v>
      </c>
      <c r="M219" t="str">
        <f ca="1"/>
        <v>Current</v>
      </c>
    </row>
    <row r="220" spans="2:13" x14ac:dyDescent="0.25">
      <c r="B220" t="str">
        <f ca="1"/>
        <v>Jennica</v>
      </c>
      <c r="C220" t="str">
        <f ca="1"/>
        <v>Kindread</v>
      </c>
      <c r="D220" t="str">
        <f ca="1"/>
        <v>jkindreadce@moonfruit.com</v>
      </c>
      <c r="E220" t="str">
        <f ca="1"/>
        <v>project 1</v>
      </c>
      <c r="F220" t="str">
        <f ca="1"/>
        <v>supervisor</v>
      </c>
      <c r="G220" s="50">
        <f ca="1"/>
        <v>45029</v>
      </c>
      <c r="H220" s="50">
        <f ca="1"/>
        <v>44855</v>
      </c>
      <c r="I220" s="50">
        <f ca="1"/>
        <v>45339</v>
      </c>
      <c r="J220" t="str">
        <f ca="1"/>
        <v>AVAILABLE</v>
      </c>
      <c r="K220" t="str">
        <f ca="1"/>
        <v>Current</v>
      </c>
      <c r="L220" t="str">
        <f ca="1"/>
        <v>Current</v>
      </c>
      <c r="M220" t="str">
        <f ca="1"/>
        <v>Current</v>
      </c>
    </row>
    <row r="221" spans="2:13" x14ac:dyDescent="0.25">
      <c r="B221" t="str">
        <f ca="1"/>
        <v>Jeramey</v>
      </c>
      <c r="C221" t="str">
        <f ca="1"/>
        <v>Gauch</v>
      </c>
      <c r="D221" t="str">
        <f ca="1"/>
        <v>jgauch7v@bloglines.com</v>
      </c>
      <c r="E221" t="str">
        <f ca="1"/>
        <v>project 2</v>
      </c>
      <c r="F221" t="str">
        <f ca="1"/>
        <v>team lead</v>
      </c>
      <c r="G221" s="50">
        <f ca="1"/>
        <v>44960</v>
      </c>
      <c r="H221" s="50">
        <f ca="1"/>
        <v>44981</v>
      </c>
      <c r="I221" s="50">
        <f ca="1"/>
        <v>44748</v>
      </c>
      <c r="J221" t="str">
        <f ca="1"/>
        <v>NOT AVAILABLE</v>
      </c>
      <c r="K221" t="str">
        <f ca="1"/>
        <v>Current</v>
      </c>
      <c r="L221" t="str">
        <f ca="1"/>
        <v>Current</v>
      </c>
      <c r="M221" t="str">
        <f ca="1"/>
        <v>Current</v>
      </c>
    </row>
    <row r="222" spans="2:13" x14ac:dyDescent="0.25">
      <c r="B222" t="str">
        <f ca="1"/>
        <v>Jerrome</v>
      </c>
      <c r="C222" t="str">
        <f ca="1"/>
        <v>MacPake</v>
      </c>
      <c r="D222" t="str">
        <f ca="1"/>
        <v>jmacpakefu@sciencedirect.com</v>
      </c>
      <c r="E222" t="str">
        <f ca="1"/>
        <v>project 6</v>
      </c>
      <c r="F222" t="str">
        <f ca="1"/>
        <v>assistant 2</v>
      </c>
      <c r="G222" s="50">
        <f ca="1"/>
        <v>45140</v>
      </c>
      <c r="H222" s="50">
        <f ca="1"/>
        <v>44881</v>
      </c>
      <c r="I222" s="50">
        <f ca="1"/>
        <v>45073</v>
      </c>
      <c r="J222" t="str">
        <f ca="1"/>
        <v>AVAILABLE</v>
      </c>
      <c r="K222" t="str">
        <f ca="1"/>
        <v>Current</v>
      </c>
      <c r="L222" t="str">
        <f ca="1"/>
        <v>Current</v>
      </c>
      <c r="M222" t="str">
        <f ca="1"/>
        <v>Current</v>
      </c>
    </row>
    <row r="223" spans="2:13" x14ac:dyDescent="0.25">
      <c r="B223" t="str">
        <f ca="1"/>
        <v>Jessy</v>
      </c>
      <c r="C223" t="str">
        <f ca="1"/>
        <v>Undrell</v>
      </c>
      <c r="D223" t="str">
        <f ca="1"/>
        <v>jundrellc8@elegantthemes.com</v>
      </c>
      <c r="E223" t="str">
        <f ca="1"/>
        <v>project 1</v>
      </c>
      <c r="F223" t="str">
        <f ca="1"/>
        <v>manager</v>
      </c>
      <c r="G223" s="50">
        <f ca="1"/>
        <v>45147</v>
      </c>
      <c r="H223" s="50">
        <f ca="1"/>
        <v>45077</v>
      </c>
      <c r="I223" s="50">
        <f ca="1"/>
        <v>45170</v>
      </c>
      <c r="J223" t="str">
        <f ca="1"/>
        <v>NOT AVAILABLE</v>
      </c>
      <c r="K223" t="str">
        <f ca="1"/>
        <v>Current</v>
      </c>
      <c r="L223" t="str">
        <f ca="1"/>
        <v>Current</v>
      </c>
      <c r="M223" t="str">
        <f ca="1"/>
        <v>Current</v>
      </c>
    </row>
    <row r="224" spans="2:13" x14ac:dyDescent="0.25">
      <c r="B224" t="str">
        <f ca="1"/>
        <v>Joaquin</v>
      </c>
      <c r="C224" t="str">
        <f ca="1"/>
        <v>Lightewood</v>
      </c>
      <c r="D224" t="str">
        <f ca="1"/>
        <v>jlightewood2l@sina.com.cn</v>
      </c>
      <c r="E224" t="str">
        <f ca="1"/>
        <v>project 3</v>
      </c>
      <c r="F224" t="str">
        <f ca="1"/>
        <v>team lead</v>
      </c>
      <c r="G224" s="50">
        <f ca="1"/>
        <v>44769</v>
      </c>
      <c r="H224" s="50">
        <f ca="1"/>
        <v>45167</v>
      </c>
      <c r="I224" s="50">
        <f ca="1"/>
        <v>44887</v>
      </c>
      <c r="J224" t="str">
        <f ca="1"/>
        <v>AVAILABLE</v>
      </c>
      <c r="K224" t="str">
        <f ca="1"/>
        <v>Current</v>
      </c>
      <c r="L224" t="str">
        <f ca="1"/>
        <v>Current</v>
      </c>
      <c r="M224" t="str">
        <f ca="1"/>
        <v>Current</v>
      </c>
    </row>
    <row r="225" spans="2:13" x14ac:dyDescent="0.25">
      <c r="B225" t="str">
        <f ca="1"/>
        <v>Jocko</v>
      </c>
      <c r="C225" t="str">
        <f ca="1"/>
        <v>Wiskar</v>
      </c>
      <c r="D225" t="str">
        <f ca="1"/>
        <v>jwiskar8@tmall.com</v>
      </c>
      <c r="E225" t="str">
        <f ca="1"/>
        <v>project 4</v>
      </c>
      <c r="F225" t="str">
        <f ca="1"/>
        <v>supervisor</v>
      </c>
      <c r="G225" s="50">
        <f ca="1"/>
        <v>44836</v>
      </c>
      <c r="H225" s="50">
        <f ca="1"/>
        <v>44769</v>
      </c>
      <c r="I225" s="50">
        <f ca="1"/>
        <v>44809</v>
      </c>
      <c r="J225" t="str">
        <f ca="1"/>
        <v>AVAILABLE</v>
      </c>
      <c r="K225" t="str">
        <f ca="1"/>
        <v>Current</v>
      </c>
      <c r="L225" t="str">
        <f ca="1"/>
        <v>Current</v>
      </c>
      <c r="M225" t="str">
        <f ca="1"/>
        <v>Current</v>
      </c>
    </row>
    <row r="226" spans="2:13" x14ac:dyDescent="0.25">
      <c r="B226" t="str">
        <f ca="1"/>
        <v>Joela</v>
      </c>
      <c r="C226" t="str">
        <f ca="1"/>
        <v>Frid</v>
      </c>
      <c r="D226" t="str">
        <f ca="1"/>
        <v>jfridq@gizmodo.com</v>
      </c>
      <c r="E226" t="str">
        <f ca="1"/>
        <v>project 6</v>
      </c>
      <c r="F226" t="str">
        <f ca="1"/>
        <v>manager</v>
      </c>
      <c r="G226" s="50">
        <f ca="1"/>
        <v>45139</v>
      </c>
      <c r="H226" s="50">
        <f ca="1"/>
        <v>45189</v>
      </c>
      <c r="I226" s="50">
        <f ca="1"/>
        <v>45381</v>
      </c>
      <c r="J226" t="str">
        <f ca="1"/>
        <v>NOT AVAILABLE</v>
      </c>
      <c r="K226" t="str">
        <f ca="1"/>
        <v>Current</v>
      </c>
      <c r="L226" t="str">
        <f ca="1"/>
        <v>Current</v>
      </c>
      <c r="M226" t="str">
        <f ca="1"/>
        <v>Current</v>
      </c>
    </row>
    <row r="227" spans="2:13" x14ac:dyDescent="0.25">
      <c r="B227" t="str">
        <f ca="1"/>
        <v>John</v>
      </c>
      <c r="C227" t="str">
        <f ca="1"/>
        <v>Fredi</v>
      </c>
      <c r="D227" t="str">
        <f ca="1"/>
        <v>jfredia1@i2i.jp</v>
      </c>
      <c r="E227" t="str">
        <f ca="1"/>
        <v>project 3</v>
      </c>
      <c r="F227" t="str">
        <f ca="1"/>
        <v>assistant 2</v>
      </c>
      <c r="G227" s="50">
        <f ca="1"/>
        <v>44887</v>
      </c>
      <c r="H227" s="50">
        <f ca="1"/>
        <v>45031</v>
      </c>
      <c r="I227" s="50">
        <f ca="1"/>
        <v>44925</v>
      </c>
      <c r="J227" t="str">
        <f ca="1"/>
        <v>AVAILABLE</v>
      </c>
      <c r="K227" t="str">
        <f ca="1"/>
        <v>Current</v>
      </c>
      <c r="L227" t="str">
        <f ca="1"/>
        <v>Current</v>
      </c>
      <c r="M227" t="str">
        <f ca="1"/>
        <v>Current</v>
      </c>
    </row>
    <row r="228" spans="2:13" x14ac:dyDescent="0.25">
      <c r="B228" t="str">
        <f ca="1"/>
        <v>Jordana</v>
      </c>
      <c r="C228" t="str">
        <f ca="1"/>
        <v>Brangan</v>
      </c>
      <c r="D228" t="str">
        <f ca="1"/>
        <v>jbrangan1j@themeforest.net</v>
      </c>
      <c r="E228" t="str">
        <f ca="1"/>
        <v>project 5</v>
      </c>
      <c r="F228" t="str">
        <f ca="1"/>
        <v>assistant 1</v>
      </c>
      <c r="G228" s="50">
        <f ca="1"/>
        <v>45104</v>
      </c>
      <c r="H228" s="50">
        <f ca="1"/>
        <v>44809</v>
      </c>
      <c r="I228" s="50">
        <f ca="1"/>
        <v>45035</v>
      </c>
      <c r="J228" t="str">
        <f ca="1"/>
        <v>NOT AVAILABLE</v>
      </c>
      <c r="K228" t="str">
        <f ca="1"/>
        <v>Current</v>
      </c>
      <c r="L228" t="str">
        <f ca="1"/>
        <v>Current</v>
      </c>
      <c r="M228" t="str">
        <f ca="1"/>
        <v>Current</v>
      </c>
    </row>
    <row r="229" spans="2:13" x14ac:dyDescent="0.25">
      <c r="B229" t="str">
        <f ca="1"/>
        <v>Josefina</v>
      </c>
      <c r="C229" t="str">
        <f ca="1"/>
        <v>Skellion</v>
      </c>
      <c r="D229" t="str">
        <f ca="1"/>
        <v>jskellion3b@theatlantic.com</v>
      </c>
      <c r="E229" t="str">
        <f ca="1"/>
        <v>project 4</v>
      </c>
      <c r="F229" t="str">
        <f ca="1"/>
        <v>supervisor</v>
      </c>
      <c r="G229" s="50">
        <f ca="1"/>
        <v>45117</v>
      </c>
      <c r="H229" s="50">
        <f ca="1"/>
        <v>44836</v>
      </c>
      <c r="I229" s="50">
        <f ca="1"/>
        <v>45194</v>
      </c>
      <c r="J229" t="str">
        <f ca="1"/>
        <v>NOT AVAILABLE</v>
      </c>
      <c r="K229" t="str">
        <f ca="1"/>
        <v>Current</v>
      </c>
      <c r="L229" t="str">
        <f ca="1"/>
        <v>Current</v>
      </c>
      <c r="M229" t="str">
        <f ca="1"/>
        <v>Current</v>
      </c>
    </row>
    <row r="230" spans="2:13" x14ac:dyDescent="0.25">
      <c r="B230" t="str">
        <f ca="1"/>
        <v>Judon</v>
      </c>
      <c r="C230" t="str">
        <f ca="1"/>
        <v>Gilhouley</v>
      </c>
      <c r="D230" t="str">
        <f ca="1"/>
        <v>jgilhouleymm@opera.com</v>
      </c>
      <c r="E230" t="str">
        <f ca="1"/>
        <v>project 4</v>
      </c>
      <c r="F230" t="str">
        <f ca="1"/>
        <v>team lead</v>
      </c>
      <c r="G230" s="50">
        <f ca="1"/>
        <v>44864</v>
      </c>
      <c r="H230" s="50">
        <f ca="1"/>
        <v>44807</v>
      </c>
      <c r="I230" s="50">
        <f ca="1"/>
        <v>45114</v>
      </c>
      <c r="J230" t="str">
        <f ca="1"/>
        <v>AVAILABLE</v>
      </c>
      <c r="K230" t="str">
        <f ca="1"/>
        <v>Current</v>
      </c>
      <c r="L230" t="str">
        <f ca="1"/>
        <v>Current</v>
      </c>
      <c r="M230" t="str">
        <f ca="1"/>
        <v>Current</v>
      </c>
    </row>
    <row r="231" spans="2:13" x14ac:dyDescent="0.25">
      <c r="B231" t="str">
        <f ca="1"/>
        <v>Juliane</v>
      </c>
      <c r="C231" t="str">
        <f ca="1"/>
        <v>Nouch</v>
      </c>
      <c r="D231" t="str">
        <f ca="1"/>
        <v>jnouchg@wp.com</v>
      </c>
      <c r="E231" t="str">
        <f ca="1"/>
        <v>project 3</v>
      </c>
      <c r="F231" t="str">
        <f ca="1"/>
        <v>assistant 1</v>
      </c>
      <c r="G231" s="50">
        <f ca="1"/>
        <v>44953</v>
      </c>
      <c r="H231" s="50">
        <f ca="1"/>
        <v>44773</v>
      </c>
      <c r="I231" s="50">
        <f ca="1"/>
        <v>45086</v>
      </c>
      <c r="J231" t="str">
        <f ca="1"/>
        <v>AVAILABLE</v>
      </c>
      <c r="K231" t="str">
        <f ca="1"/>
        <v>Current</v>
      </c>
      <c r="L231" t="str">
        <f ca="1"/>
        <v>Current</v>
      </c>
      <c r="M231" t="str">
        <f ca="1"/>
        <v>Current</v>
      </c>
    </row>
    <row r="232" spans="2:13" x14ac:dyDescent="0.25">
      <c r="B232" t="str">
        <f ca="1"/>
        <v>Kaela</v>
      </c>
      <c r="C232" t="str">
        <f ca="1"/>
        <v>Greenacre</v>
      </c>
      <c r="D232" t="str">
        <f ca="1"/>
        <v>kgreenacrer7@washington.edu</v>
      </c>
      <c r="E232" t="str">
        <f ca="1"/>
        <v>project 5</v>
      </c>
      <c r="F232" t="str">
        <f ca="1"/>
        <v>assistant 2</v>
      </c>
      <c r="G232" s="50">
        <f ca="1"/>
        <v>44849</v>
      </c>
      <c r="H232" s="50">
        <f ca="1"/>
        <v>44866</v>
      </c>
      <c r="I232" s="50">
        <f ca="1"/>
        <v>45196</v>
      </c>
      <c r="J232" t="str">
        <f ca="1"/>
        <v>NOT AVAILABLE</v>
      </c>
      <c r="K232" t="str">
        <f ca="1"/>
        <v>Current</v>
      </c>
      <c r="L232" t="str">
        <f ca="1"/>
        <v>Current</v>
      </c>
      <c r="M232" t="str">
        <f ca="1"/>
        <v>Current</v>
      </c>
    </row>
    <row r="233" spans="2:13" x14ac:dyDescent="0.25">
      <c r="B233" t="str">
        <f ca="1"/>
        <v>Kahaleel</v>
      </c>
      <c r="C233" t="str">
        <f ca="1"/>
        <v>Bratten</v>
      </c>
      <c r="D233" t="str">
        <f ca="1"/>
        <v>kbrattenoy@statcounter.com</v>
      </c>
      <c r="E233" t="str">
        <f ca="1"/>
        <v>project 3</v>
      </c>
      <c r="F233" t="str">
        <f ca="1"/>
        <v>manager</v>
      </c>
      <c r="G233" s="50">
        <f ca="1"/>
        <v>44991</v>
      </c>
      <c r="H233" s="50">
        <f ca="1"/>
        <v>45029</v>
      </c>
      <c r="I233" s="50">
        <f ca="1"/>
        <v>44997</v>
      </c>
      <c r="J233" t="str">
        <f ca="1"/>
        <v>AVAILABLE</v>
      </c>
      <c r="K233" t="str">
        <f ca="1"/>
        <v>Current</v>
      </c>
      <c r="L233" t="str">
        <f ca="1"/>
        <v>Current</v>
      </c>
      <c r="M233" t="str">
        <f ca="1"/>
        <v>Current</v>
      </c>
    </row>
    <row r="234" spans="2:13" x14ac:dyDescent="0.25">
      <c r="B234" t="str">
        <f ca="1"/>
        <v>Kain</v>
      </c>
      <c r="C234" t="str">
        <f ca="1"/>
        <v>Ruller</v>
      </c>
      <c r="D234" t="str">
        <f ca="1"/>
        <v>krullerhk@1und1.de</v>
      </c>
      <c r="E234" t="str">
        <f ca="1"/>
        <v>project 4</v>
      </c>
      <c r="F234" t="str">
        <f ca="1"/>
        <v>assistant 2</v>
      </c>
      <c r="G234" s="50">
        <f ca="1"/>
        <v>44902</v>
      </c>
      <c r="H234" s="50">
        <f ca="1"/>
        <v>44863</v>
      </c>
      <c r="I234" s="50">
        <f ca="1"/>
        <v>44863</v>
      </c>
      <c r="J234" t="str">
        <f ca="1"/>
        <v>NOT AVAILABLE</v>
      </c>
      <c r="K234" t="str">
        <f ca="1"/>
        <v>Current</v>
      </c>
      <c r="L234" t="str">
        <f ca="1"/>
        <v>Current</v>
      </c>
      <c r="M234" t="str">
        <f ca="1"/>
        <v>Current</v>
      </c>
    </row>
    <row r="235" spans="2:13" x14ac:dyDescent="0.25">
      <c r="B235" t="str">
        <f ca="1"/>
        <v>Kaiser</v>
      </c>
      <c r="C235" t="str">
        <f ca="1"/>
        <v>Fitzpayn</v>
      </c>
      <c r="D235" t="str">
        <f ca="1"/>
        <v>kfitzpaynl0@yelp.com</v>
      </c>
      <c r="E235" t="str">
        <f ca="1"/>
        <v>project 5</v>
      </c>
      <c r="F235" t="str">
        <f ca="1"/>
        <v>assistant 1</v>
      </c>
      <c r="G235" s="50">
        <f ca="1"/>
        <v>44882</v>
      </c>
      <c r="H235" s="50">
        <f ca="1"/>
        <v>45045</v>
      </c>
      <c r="I235" s="50">
        <f ca="1"/>
        <v>45200</v>
      </c>
      <c r="J235" t="str">
        <f ca="1"/>
        <v>AVAILABLE</v>
      </c>
      <c r="K235" t="str">
        <f ca="1"/>
        <v>Current</v>
      </c>
      <c r="L235" t="str">
        <f ca="1"/>
        <v>Current</v>
      </c>
      <c r="M235" t="str">
        <f ca="1"/>
        <v>Current</v>
      </c>
    </row>
    <row r="236" spans="2:13" x14ac:dyDescent="0.25">
      <c r="B236" t="str">
        <f ca="1"/>
        <v>Karlens</v>
      </c>
      <c r="C236" t="str">
        <f ca="1"/>
        <v>Wilce</v>
      </c>
      <c r="D236" t="str">
        <f ca="1"/>
        <v>kwilce4v@columbia.edu</v>
      </c>
      <c r="E236" t="str">
        <f ca="1"/>
        <v>project 2</v>
      </c>
      <c r="F236" t="str">
        <f ca="1"/>
        <v>supervisor</v>
      </c>
      <c r="G236" s="50">
        <f ca="1"/>
        <v>44985</v>
      </c>
      <c r="H236" s="50">
        <f ca="1"/>
        <v>44955</v>
      </c>
      <c r="I236" s="50">
        <f ca="1"/>
        <v>45475</v>
      </c>
      <c r="J236" t="str">
        <f ca="1"/>
        <v>AVAILABLE</v>
      </c>
      <c r="K236" t="str">
        <f ca="1"/>
        <v>Current</v>
      </c>
      <c r="L236" t="str">
        <f ca="1"/>
        <v>Current</v>
      </c>
      <c r="M236" t="str">
        <f ca="1"/>
        <v>Current</v>
      </c>
    </row>
    <row r="237" spans="2:13" x14ac:dyDescent="0.25">
      <c r="B237" t="str">
        <f ca="1"/>
        <v>Karlis</v>
      </c>
      <c r="C237" t="str">
        <f ca="1"/>
        <v>Newart</v>
      </c>
      <c r="D237" t="str">
        <f ca="1"/>
        <v>knewartgd@cbsnews.com</v>
      </c>
      <c r="E237" t="str">
        <f ca="1"/>
        <v>project 1</v>
      </c>
      <c r="F237" t="str">
        <f ca="1"/>
        <v>manager</v>
      </c>
      <c r="G237" s="50">
        <f ca="1"/>
        <v>44997</v>
      </c>
      <c r="H237" s="50">
        <f ca="1"/>
        <v>45019</v>
      </c>
      <c r="I237" s="50">
        <f ca="1"/>
        <v>44980</v>
      </c>
      <c r="J237" t="str">
        <f ca="1"/>
        <v>AVAILABLE</v>
      </c>
      <c r="K237" t="str">
        <f ca="1"/>
        <v>Current</v>
      </c>
      <c r="L237" t="str">
        <f ca="1"/>
        <v>Current</v>
      </c>
      <c r="M237" t="str">
        <f ca="1"/>
        <v>Current</v>
      </c>
    </row>
    <row r="238" spans="2:13" x14ac:dyDescent="0.25">
      <c r="B238" t="str">
        <f ca="1"/>
        <v>Karyn</v>
      </c>
      <c r="C238" t="str">
        <f ca="1"/>
        <v>Horry</v>
      </c>
      <c r="D238" t="str">
        <f ca="1"/>
        <v>khorrync@mit.edu</v>
      </c>
      <c r="E238" t="str">
        <f ca="1"/>
        <v>project 5</v>
      </c>
      <c r="F238" t="str">
        <f ca="1"/>
        <v>assistant 2</v>
      </c>
      <c r="G238" s="50">
        <f ca="1"/>
        <v>45094</v>
      </c>
      <c r="H238" s="50">
        <f ca="1"/>
        <v>45060</v>
      </c>
      <c r="I238" s="50">
        <f ca="1"/>
        <v>45001</v>
      </c>
      <c r="J238" t="str">
        <f ca="1"/>
        <v>AVAILABLE</v>
      </c>
      <c r="K238" t="str">
        <f ca="1"/>
        <v>Current</v>
      </c>
      <c r="L238" t="str">
        <f ca="1"/>
        <v>Current</v>
      </c>
      <c r="M238" t="str">
        <f ca="1"/>
        <v>Current</v>
      </c>
    </row>
    <row r="239" spans="2:13" x14ac:dyDescent="0.25">
      <c r="B239" t="str">
        <f ca="1"/>
        <v>Kassia</v>
      </c>
      <c r="C239" t="str">
        <f ca="1"/>
        <v>Petronis</v>
      </c>
      <c r="D239" t="str">
        <f ca="1"/>
        <v>kpetronisp5@themeforest.net</v>
      </c>
      <c r="E239" t="str">
        <f ca="1"/>
        <v>project 2</v>
      </c>
      <c r="F239" t="str">
        <f ca="1"/>
        <v>assistant 1</v>
      </c>
      <c r="G239" s="50">
        <f ca="1"/>
        <v>45072</v>
      </c>
      <c r="H239" s="50">
        <f ca="1"/>
        <v>45191</v>
      </c>
      <c r="I239" s="50">
        <f ca="1"/>
        <v>44917</v>
      </c>
      <c r="J239" t="str">
        <f ca="1"/>
        <v>AVAILABLE</v>
      </c>
      <c r="K239" t="str">
        <f ca="1"/>
        <v>Current</v>
      </c>
      <c r="L239" t="str">
        <f ca="1"/>
        <v>Current</v>
      </c>
      <c r="M239" t="str">
        <f ca="1"/>
        <v>Current</v>
      </c>
    </row>
    <row r="240" spans="2:13" x14ac:dyDescent="0.25">
      <c r="B240" t="str">
        <f ca="1"/>
        <v>Katerina</v>
      </c>
      <c r="C240" t="str">
        <f ca="1"/>
        <v>Dunderdale</v>
      </c>
      <c r="D240" t="str">
        <f ca="1"/>
        <v>kdunderdale6u@ebay.co.uk</v>
      </c>
      <c r="E240" t="str">
        <f ca="1"/>
        <v>project 4</v>
      </c>
      <c r="F240" t="str">
        <f ca="1"/>
        <v>assistant 1</v>
      </c>
      <c r="G240" s="50">
        <f ca="1"/>
        <v>45035</v>
      </c>
      <c r="H240" s="50">
        <f ca="1"/>
        <v>44973</v>
      </c>
      <c r="I240" s="50">
        <f ca="1"/>
        <v>44727</v>
      </c>
      <c r="J240" t="str">
        <f ca="1"/>
        <v>AVAILABLE</v>
      </c>
      <c r="K240" t="str">
        <f ca="1"/>
        <v>Current</v>
      </c>
      <c r="L240" t="str">
        <f ca="1"/>
        <v>Current</v>
      </c>
      <c r="M240" t="str">
        <f ca="1"/>
        <v>Notify</v>
      </c>
    </row>
    <row r="241" spans="2:13" x14ac:dyDescent="0.25">
      <c r="B241" t="str">
        <f ca="1"/>
        <v>Kath</v>
      </c>
      <c r="C241" t="str">
        <f ca="1"/>
        <v>Fraulo</v>
      </c>
      <c r="D241" t="str">
        <f ca="1"/>
        <v>kfraulonz@infoseek.co.jp</v>
      </c>
      <c r="E241" t="str">
        <f ca="1"/>
        <v>project 2</v>
      </c>
      <c r="F241" t="str">
        <f ca="1"/>
        <v>assistant 2</v>
      </c>
      <c r="G241" s="50">
        <f ca="1"/>
        <v>45178</v>
      </c>
      <c r="H241" s="50">
        <f ca="1"/>
        <v>45036</v>
      </c>
      <c r="I241" s="50">
        <f ca="1"/>
        <v>45062</v>
      </c>
      <c r="J241" t="str">
        <f ca="1"/>
        <v>AVAILABLE</v>
      </c>
      <c r="K241" t="str">
        <f ca="1"/>
        <v>Current</v>
      </c>
      <c r="L241" t="str">
        <f ca="1"/>
        <v>Current</v>
      </c>
      <c r="M241" t="str">
        <f ca="1"/>
        <v>Current</v>
      </c>
    </row>
    <row r="242" spans="2:13" x14ac:dyDescent="0.25">
      <c r="B242" t="str">
        <f ca="1"/>
        <v>Kathrine</v>
      </c>
      <c r="C242" t="str">
        <f ca="1"/>
        <v>Collinge</v>
      </c>
      <c r="D242" t="str">
        <f ca="1"/>
        <v>kcollingeli@soundcloud.com</v>
      </c>
      <c r="E242" t="str">
        <f ca="1"/>
        <v>project 3</v>
      </c>
      <c r="F242" t="str">
        <f ca="1"/>
        <v>manager</v>
      </c>
      <c r="G242" s="50">
        <f ca="1"/>
        <v>44807</v>
      </c>
      <c r="H242" s="50">
        <f ca="1"/>
        <v>44975</v>
      </c>
      <c r="I242" s="50">
        <f ca="1"/>
        <v>44854</v>
      </c>
      <c r="J242" t="str">
        <f ca="1"/>
        <v>NOT AVAILABLE</v>
      </c>
      <c r="K242" t="str">
        <f ca="1"/>
        <v>Current</v>
      </c>
      <c r="L242" t="str">
        <f ca="1"/>
        <v>Current</v>
      </c>
      <c r="M242" t="str">
        <f ca="1"/>
        <v>Current</v>
      </c>
    </row>
    <row r="243" spans="2:13" x14ac:dyDescent="0.25">
      <c r="B243" t="str">
        <f ca="1"/>
        <v>Kaylil</v>
      </c>
      <c r="C243" t="str">
        <f ca="1"/>
        <v>Maymand</v>
      </c>
      <c r="D243" t="str">
        <f ca="1"/>
        <v>kmaymandje@drupal.org</v>
      </c>
      <c r="E243" t="str">
        <f ca="1"/>
        <v>project 3</v>
      </c>
      <c r="F243" t="str">
        <f ca="1"/>
        <v>supervisor</v>
      </c>
      <c r="G243" s="50">
        <f ca="1"/>
        <v>44849</v>
      </c>
      <c r="H243" s="50">
        <f ca="1"/>
        <v>45072</v>
      </c>
      <c r="I243" s="50">
        <f ca="1"/>
        <v>45357</v>
      </c>
      <c r="J243" t="str">
        <f ca="1"/>
        <v>AVAILABLE</v>
      </c>
      <c r="K243" t="str">
        <f ca="1"/>
        <v>Current</v>
      </c>
      <c r="L243" t="str">
        <f ca="1"/>
        <v>Current</v>
      </c>
      <c r="M243" t="str">
        <f ca="1"/>
        <v>Current</v>
      </c>
    </row>
    <row r="244" spans="2:13" x14ac:dyDescent="0.25">
      <c r="B244" t="str">
        <f ca="1"/>
        <v>Kaylyn</v>
      </c>
      <c r="C244" t="str">
        <f ca="1"/>
        <v>Sleford</v>
      </c>
      <c r="D244" t="str">
        <f ca="1"/>
        <v>kslefordc6@time.com</v>
      </c>
      <c r="E244" t="str">
        <f ca="1"/>
        <v>project 5</v>
      </c>
      <c r="F244" t="str">
        <f ca="1"/>
        <v>assistant 2</v>
      </c>
      <c r="G244" s="50">
        <f ca="1"/>
        <v>44809</v>
      </c>
      <c r="H244" s="50">
        <f ca="1"/>
        <v>45056</v>
      </c>
      <c r="I244" s="50">
        <f ca="1"/>
        <v>45219</v>
      </c>
      <c r="J244" t="str">
        <f ca="1"/>
        <v>AVAILABLE</v>
      </c>
      <c r="K244" t="str">
        <f ca="1"/>
        <v>Current</v>
      </c>
      <c r="L244" t="str">
        <f ca="1"/>
        <v>Current</v>
      </c>
      <c r="M244" t="str">
        <f ca="1"/>
        <v>Current</v>
      </c>
    </row>
    <row r="245" spans="2:13" x14ac:dyDescent="0.25">
      <c r="B245" t="str">
        <f ca="1"/>
        <v>Kean</v>
      </c>
      <c r="C245" t="str">
        <f ca="1"/>
        <v>Mallia</v>
      </c>
      <c r="D245" t="str">
        <f ca="1"/>
        <v>kmalliahh@moonfruit.com</v>
      </c>
      <c r="E245" t="str">
        <f ca="1"/>
        <v>project 3</v>
      </c>
      <c r="F245" t="str">
        <f ca="1"/>
        <v>supervisor</v>
      </c>
      <c r="G245" s="50">
        <f ca="1"/>
        <v>45175</v>
      </c>
      <c r="H245" s="50">
        <f ca="1"/>
        <v>44736</v>
      </c>
      <c r="I245" s="50">
        <f ca="1"/>
        <v>44794</v>
      </c>
      <c r="J245" t="str">
        <f ca="1"/>
        <v>NOT AVAILABLE</v>
      </c>
      <c r="K245" t="str">
        <f ca="1"/>
        <v>Current</v>
      </c>
      <c r="L245" t="str">
        <f ca="1"/>
        <v>Current</v>
      </c>
      <c r="M245" t="str">
        <f ca="1"/>
        <v>Current</v>
      </c>
    </row>
    <row r="246" spans="2:13" x14ac:dyDescent="0.25">
      <c r="B246" t="str">
        <f ca="1"/>
        <v>Kendra</v>
      </c>
      <c r="C246" t="str">
        <f ca="1"/>
        <v>Tuminelli</v>
      </c>
      <c r="D246" t="str">
        <f ca="1"/>
        <v>ktuminelli18@icio.us</v>
      </c>
      <c r="E246" t="str">
        <f ca="1"/>
        <v>project 1</v>
      </c>
      <c r="F246" t="str">
        <f ca="1"/>
        <v>assistant 1</v>
      </c>
      <c r="G246" s="50">
        <f ca="1"/>
        <v>44911</v>
      </c>
      <c r="H246" s="50">
        <f ca="1"/>
        <v>45083</v>
      </c>
      <c r="I246" s="50">
        <f ca="1"/>
        <v>45036</v>
      </c>
      <c r="J246" t="str">
        <f ca="1"/>
        <v>AVAILABLE</v>
      </c>
      <c r="K246" t="str">
        <f ca="1"/>
        <v>Current</v>
      </c>
      <c r="L246" t="str">
        <f ca="1"/>
        <v>Current</v>
      </c>
      <c r="M246" t="str">
        <f ca="1"/>
        <v>Current</v>
      </c>
    </row>
    <row r="247" spans="2:13" x14ac:dyDescent="0.25">
      <c r="B247" t="str">
        <f ca="1"/>
        <v>Kennan</v>
      </c>
      <c r="C247" t="str">
        <f ca="1"/>
        <v>Reboulet</v>
      </c>
      <c r="D247" t="str">
        <f ca="1"/>
        <v>kreboulet7s@noaa.gov</v>
      </c>
      <c r="E247" t="str">
        <f ca="1"/>
        <v>project 4</v>
      </c>
      <c r="F247" t="str">
        <f ca="1"/>
        <v>supervisor</v>
      </c>
      <c r="G247" s="50">
        <f ca="1"/>
        <v>44780</v>
      </c>
      <c r="H247" s="50">
        <f ca="1"/>
        <v>45155</v>
      </c>
      <c r="I247" s="50">
        <f ca="1"/>
        <v>44814</v>
      </c>
      <c r="J247" t="str">
        <f ca="1"/>
        <v>NOT AVAILABLE</v>
      </c>
      <c r="K247" t="str">
        <f ca="1"/>
        <v>Current</v>
      </c>
      <c r="L247" t="str">
        <f ca="1"/>
        <v>Current</v>
      </c>
      <c r="M247" t="str">
        <f ca="1"/>
        <v>Current</v>
      </c>
    </row>
    <row r="248" spans="2:13" x14ac:dyDescent="0.25">
      <c r="B248" t="str">
        <f ca="1"/>
        <v>Kimmy</v>
      </c>
      <c r="C248" t="str">
        <f ca="1"/>
        <v>Pridden</v>
      </c>
      <c r="D248" t="str">
        <f ca="1"/>
        <v>kpriddener@paypal.com</v>
      </c>
      <c r="E248" t="str">
        <f ca="1"/>
        <v>project 3</v>
      </c>
      <c r="F248" t="str">
        <f ca="1"/>
        <v>team lead</v>
      </c>
      <c r="G248" s="50">
        <f ca="1"/>
        <v>45188</v>
      </c>
      <c r="H248" s="50">
        <f ca="1"/>
        <v>44861</v>
      </c>
      <c r="I248" s="50">
        <f ca="1"/>
        <v>45090</v>
      </c>
      <c r="J248" t="str">
        <f ca="1"/>
        <v>AVAILABLE</v>
      </c>
      <c r="K248" t="str">
        <f ca="1"/>
        <v>Current</v>
      </c>
      <c r="L248" t="str">
        <f ca="1"/>
        <v>Current</v>
      </c>
      <c r="M248" t="str">
        <f ca="1"/>
        <v>Current</v>
      </c>
    </row>
    <row r="249" spans="2:13" x14ac:dyDescent="0.25">
      <c r="B249" t="str">
        <f ca="1"/>
        <v>Kissiah</v>
      </c>
      <c r="C249" t="str">
        <f ca="1"/>
        <v>Chezelle</v>
      </c>
      <c r="D249" t="str">
        <f ca="1"/>
        <v>kchezelle6c@cocolog-nifty.com</v>
      </c>
      <c r="E249" t="str">
        <f ca="1"/>
        <v>project 2</v>
      </c>
      <c r="F249" t="str">
        <f ca="1"/>
        <v>team lead</v>
      </c>
      <c r="G249" s="50">
        <f ca="1"/>
        <v>44890</v>
      </c>
      <c r="H249" s="50">
        <f ca="1"/>
        <v>45106</v>
      </c>
      <c r="I249" s="50">
        <f ca="1"/>
        <v>44777</v>
      </c>
      <c r="J249" t="str">
        <f ca="1"/>
        <v>NOT AVAILABLE</v>
      </c>
      <c r="K249" t="str">
        <f ca="1"/>
        <v>Current</v>
      </c>
      <c r="L249" t="str">
        <f ca="1"/>
        <v>Current</v>
      </c>
      <c r="M249" t="str">
        <f ca="1"/>
        <v>Current</v>
      </c>
    </row>
    <row r="250" spans="2:13" x14ac:dyDescent="0.25">
      <c r="B250" t="str">
        <f ca="1"/>
        <v>Krista</v>
      </c>
      <c r="C250" t="str">
        <f ca="1"/>
        <v>Floyed</v>
      </c>
      <c r="D250" t="str">
        <f ca="1"/>
        <v>kfloyedkm@google.com.au</v>
      </c>
      <c r="E250" t="str">
        <f ca="1"/>
        <v>project 1</v>
      </c>
      <c r="F250" t="str">
        <f ca="1"/>
        <v>assistant 2</v>
      </c>
      <c r="G250" s="50">
        <f ca="1"/>
        <v>45155</v>
      </c>
      <c r="H250" s="50">
        <f ca="1"/>
        <v>44718</v>
      </c>
      <c r="I250" s="50">
        <f ca="1"/>
        <v>45462</v>
      </c>
      <c r="J250" t="str">
        <f ca="1"/>
        <v>NOT AVAILABLE</v>
      </c>
      <c r="K250" t="str">
        <f ca="1"/>
        <v>Current</v>
      </c>
      <c r="L250" t="str">
        <f ca="1"/>
        <v>Expired</v>
      </c>
      <c r="M250" t="str">
        <f ca="1"/>
        <v>Current</v>
      </c>
    </row>
    <row r="251" spans="2:13" x14ac:dyDescent="0.25">
      <c r="B251" t="str">
        <f ca="1"/>
        <v>Kristos</v>
      </c>
      <c r="C251" t="str">
        <f ca="1"/>
        <v>Conkey</v>
      </c>
      <c r="D251" t="str">
        <f ca="1"/>
        <v>kconkeyqm@cloudflare.com</v>
      </c>
      <c r="E251" t="str">
        <f ca="1"/>
        <v>project 3</v>
      </c>
      <c r="F251" t="str">
        <f ca="1"/>
        <v>assistant 2</v>
      </c>
      <c r="G251" s="50">
        <f ca="1"/>
        <v>44808</v>
      </c>
      <c r="H251" s="50">
        <f ca="1"/>
        <v>45117</v>
      </c>
      <c r="I251" s="50">
        <f ca="1"/>
        <v>44901</v>
      </c>
      <c r="J251" t="str">
        <f ca="1"/>
        <v>NOT AVAILABLE</v>
      </c>
      <c r="K251" t="str">
        <f ca="1"/>
        <v>Current</v>
      </c>
      <c r="L251" t="str">
        <f ca="1"/>
        <v>Current</v>
      </c>
      <c r="M251" t="str">
        <f ca="1"/>
        <v>Current</v>
      </c>
    </row>
    <row r="252" spans="2:13" x14ac:dyDescent="0.25">
      <c r="B252" t="str">
        <f ca="1"/>
        <v>Kylie</v>
      </c>
      <c r="C252" t="str">
        <f ca="1"/>
        <v>Broschke</v>
      </c>
      <c r="D252" t="str">
        <f ca="1"/>
        <v>kbroschkehz@free.fr</v>
      </c>
      <c r="E252" t="str">
        <f ca="1"/>
        <v>project 6</v>
      </c>
      <c r="F252" t="str">
        <f ca="1"/>
        <v>assistant 2</v>
      </c>
      <c r="G252" s="50">
        <f ca="1"/>
        <v>45161</v>
      </c>
      <c r="H252" s="50">
        <f ca="1"/>
        <v>44890</v>
      </c>
      <c r="I252" s="50">
        <f ca="1"/>
        <v>45297</v>
      </c>
      <c r="J252" t="str">
        <f ca="1"/>
        <v>AVAILABLE</v>
      </c>
      <c r="K252" t="str">
        <f ca="1"/>
        <v>Current</v>
      </c>
      <c r="L252" t="str">
        <f ca="1"/>
        <v>Current</v>
      </c>
      <c r="M252" t="str">
        <f ca="1"/>
        <v>Current</v>
      </c>
    </row>
    <row r="253" spans="2:13" x14ac:dyDescent="0.25">
      <c r="B253" t="str">
        <f ca="1"/>
        <v>Lacy</v>
      </c>
      <c r="C253" t="str">
        <f ca="1"/>
        <v>Blayd</v>
      </c>
      <c r="D253" t="str">
        <f ca="1"/>
        <v>lblayddt@sfgate.com</v>
      </c>
      <c r="E253" t="str">
        <f ca="1"/>
        <v>project 2</v>
      </c>
      <c r="F253" t="str">
        <f ca="1"/>
        <v>assistant 2</v>
      </c>
      <c r="G253" s="50">
        <f ca="1"/>
        <v>44725</v>
      </c>
      <c r="H253" s="50">
        <f ca="1"/>
        <v>44825</v>
      </c>
      <c r="I253" s="50">
        <f ca="1"/>
        <v>45059</v>
      </c>
      <c r="J253" t="str">
        <f ca="1"/>
        <v>AVAILABLE</v>
      </c>
      <c r="K253" t="str">
        <f ca="1"/>
        <v>Notify</v>
      </c>
      <c r="L253" t="str">
        <f ca="1"/>
        <v>Current</v>
      </c>
      <c r="M253" t="str">
        <f ca="1"/>
        <v>Current</v>
      </c>
    </row>
    <row r="254" spans="2:13" x14ac:dyDescent="0.25">
      <c r="B254" t="str">
        <f ca="1"/>
        <v>Lacy</v>
      </c>
      <c r="C254" t="str">
        <f ca="1"/>
        <v>Casseldine</v>
      </c>
      <c r="D254" t="str">
        <f ca="1"/>
        <v>lcasseldinehr@xrea.com</v>
      </c>
      <c r="E254" t="str">
        <f ca="1"/>
        <v>project 6</v>
      </c>
      <c r="F254" t="str">
        <f ca="1"/>
        <v>assistant 2</v>
      </c>
      <c r="G254" s="50">
        <f ca="1"/>
        <v>44725</v>
      </c>
      <c r="H254" s="50">
        <f ca="1"/>
        <v>44825</v>
      </c>
      <c r="I254" s="50">
        <f ca="1"/>
        <v>45059</v>
      </c>
      <c r="J254" t="str">
        <f ca="1"/>
        <v>NOT AVAILABLE</v>
      </c>
      <c r="K254" t="str">
        <f ca="1"/>
        <v>Notify</v>
      </c>
      <c r="L254" t="str">
        <f ca="1"/>
        <v>Current</v>
      </c>
      <c r="M254" t="str">
        <f ca="1"/>
        <v>Current</v>
      </c>
    </row>
    <row r="255" spans="2:13" x14ac:dyDescent="0.25">
      <c r="B255" t="str">
        <f ca="1"/>
        <v>Lance</v>
      </c>
      <c r="C255" t="str">
        <f ca="1"/>
        <v>Kimber</v>
      </c>
      <c r="D255" t="str">
        <f ca="1"/>
        <v>lkimbermb@scribd.com</v>
      </c>
      <c r="E255" t="str">
        <f ca="1"/>
        <v>project 4</v>
      </c>
      <c r="F255" t="str">
        <f ca="1"/>
        <v>assistant 2</v>
      </c>
      <c r="G255" s="50">
        <f ca="1"/>
        <v>44876</v>
      </c>
      <c r="H255" s="50">
        <f ca="1"/>
        <v>44732</v>
      </c>
      <c r="I255" s="50">
        <f ca="1"/>
        <v>45494</v>
      </c>
      <c r="J255" t="str">
        <f ca="1"/>
        <v>NOT AVAILABLE</v>
      </c>
      <c r="K255" t="str">
        <f ca="1"/>
        <v>Current</v>
      </c>
      <c r="L255" t="str">
        <f ca="1"/>
        <v>Notify</v>
      </c>
      <c r="M255" t="str">
        <f ca="1"/>
        <v>Current</v>
      </c>
    </row>
    <row r="256" spans="2:13" x14ac:dyDescent="0.25">
      <c r="B256" t="str">
        <f ca="1"/>
        <v>Latia</v>
      </c>
      <c r="C256" t="str">
        <f ca="1"/>
        <v>Trenholm</v>
      </c>
      <c r="D256" t="str">
        <f ca="1"/>
        <v>ltrenholmeg@fema.gov</v>
      </c>
      <c r="E256" t="str">
        <f ca="1"/>
        <v>project 6</v>
      </c>
      <c r="F256" t="str">
        <f ca="1"/>
        <v>team lead</v>
      </c>
      <c r="G256" s="50">
        <f ca="1"/>
        <v>45045</v>
      </c>
      <c r="H256" s="50">
        <f ca="1"/>
        <v>45136</v>
      </c>
      <c r="I256" s="50">
        <f ca="1"/>
        <v>44878</v>
      </c>
      <c r="J256" t="str">
        <f ca="1"/>
        <v>AVAILABLE</v>
      </c>
      <c r="K256" t="str">
        <f ca="1"/>
        <v>Current</v>
      </c>
      <c r="L256" t="str">
        <f ca="1"/>
        <v>Current</v>
      </c>
      <c r="M256" t="str">
        <f ca="1"/>
        <v>Current</v>
      </c>
    </row>
    <row r="257" spans="2:13" x14ac:dyDescent="0.25">
      <c r="B257" t="str">
        <f ca="1"/>
        <v>Latrena</v>
      </c>
      <c r="C257" t="str">
        <f ca="1"/>
        <v>Lucks</v>
      </c>
      <c r="D257" t="str">
        <f ca="1"/>
        <v>llucksei@upenn.edu</v>
      </c>
      <c r="E257" t="str">
        <f ca="1"/>
        <v>project 5</v>
      </c>
      <c r="F257" t="str">
        <f ca="1"/>
        <v>assistant 1</v>
      </c>
      <c r="G257" s="50">
        <f ca="1"/>
        <v>44758</v>
      </c>
      <c r="H257" s="50">
        <f ca="1"/>
        <v>45177</v>
      </c>
      <c r="I257" s="50">
        <f ca="1"/>
        <v>45142</v>
      </c>
      <c r="J257" t="str">
        <f ca="1"/>
        <v>AVAILABLE</v>
      </c>
      <c r="K257" t="str">
        <f ca="1"/>
        <v>Current</v>
      </c>
      <c r="L257" t="str">
        <f ca="1"/>
        <v>Current</v>
      </c>
      <c r="M257" t="str">
        <f ca="1"/>
        <v>Current</v>
      </c>
    </row>
    <row r="258" spans="2:13" x14ac:dyDescent="0.25">
      <c r="B258" t="str">
        <f ca="1"/>
        <v>Lauren</v>
      </c>
      <c r="C258" t="str">
        <f ca="1"/>
        <v>Kemmey</v>
      </c>
      <c r="D258" t="str">
        <f ca="1"/>
        <v>lkemmeyap@cbsnews.com</v>
      </c>
      <c r="E258" t="str">
        <f ca="1"/>
        <v>project 6</v>
      </c>
      <c r="F258" t="str">
        <f ca="1"/>
        <v>assistant 1</v>
      </c>
      <c r="G258" s="50">
        <f ca="1"/>
        <v>44739</v>
      </c>
      <c r="H258" s="50">
        <f ca="1"/>
        <v>45031</v>
      </c>
      <c r="I258" s="50">
        <f ca="1"/>
        <v>45030</v>
      </c>
      <c r="J258" t="str">
        <f ca="1"/>
        <v>AVAILABLE</v>
      </c>
      <c r="K258" t="str">
        <f ca="1"/>
        <v>Current</v>
      </c>
      <c r="L258" t="str">
        <f ca="1"/>
        <v>Current</v>
      </c>
      <c r="M258" t="str">
        <f ca="1"/>
        <v>Current</v>
      </c>
    </row>
    <row r="259" spans="2:13" x14ac:dyDescent="0.25">
      <c r="B259" t="str">
        <f ca="1"/>
        <v>Lauren</v>
      </c>
      <c r="C259" t="str">
        <f ca="1"/>
        <v>Clinning</v>
      </c>
      <c r="D259" t="str">
        <f ca="1"/>
        <v>lclinninglk@senate.gov</v>
      </c>
      <c r="E259" t="str">
        <f ca="1"/>
        <v>project 6</v>
      </c>
      <c r="F259" t="str">
        <f ca="1"/>
        <v>supervisor</v>
      </c>
      <c r="G259" s="50">
        <f ca="1"/>
        <v>44739</v>
      </c>
      <c r="H259" s="50">
        <f ca="1"/>
        <v>45031</v>
      </c>
      <c r="I259" s="50">
        <f ca="1"/>
        <v>45030</v>
      </c>
      <c r="J259" t="str">
        <f ca="1"/>
        <v>NOT AVAILABLE</v>
      </c>
      <c r="K259" t="str">
        <f ca="1"/>
        <v>Current</v>
      </c>
      <c r="L259" t="str">
        <f ca="1"/>
        <v>Current</v>
      </c>
      <c r="M259" t="str">
        <f ca="1"/>
        <v>Current</v>
      </c>
    </row>
    <row r="260" spans="2:13" x14ac:dyDescent="0.25">
      <c r="B260" t="str">
        <f ca="1"/>
        <v>Lazar</v>
      </c>
      <c r="C260" t="str">
        <f ca="1"/>
        <v>Pitkins</v>
      </c>
      <c r="D260" t="str">
        <f ca="1"/>
        <v>lpitkinsks@guardian.co.uk</v>
      </c>
      <c r="E260" t="str">
        <f ca="1"/>
        <v>project 6</v>
      </c>
      <c r="F260" t="str">
        <f ca="1"/>
        <v>manager</v>
      </c>
      <c r="G260" s="50">
        <f ca="1"/>
        <v>44908</v>
      </c>
      <c r="H260" s="50">
        <f ca="1"/>
        <v>44891</v>
      </c>
      <c r="I260" s="50">
        <f ca="1"/>
        <v>45031</v>
      </c>
      <c r="J260" t="str">
        <f ca="1"/>
        <v>AVAILABLE</v>
      </c>
      <c r="K260" t="str">
        <f ca="1"/>
        <v>Current</v>
      </c>
      <c r="L260" t="str">
        <f ca="1"/>
        <v>Current</v>
      </c>
      <c r="M260" t="str">
        <f ca="1"/>
        <v>Current</v>
      </c>
    </row>
    <row r="261" spans="2:13" x14ac:dyDescent="0.25">
      <c r="B261" t="str">
        <f ca="1"/>
        <v>Leandra</v>
      </c>
      <c r="C261" t="str">
        <f ca="1"/>
        <v>Diggles</v>
      </c>
      <c r="D261" t="str">
        <f ca="1"/>
        <v>ldiggleslj@forbes.com</v>
      </c>
      <c r="E261" t="str">
        <f ca="1"/>
        <v>project 3</v>
      </c>
      <c r="F261" t="str">
        <f ca="1"/>
        <v>team lead</v>
      </c>
      <c r="G261" s="50">
        <f ca="1"/>
        <v>45093</v>
      </c>
      <c r="H261" s="50">
        <f ca="1"/>
        <v>45122</v>
      </c>
      <c r="I261" s="50">
        <f ca="1"/>
        <v>44780</v>
      </c>
      <c r="J261" t="str">
        <f ca="1"/>
        <v>AVAILABLE</v>
      </c>
      <c r="K261" t="str">
        <f ca="1"/>
        <v>Current</v>
      </c>
      <c r="L261" t="str">
        <f ca="1"/>
        <v>Current</v>
      </c>
      <c r="M261" t="str">
        <f ca="1"/>
        <v>Current</v>
      </c>
    </row>
    <row r="262" spans="2:13" x14ac:dyDescent="0.25">
      <c r="B262" t="str">
        <f ca="1"/>
        <v>Leandra</v>
      </c>
      <c r="C262" t="str">
        <f ca="1"/>
        <v>Chevolleau</v>
      </c>
      <c r="D262" t="str">
        <f ca="1"/>
        <v>lchevolleaujz@icq.com</v>
      </c>
      <c r="E262" t="str">
        <f ca="1"/>
        <v>project 6</v>
      </c>
      <c r="F262" t="str">
        <f ca="1"/>
        <v>manager</v>
      </c>
      <c r="G262" s="50">
        <f ca="1"/>
        <v>45093</v>
      </c>
      <c r="H262" s="50">
        <f ca="1"/>
        <v>45122</v>
      </c>
      <c r="I262" s="50">
        <f ca="1"/>
        <v>44780</v>
      </c>
      <c r="J262" t="str">
        <f ca="1"/>
        <v>NOT AVAILABLE</v>
      </c>
      <c r="K262" t="str">
        <f ca="1"/>
        <v>Current</v>
      </c>
      <c r="L262" t="str">
        <f ca="1"/>
        <v>Current</v>
      </c>
      <c r="M262" t="str">
        <f ca="1"/>
        <v>Current</v>
      </c>
    </row>
    <row r="263" spans="2:13" x14ac:dyDescent="0.25">
      <c r="B263" t="str">
        <f ca="1"/>
        <v>Leighton</v>
      </c>
      <c r="C263" t="str">
        <f ca="1"/>
        <v>Ludron</v>
      </c>
      <c r="D263" t="str">
        <f ca="1"/>
        <v>lludron3o@gravatar.com</v>
      </c>
      <c r="E263" t="str">
        <f ca="1"/>
        <v>project 6</v>
      </c>
      <c r="F263" t="str">
        <f ca="1"/>
        <v>supervisor</v>
      </c>
      <c r="G263" s="50">
        <f ca="1"/>
        <v>44882</v>
      </c>
      <c r="H263" s="50">
        <f ca="1"/>
        <v>44823</v>
      </c>
      <c r="I263" s="50">
        <f ca="1"/>
        <v>45353</v>
      </c>
      <c r="J263" t="str">
        <f ca="1"/>
        <v>AVAILABLE</v>
      </c>
      <c r="K263" t="str">
        <f ca="1"/>
        <v>Current</v>
      </c>
      <c r="L263" t="str">
        <f ca="1"/>
        <v>Current</v>
      </c>
      <c r="M263" t="str">
        <f ca="1"/>
        <v>Current</v>
      </c>
    </row>
    <row r="264" spans="2:13" x14ac:dyDescent="0.25">
      <c r="B264" t="str">
        <f ca="1"/>
        <v>Lelia</v>
      </c>
      <c r="C264" t="str">
        <f ca="1"/>
        <v>Ayce</v>
      </c>
      <c r="D264" t="str">
        <f ca="1"/>
        <v>laycea4@cam.ac.uk</v>
      </c>
      <c r="E264" t="str">
        <f ca="1"/>
        <v>project 6</v>
      </c>
      <c r="F264" t="str">
        <f ca="1"/>
        <v>assistant 2</v>
      </c>
      <c r="G264" s="50">
        <f ca="1"/>
        <v>44939</v>
      </c>
      <c r="H264" s="50">
        <f ca="1"/>
        <v>44931</v>
      </c>
      <c r="I264" s="50">
        <f ca="1"/>
        <v>45046</v>
      </c>
      <c r="J264" t="str">
        <f ca="1"/>
        <v>AVAILABLE</v>
      </c>
      <c r="K264" t="str">
        <f ca="1"/>
        <v>Current</v>
      </c>
      <c r="L264" t="str">
        <f ca="1"/>
        <v>Current</v>
      </c>
      <c r="M264" t="str">
        <f ca="1"/>
        <v>Current</v>
      </c>
    </row>
    <row r="265" spans="2:13" x14ac:dyDescent="0.25">
      <c r="B265" t="str">
        <f ca="1"/>
        <v>Lenci</v>
      </c>
      <c r="C265" t="str">
        <f ca="1"/>
        <v>Diamond</v>
      </c>
      <c r="D265" t="str">
        <f ca="1"/>
        <v>ldiamonddr@wikia.com</v>
      </c>
      <c r="E265" t="str">
        <f ca="1"/>
        <v>project 2</v>
      </c>
      <c r="F265" t="str">
        <f ca="1"/>
        <v>supervisor</v>
      </c>
      <c r="G265" s="50">
        <f ca="1"/>
        <v>44826</v>
      </c>
      <c r="H265" s="50">
        <f ca="1"/>
        <v>45148</v>
      </c>
      <c r="I265" s="50">
        <f ca="1"/>
        <v>45027</v>
      </c>
      <c r="J265" t="str">
        <f ca="1"/>
        <v>NOT AVAILABLE</v>
      </c>
      <c r="K265" t="str">
        <f ca="1"/>
        <v>Current</v>
      </c>
      <c r="L265" t="str">
        <f ca="1"/>
        <v>Current</v>
      </c>
      <c r="M265" t="str">
        <f ca="1"/>
        <v>Current</v>
      </c>
    </row>
    <row r="266" spans="2:13" x14ac:dyDescent="0.25">
      <c r="B266" t="str">
        <f ca="1"/>
        <v>Lenette</v>
      </c>
      <c r="C266" t="str">
        <f ca="1"/>
        <v>Crossgrove</v>
      </c>
      <c r="D266" t="str">
        <f ca="1"/>
        <v>lcrossgrovei9@comsenz.com</v>
      </c>
      <c r="E266" t="str">
        <f ca="1"/>
        <v>project 2</v>
      </c>
      <c r="F266" t="str">
        <f ca="1"/>
        <v>team lead</v>
      </c>
      <c r="G266" s="50">
        <f ca="1"/>
        <v>45000</v>
      </c>
      <c r="H266" s="50">
        <f ca="1"/>
        <v>44790</v>
      </c>
      <c r="I266" s="50">
        <f ca="1"/>
        <v>44839</v>
      </c>
      <c r="J266" t="str">
        <f ca="1"/>
        <v>NOT AVAILABLE</v>
      </c>
      <c r="K266" t="str">
        <f ca="1"/>
        <v>Current</v>
      </c>
      <c r="L266" t="str">
        <f ca="1"/>
        <v>Current</v>
      </c>
      <c r="M266" t="str">
        <f ca="1"/>
        <v>Current</v>
      </c>
    </row>
    <row r="267" spans="2:13" x14ac:dyDescent="0.25">
      <c r="B267" t="str">
        <f ca="1"/>
        <v>Lenore</v>
      </c>
      <c r="C267" t="str">
        <f ca="1"/>
        <v>Ferenc</v>
      </c>
      <c r="D267" t="str">
        <f ca="1"/>
        <v>lferenc3l@naver.com</v>
      </c>
      <c r="E267" t="str">
        <f ca="1"/>
        <v>project 2</v>
      </c>
      <c r="F267" t="str">
        <f ca="1"/>
        <v>assistant 1</v>
      </c>
      <c r="G267" s="50">
        <f ca="1"/>
        <v>45187</v>
      </c>
      <c r="H267" s="50">
        <f ca="1"/>
        <v>45010</v>
      </c>
      <c r="I267" s="50">
        <f ca="1"/>
        <v>45341</v>
      </c>
      <c r="J267" t="str">
        <f ca="1"/>
        <v>AVAILABLE</v>
      </c>
      <c r="K267" t="str">
        <f ca="1"/>
        <v>Current</v>
      </c>
      <c r="L267" t="str">
        <f ca="1"/>
        <v>Current</v>
      </c>
      <c r="M267" t="str">
        <f ca="1"/>
        <v>Current</v>
      </c>
    </row>
    <row r="268" spans="2:13" x14ac:dyDescent="0.25">
      <c r="B268" t="str">
        <f ca="1"/>
        <v>Leoline</v>
      </c>
      <c r="C268" t="str">
        <f ca="1"/>
        <v>Gravet</v>
      </c>
      <c r="D268" t="str">
        <f ca="1"/>
        <v>lgravetia@surveymonkey.com</v>
      </c>
      <c r="E268" t="str">
        <f ca="1"/>
        <v>project 4</v>
      </c>
      <c r="F268" t="str">
        <f ca="1"/>
        <v>assistant 2</v>
      </c>
      <c r="G268" s="50">
        <f ca="1"/>
        <v>44905</v>
      </c>
      <c r="H268" s="50">
        <f ca="1"/>
        <v>44769</v>
      </c>
      <c r="I268" s="50">
        <f ca="1"/>
        <v>45474</v>
      </c>
      <c r="J268" t="str">
        <f ca="1"/>
        <v>AVAILABLE</v>
      </c>
      <c r="K268" t="str">
        <f ca="1"/>
        <v>Current</v>
      </c>
      <c r="L268" t="str">
        <f ca="1"/>
        <v>Current</v>
      </c>
      <c r="M268" t="str">
        <f ca="1"/>
        <v>Current</v>
      </c>
    </row>
    <row r="269" spans="2:13" x14ac:dyDescent="0.25">
      <c r="B269" t="str">
        <f ca="1"/>
        <v>Lesya</v>
      </c>
      <c r="C269" t="str">
        <f ca="1"/>
        <v>Jarvie</v>
      </c>
      <c r="D269" t="str">
        <f ca="1"/>
        <v>ljarviecl@booking.com</v>
      </c>
      <c r="E269" t="str">
        <f ca="1"/>
        <v>project 4</v>
      </c>
      <c r="F269" t="str">
        <f ca="1"/>
        <v>manager</v>
      </c>
      <c r="G269" s="50">
        <f ca="1"/>
        <v>44965</v>
      </c>
      <c r="H269" s="50">
        <f ca="1"/>
        <v>44815</v>
      </c>
      <c r="I269" s="50">
        <f ca="1"/>
        <v>44804</v>
      </c>
      <c r="J269" t="str">
        <f ca="1"/>
        <v>NOT AVAILABLE</v>
      </c>
      <c r="K269" t="str">
        <f ca="1"/>
        <v>Current</v>
      </c>
      <c r="L269" t="str">
        <f ca="1"/>
        <v>Current</v>
      </c>
      <c r="M269" t="str">
        <f ca="1"/>
        <v>Current</v>
      </c>
    </row>
    <row r="270" spans="2:13" x14ac:dyDescent="0.25">
      <c r="B270" t="str">
        <f ca="1"/>
        <v>Letisha</v>
      </c>
      <c r="C270" t="str">
        <f ca="1"/>
        <v>Gladtbach</v>
      </c>
      <c r="D270" t="str">
        <f ca="1"/>
        <v>lgladtbach9x@craigslist.org</v>
      </c>
      <c r="E270" t="str">
        <f ca="1"/>
        <v>project 2</v>
      </c>
      <c r="F270" t="str">
        <f ca="1"/>
        <v>assistant 1</v>
      </c>
      <c r="G270" s="50">
        <f ca="1"/>
        <v>45134</v>
      </c>
      <c r="H270" s="50">
        <f ca="1"/>
        <v>44847</v>
      </c>
      <c r="I270" s="50">
        <f ca="1"/>
        <v>45386</v>
      </c>
      <c r="J270" t="str">
        <f ca="1"/>
        <v>AVAILABLE</v>
      </c>
      <c r="K270" t="str">
        <f ca="1"/>
        <v>Current</v>
      </c>
      <c r="L270" t="str">
        <f ca="1"/>
        <v>Current</v>
      </c>
      <c r="M270" t="str">
        <f ca="1"/>
        <v>Current</v>
      </c>
    </row>
    <row r="271" spans="2:13" x14ac:dyDescent="0.25">
      <c r="B271" t="str">
        <f ca="1"/>
        <v>Lilias</v>
      </c>
      <c r="C271" t="str">
        <f ca="1"/>
        <v>Cheeseman</v>
      </c>
      <c r="D271" t="str">
        <f ca="1"/>
        <v>lcheeseman13@smugmug.com</v>
      </c>
      <c r="E271" t="str">
        <f ca="1"/>
        <v>project 2</v>
      </c>
      <c r="F271" t="str">
        <f ca="1"/>
        <v>team lead</v>
      </c>
      <c r="G271" s="50">
        <f ca="1"/>
        <v>45094</v>
      </c>
      <c r="H271" s="50">
        <f ca="1"/>
        <v>44856</v>
      </c>
      <c r="I271" s="50">
        <f ca="1"/>
        <v>45437</v>
      </c>
      <c r="J271" t="str">
        <f ca="1"/>
        <v>AVAILABLE</v>
      </c>
      <c r="K271" t="str">
        <f ca="1"/>
        <v>Current</v>
      </c>
      <c r="L271" t="str">
        <f ca="1"/>
        <v>Current</v>
      </c>
      <c r="M271" t="str">
        <f ca="1"/>
        <v>Current</v>
      </c>
    </row>
    <row r="272" spans="2:13" x14ac:dyDescent="0.25">
      <c r="B272" t="str">
        <f ca="1"/>
        <v>Lisette</v>
      </c>
      <c r="C272" t="str">
        <f ca="1"/>
        <v>Heppner</v>
      </c>
      <c r="D272" t="str">
        <f ca="1"/>
        <v>lheppnerq0@edublogs.org</v>
      </c>
      <c r="E272" t="str">
        <f ca="1"/>
        <v>project 3</v>
      </c>
      <c r="F272" t="str">
        <f ca="1"/>
        <v>team lead</v>
      </c>
      <c r="G272" s="50">
        <f ca="1"/>
        <v>45118</v>
      </c>
      <c r="H272" s="50">
        <f ca="1"/>
        <v>45112</v>
      </c>
      <c r="I272" s="50">
        <f ca="1"/>
        <v>44829</v>
      </c>
      <c r="J272" t="str">
        <f ca="1"/>
        <v>AVAILABLE</v>
      </c>
      <c r="K272" t="str">
        <f ca="1"/>
        <v>Current</v>
      </c>
      <c r="L272" t="str">
        <f ca="1"/>
        <v>Current</v>
      </c>
      <c r="M272" t="str">
        <f ca="1"/>
        <v>Current</v>
      </c>
    </row>
    <row r="273" spans="2:13" x14ac:dyDescent="0.25">
      <c r="B273" t="str">
        <f ca="1"/>
        <v>Lissie</v>
      </c>
      <c r="C273" t="str">
        <f ca="1"/>
        <v>Stoffels</v>
      </c>
      <c r="D273" t="str">
        <f ca="1"/>
        <v>lstoffels3f@1und1.de</v>
      </c>
      <c r="E273" t="str">
        <f ca="1"/>
        <v>project 2</v>
      </c>
      <c r="F273" t="str">
        <f ca="1"/>
        <v>assistant 2</v>
      </c>
      <c r="G273" s="50">
        <f ca="1"/>
        <v>45133</v>
      </c>
      <c r="H273" s="50">
        <f ca="1"/>
        <v>44796</v>
      </c>
      <c r="I273" s="50">
        <f ca="1"/>
        <v>45429</v>
      </c>
      <c r="J273" t="str">
        <f ca="1"/>
        <v>NOT AVAILABLE</v>
      </c>
      <c r="K273" t="str">
        <f ca="1"/>
        <v>Current</v>
      </c>
      <c r="L273" t="str">
        <f ca="1"/>
        <v>Current</v>
      </c>
      <c r="M273" t="str">
        <f ca="1"/>
        <v>Current</v>
      </c>
    </row>
    <row r="274" spans="2:13" x14ac:dyDescent="0.25">
      <c r="B274" t="str">
        <f ca="1"/>
        <v>Livvyy</v>
      </c>
      <c r="C274" t="str">
        <f ca="1"/>
        <v>Dowber</v>
      </c>
      <c r="D274" t="str">
        <f ca="1"/>
        <v>ldowberbf@reddit.com</v>
      </c>
      <c r="E274" t="str">
        <f ca="1"/>
        <v>project 2</v>
      </c>
      <c r="F274" t="str">
        <f ca="1"/>
        <v>assistant 2</v>
      </c>
      <c r="G274" s="50">
        <f ca="1"/>
        <v>44918</v>
      </c>
      <c r="H274" s="50">
        <f ca="1"/>
        <v>44860</v>
      </c>
      <c r="I274" s="50">
        <f ca="1"/>
        <v>44916</v>
      </c>
      <c r="J274" t="str">
        <f ca="1"/>
        <v>AVAILABLE</v>
      </c>
      <c r="K274" t="str">
        <f ca="1"/>
        <v>Current</v>
      </c>
      <c r="L274" t="str">
        <f ca="1"/>
        <v>Current</v>
      </c>
      <c r="M274" t="str">
        <f ca="1"/>
        <v>Current</v>
      </c>
    </row>
    <row r="275" spans="2:13" x14ac:dyDescent="0.25">
      <c r="B275" t="str">
        <f ca="1"/>
        <v>Livy</v>
      </c>
      <c r="C275" t="str">
        <f ca="1"/>
        <v>Littefair</v>
      </c>
      <c r="D275" t="str">
        <f ca="1"/>
        <v>llittefairgk@wordpress.org</v>
      </c>
      <c r="E275" t="str">
        <f ca="1"/>
        <v>project 4</v>
      </c>
      <c r="F275" t="str">
        <f ca="1"/>
        <v>assistant 1</v>
      </c>
      <c r="G275" s="50">
        <f ca="1"/>
        <v>45100</v>
      </c>
      <c r="H275" s="50">
        <f ca="1"/>
        <v>45062</v>
      </c>
      <c r="I275" s="50">
        <f ca="1"/>
        <v>45390</v>
      </c>
      <c r="J275" t="str">
        <f ca="1"/>
        <v>AVAILABLE</v>
      </c>
      <c r="K275" t="str">
        <f ca="1"/>
        <v>Current</v>
      </c>
      <c r="L275" t="str">
        <f ca="1"/>
        <v>Current</v>
      </c>
      <c r="M275" t="str">
        <f ca="1"/>
        <v>Current</v>
      </c>
    </row>
    <row r="276" spans="2:13" x14ac:dyDescent="0.25">
      <c r="B276" t="str">
        <f ca="1"/>
        <v>Lizabeth</v>
      </c>
      <c r="C276" t="str">
        <f ca="1"/>
        <v>Kittiman</v>
      </c>
      <c r="D276" t="str">
        <f ca="1"/>
        <v>lkittiman4f@arizona.edu</v>
      </c>
      <c r="E276" t="str">
        <f ca="1"/>
        <v>project 6</v>
      </c>
      <c r="F276" t="str">
        <f ca="1"/>
        <v>supervisor</v>
      </c>
      <c r="G276" s="50">
        <f ca="1"/>
        <v>45170</v>
      </c>
      <c r="H276" s="50">
        <f ca="1"/>
        <v>44892</v>
      </c>
      <c r="I276" s="50">
        <f ca="1"/>
        <v>44724</v>
      </c>
      <c r="J276" t="str">
        <f ca="1"/>
        <v>AVAILABLE</v>
      </c>
      <c r="K276" t="str">
        <f ca="1"/>
        <v>Current</v>
      </c>
      <c r="L276" t="str">
        <f ca="1"/>
        <v>Current</v>
      </c>
      <c r="M276" t="str">
        <f ca="1"/>
        <v>Notify</v>
      </c>
    </row>
    <row r="277" spans="2:13" x14ac:dyDescent="0.25">
      <c r="B277" t="str">
        <f ca="1"/>
        <v>Loren</v>
      </c>
      <c r="C277" t="str">
        <f ca="1"/>
        <v>Daulby</v>
      </c>
      <c r="D277" t="str">
        <f ca="1"/>
        <v>ldaulbyd4@smugmug.com</v>
      </c>
      <c r="E277" t="str">
        <f ca="1"/>
        <v>project 3</v>
      </c>
      <c r="F277" t="str">
        <f ca="1"/>
        <v>manager</v>
      </c>
      <c r="G277" s="50">
        <f ca="1"/>
        <v>44765</v>
      </c>
      <c r="H277" s="50">
        <f ca="1"/>
        <v>44995</v>
      </c>
      <c r="I277" s="50">
        <f ca="1"/>
        <v>45139</v>
      </c>
      <c r="J277" t="str">
        <f ca="1"/>
        <v>AVAILABLE</v>
      </c>
      <c r="K277" t="str">
        <f ca="1"/>
        <v>Current</v>
      </c>
      <c r="L277" t="str">
        <f ca="1"/>
        <v>Current</v>
      </c>
      <c r="M277" t="str">
        <f ca="1"/>
        <v>Current</v>
      </c>
    </row>
    <row r="278" spans="2:13" x14ac:dyDescent="0.25">
      <c r="B278" t="str">
        <f ca="1"/>
        <v>Lorene</v>
      </c>
      <c r="C278" t="str">
        <f ca="1"/>
        <v>Berrecloth</v>
      </c>
      <c r="D278" t="str">
        <f ca="1"/>
        <v>lberreclothbb@usnews.com</v>
      </c>
      <c r="E278" t="str">
        <f ca="1"/>
        <v>project 6</v>
      </c>
      <c r="F278" t="str">
        <f ca="1"/>
        <v>team lead</v>
      </c>
      <c r="G278" s="50">
        <f ca="1"/>
        <v>45188</v>
      </c>
      <c r="H278" s="50">
        <f ca="1"/>
        <v>45144</v>
      </c>
      <c r="I278" s="50">
        <f ca="1"/>
        <v>44913</v>
      </c>
      <c r="J278" t="str">
        <f ca="1"/>
        <v>AVAILABLE</v>
      </c>
      <c r="K278" t="str">
        <f ca="1"/>
        <v>Current</v>
      </c>
      <c r="L278" t="str">
        <f ca="1"/>
        <v>Current</v>
      </c>
      <c r="M278" t="str">
        <f ca="1"/>
        <v>Current</v>
      </c>
    </row>
    <row r="279" spans="2:13" x14ac:dyDescent="0.25">
      <c r="B279" t="str">
        <f ca="1"/>
        <v>Lorilyn</v>
      </c>
      <c r="C279" t="str">
        <f ca="1"/>
        <v>Rapinett</v>
      </c>
      <c r="D279" t="str">
        <f ca="1"/>
        <v>lrapinett9y@sbwire.com</v>
      </c>
      <c r="E279" t="str">
        <f ca="1"/>
        <v>project 1</v>
      </c>
      <c r="F279" t="str">
        <f ca="1"/>
        <v>team lead</v>
      </c>
      <c r="G279" s="50">
        <f ca="1"/>
        <v>44881</v>
      </c>
      <c r="H279" s="50">
        <f ca="1"/>
        <v>44733</v>
      </c>
      <c r="I279" s="50">
        <f ca="1"/>
        <v>45058</v>
      </c>
      <c r="J279" t="str">
        <f ca="1"/>
        <v>AVAILABLE</v>
      </c>
      <c r="K279" t="str">
        <f ca="1"/>
        <v>Current</v>
      </c>
      <c r="L279" t="str">
        <f ca="1"/>
        <v>Notify</v>
      </c>
      <c r="M279" t="str">
        <f ca="1"/>
        <v>Current</v>
      </c>
    </row>
    <row r="280" spans="2:13" x14ac:dyDescent="0.25">
      <c r="B280" t="str">
        <f ca="1"/>
        <v>Lorrie</v>
      </c>
      <c r="C280" t="str">
        <f ca="1"/>
        <v>Danielsky</v>
      </c>
      <c r="D280" t="str">
        <f ca="1"/>
        <v>ldanielsky1w@jigsy.com</v>
      </c>
      <c r="E280" t="str">
        <f ca="1"/>
        <v>project 2</v>
      </c>
      <c r="F280" t="str">
        <f ca="1"/>
        <v>manager</v>
      </c>
      <c r="G280" s="50">
        <f ca="1"/>
        <v>44947</v>
      </c>
      <c r="H280" s="50">
        <f ca="1"/>
        <v>45029</v>
      </c>
      <c r="I280" s="50">
        <f ca="1"/>
        <v>45185</v>
      </c>
      <c r="J280" t="str">
        <f ca="1"/>
        <v>NOT AVAILABLE</v>
      </c>
      <c r="K280" t="str">
        <f ca="1"/>
        <v>Current</v>
      </c>
      <c r="L280" t="str">
        <f ca="1"/>
        <v>Current</v>
      </c>
      <c r="M280" t="str">
        <f ca="1"/>
        <v>Current</v>
      </c>
    </row>
    <row r="281" spans="2:13" x14ac:dyDescent="0.25">
      <c r="B281" t="str">
        <f ca="1"/>
        <v>Lucho</v>
      </c>
      <c r="C281" t="str">
        <f ca="1"/>
        <v>Matzeitis</v>
      </c>
      <c r="D281" t="str">
        <f ca="1"/>
        <v>lmatzeitisjx@jalbum.net</v>
      </c>
      <c r="E281" t="str">
        <f ca="1"/>
        <v>project 5</v>
      </c>
      <c r="F281" t="str">
        <f ca="1"/>
        <v>supervisor</v>
      </c>
      <c r="G281" s="50">
        <f ca="1"/>
        <v>44732</v>
      </c>
      <c r="H281" s="50">
        <f ca="1"/>
        <v>44998</v>
      </c>
      <c r="I281" s="50">
        <f ca="1"/>
        <v>45040</v>
      </c>
      <c r="J281" t="str">
        <f ca="1"/>
        <v>NOT AVAILABLE</v>
      </c>
      <c r="K281" t="str">
        <f ca="1"/>
        <v>Notify</v>
      </c>
      <c r="L281" t="str">
        <f ca="1"/>
        <v>Current</v>
      </c>
      <c r="M281" t="str">
        <f ca="1"/>
        <v>Current</v>
      </c>
    </row>
    <row r="282" spans="2:13" x14ac:dyDescent="0.25">
      <c r="B282" t="str">
        <f ca="1"/>
        <v>Ludovika</v>
      </c>
      <c r="C282" t="str">
        <f ca="1"/>
        <v>Mithan</v>
      </c>
      <c r="D282" t="str">
        <f ca="1"/>
        <v>lmithanrl@cdbaby.com</v>
      </c>
      <c r="E282" t="str">
        <f ca="1"/>
        <v>project 4</v>
      </c>
      <c r="F282" t="str">
        <f ca="1"/>
        <v>manager</v>
      </c>
      <c r="G282" s="50">
        <f ca="1"/>
        <v>45165</v>
      </c>
      <c r="H282" s="50">
        <f ca="1"/>
        <v>45153</v>
      </c>
      <c r="I282" s="50">
        <f ca="1"/>
        <v>45293</v>
      </c>
      <c r="J282" t="str">
        <f ca="1"/>
        <v>AVAILABLE</v>
      </c>
      <c r="K282" t="str">
        <f ca="1"/>
        <v>Current</v>
      </c>
      <c r="L282" t="str">
        <f ca="1"/>
        <v>Current</v>
      </c>
      <c r="M282" t="str">
        <f ca="1"/>
        <v>Current</v>
      </c>
    </row>
    <row r="283" spans="2:13" x14ac:dyDescent="0.25">
      <c r="B283" t="str">
        <f ca="1"/>
        <v>Lydia</v>
      </c>
      <c r="C283" t="str">
        <f ca="1"/>
        <v>Mowlam</v>
      </c>
      <c r="D283" t="str">
        <f ca="1"/>
        <v>lmowlammi@gnu.org</v>
      </c>
      <c r="E283" t="str">
        <f ca="1"/>
        <v>project 3</v>
      </c>
      <c r="F283" t="str">
        <f ca="1"/>
        <v>assistant 2</v>
      </c>
      <c r="G283" s="50">
        <f ca="1"/>
        <v>44802</v>
      </c>
      <c r="H283" s="50">
        <f ca="1"/>
        <v>44866</v>
      </c>
      <c r="I283" s="50">
        <f ca="1"/>
        <v>44845</v>
      </c>
      <c r="J283" t="str">
        <f ca="1"/>
        <v>AVAILABLE</v>
      </c>
      <c r="K283" t="str">
        <f ca="1"/>
        <v>Current</v>
      </c>
      <c r="L283" t="str">
        <f ca="1"/>
        <v>Current</v>
      </c>
      <c r="M283" t="str">
        <f ca="1"/>
        <v>Current</v>
      </c>
    </row>
    <row r="284" spans="2:13" x14ac:dyDescent="0.25">
      <c r="B284" t="str">
        <f ca="1"/>
        <v>Lyman</v>
      </c>
      <c r="C284" t="str">
        <f ca="1"/>
        <v>Ollie</v>
      </c>
      <c r="D284" t="str">
        <f ca="1"/>
        <v>lollie3g@usda.gov</v>
      </c>
      <c r="E284" t="str">
        <f ca="1"/>
        <v>project 6</v>
      </c>
      <c r="F284" t="str">
        <f ca="1"/>
        <v>assistant 1</v>
      </c>
      <c r="G284" s="50">
        <f ca="1"/>
        <v>45167</v>
      </c>
      <c r="H284" s="50">
        <f ca="1"/>
        <v>44913</v>
      </c>
      <c r="I284" s="50">
        <f ca="1"/>
        <v>44806</v>
      </c>
      <c r="J284" t="str">
        <f ca="1"/>
        <v>NOT AVAILABLE</v>
      </c>
      <c r="K284" t="str">
        <f ca="1"/>
        <v>Current</v>
      </c>
      <c r="L284" t="str">
        <f ca="1"/>
        <v>Current</v>
      </c>
      <c r="M284" t="str">
        <f ca="1"/>
        <v>Current</v>
      </c>
    </row>
    <row r="285" spans="2:13" x14ac:dyDescent="0.25">
      <c r="B285" t="str">
        <f ca="1"/>
        <v>Lyndel</v>
      </c>
      <c r="C285" t="str">
        <f ca="1"/>
        <v>Tindley</v>
      </c>
      <c r="D285" t="str">
        <f ca="1"/>
        <v>ltindleyj8@instagram.com</v>
      </c>
      <c r="E285" t="str">
        <f ca="1"/>
        <v>project 6</v>
      </c>
      <c r="F285" t="str">
        <f ca="1"/>
        <v>assistant 2</v>
      </c>
      <c r="G285" s="50">
        <f ca="1"/>
        <v>44984</v>
      </c>
      <c r="H285" s="50">
        <f ca="1"/>
        <v>44967</v>
      </c>
      <c r="I285" s="50">
        <f ca="1"/>
        <v>45431</v>
      </c>
      <c r="J285" t="str">
        <f ca="1"/>
        <v>AVAILABLE</v>
      </c>
      <c r="K285" t="str">
        <f ca="1"/>
        <v>Current</v>
      </c>
      <c r="L285" t="str">
        <f ca="1"/>
        <v>Current</v>
      </c>
      <c r="M285" t="str">
        <f ca="1"/>
        <v>Current</v>
      </c>
    </row>
    <row r="286" spans="2:13" x14ac:dyDescent="0.25">
      <c r="B286" t="str">
        <f ca="1"/>
        <v>Lyndsie</v>
      </c>
      <c r="C286" t="str">
        <f ca="1"/>
        <v>Stiegars</v>
      </c>
      <c r="D286" t="str">
        <f ca="1"/>
        <v>lstiegarsiq@mapquest.com</v>
      </c>
      <c r="E286" t="str">
        <f ca="1"/>
        <v>project 3</v>
      </c>
      <c r="F286" t="str">
        <f ca="1"/>
        <v>team lead</v>
      </c>
      <c r="G286" s="50">
        <f ca="1"/>
        <v>44900</v>
      </c>
      <c r="H286" s="50">
        <f ca="1"/>
        <v>45186</v>
      </c>
      <c r="I286" s="50">
        <f ca="1"/>
        <v>45153</v>
      </c>
      <c r="J286" t="str">
        <f ca="1"/>
        <v>AVAILABLE</v>
      </c>
      <c r="K286" t="str">
        <f ca="1"/>
        <v>Current</v>
      </c>
      <c r="L286" t="str">
        <f ca="1"/>
        <v>Current</v>
      </c>
      <c r="M286" t="str">
        <f ca="1"/>
        <v>Current</v>
      </c>
    </row>
    <row r="287" spans="2:13" x14ac:dyDescent="0.25">
      <c r="B287" t="str">
        <f ca="1"/>
        <v>Lynea</v>
      </c>
      <c r="C287" t="str">
        <f ca="1"/>
        <v>Skirling</v>
      </c>
      <c r="D287" t="str">
        <f ca="1"/>
        <v>lskirling95@icio.us</v>
      </c>
      <c r="E287" t="str">
        <f ca="1"/>
        <v>project 1</v>
      </c>
      <c r="F287" t="str">
        <f ca="1"/>
        <v>team lead</v>
      </c>
      <c r="G287" s="50">
        <f ca="1"/>
        <v>44779</v>
      </c>
      <c r="H287" s="50">
        <f ca="1"/>
        <v>45127</v>
      </c>
      <c r="I287" s="50">
        <f ca="1"/>
        <v>45001</v>
      </c>
      <c r="J287" t="str">
        <f ca="1"/>
        <v>AVAILABLE</v>
      </c>
      <c r="K287" t="str">
        <f ca="1"/>
        <v>Current</v>
      </c>
      <c r="L287" t="str">
        <f ca="1"/>
        <v>Current</v>
      </c>
      <c r="M287" t="str">
        <f ca="1"/>
        <v>Current</v>
      </c>
    </row>
    <row r="288" spans="2:13" x14ac:dyDescent="0.25">
      <c r="B288" t="str">
        <f ca="1"/>
        <v>Lynnell</v>
      </c>
      <c r="C288" t="str">
        <f ca="1"/>
        <v>Pavitt</v>
      </c>
      <c r="D288" t="str">
        <f ca="1"/>
        <v>lpavittn0@tiny.cc</v>
      </c>
      <c r="E288" t="str">
        <f ca="1"/>
        <v>project 1</v>
      </c>
      <c r="F288" t="str">
        <f ca="1"/>
        <v>assistant 1</v>
      </c>
      <c r="G288" s="50">
        <f ca="1"/>
        <v>45181</v>
      </c>
      <c r="H288" s="50">
        <f ca="1"/>
        <v>44851</v>
      </c>
      <c r="I288" s="50">
        <f ca="1"/>
        <v>45491</v>
      </c>
      <c r="J288" t="str">
        <f ca="1"/>
        <v>AVAILABLE</v>
      </c>
      <c r="K288" t="str">
        <f ca="1"/>
        <v>Current</v>
      </c>
      <c r="L288" t="str">
        <f ca="1"/>
        <v>Current</v>
      </c>
      <c r="M288" t="str">
        <f ca="1"/>
        <v>Current</v>
      </c>
    </row>
    <row r="289" spans="2:13" x14ac:dyDescent="0.25">
      <c r="B289" t="str">
        <f ca="1"/>
        <v>Mab</v>
      </c>
      <c r="C289" t="str">
        <f ca="1"/>
        <v>Earry</v>
      </c>
      <c r="D289" t="str">
        <f ca="1"/>
        <v>mearryni@digg.com</v>
      </c>
      <c r="E289" t="str">
        <f ca="1"/>
        <v>project 4</v>
      </c>
      <c r="F289" t="str">
        <f ca="1"/>
        <v>assistant 2</v>
      </c>
      <c r="G289" s="50">
        <f ca="1"/>
        <v>45026</v>
      </c>
      <c r="H289" s="50">
        <f ca="1"/>
        <v>45143</v>
      </c>
      <c r="I289" s="50">
        <f ca="1"/>
        <v>44910</v>
      </c>
      <c r="J289" t="str">
        <f ca="1"/>
        <v>AVAILABLE</v>
      </c>
      <c r="K289" t="str">
        <f ca="1"/>
        <v>Current</v>
      </c>
      <c r="L289" t="str">
        <f ca="1"/>
        <v>Current</v>
      </c>
      <c r="M289" t="str">
        <f ca="1"/>
        <v>Current</v>
      </c>
    </row>
    <row r="290" spans="2:13" x14ac:dyDescent="0.25">
      <c r="B290" t="str">
        <f ca="1"/>
        <v>Maddalena</v>
      </c>
      <c r="C290" t="str">
        <f ca="1"/>
        <v>Tattersall</v>
      </c>
      <c r="D290" t="str">
        <f ca="1"/>
        <v>mtattersallnd@arstechnica.com</v>
      </c>
      <c r="E290" t="str">
        <f ca="1"/>
        <v>project 3</v>
      </c>
      <c r="F290" t="str">
        <f ca="1"/>
        <v>team lead</v>
      </c>
      <c r="G290" s="50">
        <f ca="1"/>
        <v>45173</v>
      </c>
      <c r="H290" s="50">
        <f ca="1"/>
        <v>44778</v>
      </c>
      <c r="I290" s="50">
        <f ca="1"/>
        <v>44907</v>
      </c>
      <c r="J290" t="str">
        <f ca="1"/>
        <v>AVAILABLE</v>
      </c>
      <c r="K290" t="str">
        <f ca="1"/>
        <v>Current</v>
      </c>
      <c r="L290" t="str">
        <f ca="1"/>
        <v>Current</v>
      </c>
      <c r="M290" t="str">
        <f ca="1"/>
        <v>Current</v>
      </c>
    </row>
    <row r="291" spans="2:13" x14ac:dyDescent="0.25">
      <c r="B291" t="str">
        <f ca="1"/>
        <v>Mae</v>
      </c>
      <c r="C291" t="str">
        <f ca="1"/>
        <v>Trattles</v>
      </c>
      <c r="D291" t="str">
        <f ca="1"/>
        <v>mtrattles7y@elegantthemes.com</v>
      </c>
      <c r="E291" t="str">
        <f ca="1"/>
        <v>project 4</v>
      </c>
      <c r="F291" t="str">
        <f ca="1"/>
        <v>team lead</v>
      </c>
      <c r="G291" s="50">
        <f ca="1"/>
        <v>44846</v>
      </c>
      <c r="H291" s="50">
        <f ca="1"/>
        <v>44925</v>
      </c>
      <c r="I291" s="50">
        <f ca="1"/>
        <v>45142</v>
      </c>
      <c r="J291" t="str">
        <f ca="1"/>
        <v>AVAILABLE</v>
      </c>
      <c r="K291" t="str">
        <f ca="1"/>
        <v>Current</v>
      </c>
      <c r="L291" t="str">
        <f ca="1"/>
        <v>Current</v>
      </c>
      <c r="M291" t="str">
        <f ca="1"/>
        <v>Current</v>
      </c>
    </row>
    <row r="292" spans="2:13" x14ac:dyDescent="0.25">
      <c r="B292" t="str">
        <f ca="1"/>
        <v>Magdalene</v>
      </c>
      <c r="C292" t="str">
        <f ca="1"/>
        <v>Jorn</v>
      </c>
      <c r="D292" t="str">
        <f ca="1"/>
        <v>mjorn2b@4shared.com</v>
      </c>
      <c r="E292" t="str">
        <f ca="1"/>
        <v>project 3</v>
      </c>
      <c r="F292" t="str">
        <f ca="1"/>
        <v>assistant 1</v>
      </c>
      <c r="G292" s="50">
        <f ca="1"/>
        <v>44934</v>
      </c>
      <c r="H292" s="50">
        <f ca="1"/>
        <v>45179</v>
      </c>
      <c r="I292" s="50">
        <f ca="1"/>
        <v>45361</v>
      </c>
      <c r="J292" t="str">
        <f ca="1"/>
        <v>NOT AVAILABLE</v>
      </c>
      <c r="K292" t="str">
        <f ca="1"/>
        <v>Current</v>
      </c>
      <c r="L292" t="str">
        <f ca="1"/>
        <v>Current</v>
      </c>
      <c r="M292" t="str">
        <f ca="1"/>
        <v>Current</v>
      </c>
    </row>
    <row r="293" spans="2:13" x14ac:dyDescent="0.25">
      <c r="B293" t="str">
        <f ca="1"/>
        <v>Malina</v>
      </c>
      <c r="C293" t="str">
        <f ca="1"/>
        <v>Brigstock</v>
      </c>
      <c r="D293" t="str">
        <f ca="1"/>
        <v>mbrigstockom@google.ru</v>
      </c>
      <c r="E293" t="str">
        <f ca="1"/>
        <v>project 2</v>
      </c>
      <c r="F293" t="str">
        <f ca="1"/>
        <v>manager</v>
      </c>
      <c r="G293" s="50">
        <f ca="1"/>
        <v>45044</v>
      </c>
      <c r="H293" s="50">
        <f ca="1"/>
        <v>44777</v>
      </c>
      <c r="I293" s="50">
        <f ca="1"/>
        <v>45345</v>
      </c>
      <c r="J293" t="str">
        <f ca="1"/>
        <v>AVAILABLE</v>
      </c>
      <c r="K293" t="str">
        <f ca="1"/>
        <v>Current</v>
      </c>
      <c r="L293" t="str">
        <f ca="1"/>
        <v>Current</v>
      </c>
      <c r="M293" t="str">
        <f ca="1"/>
        <v>Current</v>
      </c>
    </row>
    <row r="294" spans="2:13" x14ac:dyDescent="0.25">
      <c r="B294" t="str">
        <f ca="1"/>
        <v>Mallissa</v>
      </c>
      <c r="C294" t="str">
        <f ca="1"/>
        <v>Eynald</v>
      </c>
      <c r="D294" t="str">
        <f ca="1"/>
        <v>meynaldkt@businessinsider.com</v>
      </c>
      <c r="E294" t="str">
        <f ca="1"/>
        <v>project 1</v>
      </c>
      <c r="F294" t="str">
        <f ca="1"/>
        <v>team lead</v>
      </c>
      <c r="G294" s="50">
        <f ca="1"/>
        <v>44801</v>
      </c>
      <c r="H294" s="50">
        <f ca="1"/>
        <v>44874</v>
      </c>
      <c r="I294" s="50">
        <f ca="1"/>
        <v>44960</v>
      </c>
      <c r="J294" t="str">
        <f ca="1"/>
        <v>AVAILABLE</v>
      </c>
      <c r="K294" t="str">
        <f ca="1"/>
        <v>Current</v>
      </c>
      <c r="L294" t="str">
        <f ca="1"/>
        <v>Current</v>
      </c>
      <c r="M294" t="str">
        <f ca="1"/>
        <v>Current</v>
      </c>
    </row>
    <row r="295" spans="2:13" x14ac:dyDescent="0.25">
      <c r="B295" t="str">
        <f ca="1"/>
        <v>Mallissa</v>
      </c>
      <c r="C295" t="str">
        <f ca="1"/>
        <v>Liddell</v>
      </c>
      <c r="D295" t="str">
        <f ca="1"/>
        <v>mliddellr4@reference.com</v>
      </c>
      <c r="E295" t="str">
        <f ca="1"/>
        <v>project 2</v>
      </c>
      <c r="F295" t="str">
        <f ca="1"/>
        <v>assistant 2</v>
      </c>
      <c r="G295" s="50">
        <f ca="1"/>
        <v>45100</v>
      </c>
      <c r="H295" s="50">
        <f ca="1"/>
        <v>44847</v>
      </c>
      <c r="I295" s="50">
        <f ca="1"/>
        <v>44831</v>
      </c>
      <c r="J295" t="str">
        <f ca="1"/>
        <v>AVAILABLE</v>
      </c>
      <c r="K295" t="str">
        <f ca="1"/>
        <v>Current</v>
      </c>
      <c r="L295" t="str">
        <f ca="1"/>
        <v>Current</v>
      </c>
      <c r="M295" t="str">
        <f ca="1"/>
        <v>Current</v>
      </c>
    </row>
    <row r="296" spans="2:13" x14ac:dyDescent="0.25">
      <c r="B296" t="str">
        <f ca="1"/>
        <v>Marcella</v>
      </c>
      <c r="C296" t="str">
        <f ca="1"/>
        <v>Volett</v>
      </c>
      <c r="D296" t="str">
        <f ca="1"/>
        <v>mvolettmh@census.gov</v>
      </c>
      <c r="E296" t="str">
        <f ca="1"/>
        <v>project 2</v>
      </c>
      <c r="F296" t="str">
        <f ca="1"/>
        <v>assistant 1</v>
      </c>
      <c r="G296" s="50">
        <f ca="1"/>
        <v>45037</v>
      </c>
      <c r="H296" s="50">
        <f ca="1"/>
        <v>44721</v>
      </c>
      <c r="I296" s="50">
        <f ca="1"/>
        <v>45489</v>
      </c>
      <c r="J296" t="str">
        <f ca="1"/>
        <v>NOT AVAILABLE</v>
      </c>
      <c r="K296" t="str">
        <f ca="1"/>
        <v>Current</v>
      </c>
      <c r="L296" t="str">
        <f ca="1"/>
        <v>Expired</v>
      </c>
      <c r="M296" t="str">
        <f ca="1"/>
        <v>Current</v>
      </c>
    </row>
    <row r="297" spans="2:13" x14ac:dyDescent="0.25">
      <c r="B297" t="str">
        <f ca="1"/>
        <v>Marcelo</v>
      </c>
      <c r="C297" t="str">
        <f ca="1"/>
        <v>Klassmann</v>
      </c>
      <c r="D297" t="str">
        <f ca="1"/>
        <v>mklassmannlv@meetup.com</v>
      </c>
      <c r="E297" t="str">
        <f ca="1"/>
        <v>project 3</v>
      </c>
      <c r="F297" t="str">
        <f ca="1"/>
        <v>assistant 1</v>
      </c>
      <c r="G297" s="50">
        <f ca="1"/>
        <v>45067</v>
      </c>
      <c r="H297" s="50">
        <f ca="1"/>
        <v>45052</v>
      </c>
      <c r="I297" s="50">
        <f ca="1"/>
        <v>44717</v>
      </c>
      <c r="J297" t="str">
        <f ca="1"/>
        <v>AVAILABLE</v>
      </c>
      <c r="K297" t="str">
        <f ca="1"/>
        <v>Current</v>
      </c>
      <c r="L297" t="str">
        <f ca="1"/>
        <v>Current</v>
      </c>
      <c r="M297" t="str">
        <f ca="1"/>
        <v>Expired</v>
      </c>
    </row>
    <row r="298" spans="2:13" x14ac:dyDescent="0.25">
      <c r="B298" t="str">
        <f ca="1"/>
        <v>Maren</v>
      </c>
      <c r="C298" t="str">
        <f ca="1"/>
        <v>Bruhnicke</v>
      </c>
      <c r="D298" t="str">
        <f ca="1"/>
        <v>mbruhnickec5@moonfruit.com</v>
      </c>
      <c r="E298" t="str">
        <f ca="1"/>
        <v>project 5</v>
      </c>
      <c r="F298" t="str">
        <f ca="1"/>
        <v>assistant 1</v>
      </c>
      <c r="G298" s="50">
        <f ca="1"/>
        <v>45086</v>
      </c>
      <c r="H298" s="50">
        <f ca="1"/>
        <v>45012</v>
      </c>
      <c r="I298" s="50">
        <f ca="1"/>
        <v>45375</v>
      </c>
      <c r="J298" t="str">
        <f ca="1"/>
        <v>AVAILABLE</v>
      </c>
      <c r="K298" t="str">
        <f ca="1"/>
        <v>Current</v>
      </c>
      <c r="L298" t="str">
        <f ca="1"/>
        <v>Current</v>
      </c>
      <c r="M298" t="str">
        <f ca="1"/>
        <v>Current</v>
      </c>
    </row>
    <row r="299" spans="2:13" x14ac:dyDescent="0.25">
      <c r="B299" t="str">
        <f ca="1"/>
        <v>Marinna</v>
      </c>
      <c r="C299" t="str">
        <f ca="1"/>
        <v>Connick</v>
      </c>
      <c r="D299" t="str">
        <f ca="1"/>
        <v>mconnickpy@shinystat.com</v>
      </c>
      <c r="E299" t="str">
        <f ca="1"/>
        <v>project 3</v>
      </c>
      <c r="F299" t="str">
        <f ca="1"/>
        <v>team lead</v>
      </c>
      <c r="G299" s="50">
        <f ca="1"/>
        <v>45087</v>
      </c>
      <c r="H299" s="50">
        <f ca="1"/>
        <v>44987</v>
      </c>
      <c r="I299" s="50">
        <f ca="1"/>
        <v>44736</v>
      </c>
      <c r="J299" t="str">
        <f ca="1"/>
        <v>NOT AVAILABLE</v>
      </c>
      <c r="K299" t="str">
        <f ca="1"/>
        <v>Current</v>
      </c>
      <c r="L299" t="str">
        <f ca="1"/>
        <v>Current</v>
      </c>
      <c r="M299" t="str">
        <f ca="1"/>
        <v>Current</v>
      </c>
    </row>
    <row r="300" spans="2:13" x14ac:dyDescent="0.25">
      <c r="B300" t="str">
        <f ca="1"/>
        <v>Maritsa</v>
      </c>
      <c r="C300" t="str">
        <f ca="1"/>
        <v>Marcone</v>
      </c>
      <c r="D300" t="str">
        <f ca="1"/>
        <v>mmarconeko@mysql.com</v>
      </c>
      <c r="E300" t="str">
        <f ca="1"/>
        <v>project 6</v>
      </c>
      <c r="F300" t="str">
        <f ca="1"/>
        <v>assistant 1</v>
      </c>
      <c r="G300" s="50">
        <f ca="1"/>
        <v>45007</v>
      </c>
      <c r="H300" s="50">
        <f ca="1"/>
        <v>44833</v>
      </c>
      <c r="I300" s="50">
        <f ca="1"/>
        <v>45244</v>
      </c>
      <c r="J300" t="str">
        <f ca="1"/>
        <v>AVAILABLE</v>
      </c>
      <c r="K300" t="str">
        <f ca="1"/>
        <v>Current</v>
      </c>
      <c r="L300" t="str">
        <f ca="1"/>
        <v>Current</v>
      </c>
      <c r="M300" t="str">
        <f ca="1"/>
        <v>Current</v>
      </c>
    </row>
    <row r="301" spans="2:13" x14ac:dyDescent="0.25">
      <c r="B301" t="str">
        <f ca="1"/>
        <v>Marlo</v>
      </c>
      <c r="C301" t="str">
        <f ca="1"/>
        <v>Rouchy</v>
      </c>
      <c r="D301" t="str">
        <f ca="1"/>
        <v>mrouchyf7@symantec.com</v>
      </c>
      <c r="E301" t="str">
        <f ca="1"/>
        <v>project 5</v>
      </c>
      <c r="F301" t="str">
        <f ca="1"/>
        <v>assistant 1</v>
      </c>
      <c r="G301" s="50">
        <f ca="1"/>
        <v>44867</v>
      </c>
      <c r="H301" s="50">
        <f ca="1"/>
        <v>44939</v>
      </c>
      <c r="I301" s="50">
        <f ca="1"/>
        <v>44928</v>
      </c>
      <c r="J301" t="str">
        <f ca="1"/>
        <v>NOT AVAILABLE</v>
      </c>
      <c r="K301" t="str">
        <f ca="1"/>
        <v>Current</v>
      </c>
      <c r="L301" t="str">
        <f ca="1"/>
        <v>Current</v>
      </c>
      <c r="M301" t="str">
        <f ca="1"/>
        <v>Current</v>
      </c>
    </row>
    <row r="302" spans="2:13" x14ac:dyDescent="0.25">
      <c r="B302" t="str">
        <f ca="1"/>
        <v>Marnie</v>
      </c>
      <c r="C302" t="str">
        <f ca="1"/>
        <v>Morigan</v>
      </c>
      <c r="D302" t="str">
        <f ca="1"/>
        <v>mmoriganbj@altervista.org</v>
      </c>
      <c r="E302" t="str">
        <f ca="1"/>
        <v>project 1</v>
      </c>
      <c r="F302" t="str">
        <f ca="1"/>
        <v>assistant 1</v>
      </c>
      <c r="G302" s="50">
        <f ca="1"/>
        <v>44735</v>
      </c>
      <c r="H302" s="50">
        <f ca="1"/>
        <v>44909</v>
      </c>
      <c r="I302" s="50">
        <f ca="1"/>
        <v>45116</v>
      </c>
      <c r="J302" t="str">
        <f ca="1"/>
        <v>NOT AVAILABLE</v>
      </c>
      <c r="K302" t="str">
        <f ca="1"/>
        <v>Current</v>
      </c>
      <c r="L302" t="str">
        <f ca="1"/>
        <v>Current</v>
      </c>
      <c r="M302" t="str">
        <f ca="1"/>
        <v>Current</v>
      </c>
    </row>
    <row r="303" spans="2:13" x14ac:dyDescent="0.25">
      <c r="B303" t="str">
        <f ca="1"/>
        <v>Mattie</v>
      </c>
      <c r="C303" t="str">
        <f ca="1"/>
        <v>McLucas</v>
      </c>
      <c r="D303" t="str">
        <f ca="1"/>
        <v>mmclucasbp@fda.gov</v>
      </c>
      <c r="E303" t="str">
        <f ca="1"/>
        <v>project 2</v>
      </c>
      <c r="F303" t="str">
        <f ca="1"/>
        <v>assistant 1</v>
      </c>
      <c r="G303" s="50">
        <f ca="1"/>
        <v>44730</v>
      </c>
      <c r="H303" s="50">
        <f ca="1"/>
        <v>44769</v>
      </c>
      <c r="I303" s="50">
        <f ca="1"/>
        <v>45417</v>
      </c>
      <c r="J303" t="str">
        <f ca="1"/>
        <v>AVAILABLE</v>
      </c>
      <c r="K303" t="str">
        <f ca="1"/>
        <v>Notify</v>
      </c>
      <c r="L303" t="str">
        <f ca="1"/>
        <v>Current</v>
      </c>
      <c r="M303" t="str">
        <f ca="1"/>
        <v>Current</v>
      </c>
    </row>
    <row r="304" spans="2:13" x14ac:dyDescent="0.25">
      <c r="B304" t="str">
        <f ca="1"/>
        <v>Matty</v>
      </c>
      <c r="C304" t="str">
        <f ca="1"/>
        <v>Watson-Brown</v>
      </c>
      <c r="D304" t="str">
        <f ca="1"/>
        <v>mwatsonbrown2m@merriam-webster.com</v>
      </c>
      <c r="E304" t="str">
        <f ca="1"/>
        <v>project 1</v>
      </c>
      <c r="F304" t="str">
        <f ca="1"/>
        <v>assistant 2</v>
      </c>
      <c r="G304" s="50">
        <f ca="1"/>
        <v>45055</v>
      </c>
      <c r="H304" s="50">
        <f ca="1"/>
        <v>44807</v>
      </c>
      <c r="I304" s="50">
        <f ca="1"/>
        <v>45171</v>
      </c>
      <c r="J304" t="str">
        <f ca="1"/>
        <v>NOT AVAILABLE</v>
      </c>
      <c r="K304" t="str">
        <f ca="1"/>
        <v>Current</v>
      </c>
      <c r="L304" t="str">
        <f ca="1"/>
        <v>Current</v>
      </c>
      <c r="M304" t="str">
        <f ca="1"/>
        <v>Current</v>
      </c>
    </row>
    <row r="305" spans="2:13" x14ac:dyDescent="0.25">
      <c r="B305" t="str">
        <f ca="1"/>
        <v>Maureen</v>
      </c>
      <c r="C305" t="str">
        <f ca="1"/>
        <v>O'Hanley</v>
      </c>
      <c r="D305" t="str">
        <f ca="1"/>
        <v>mohanleye5@guardian.co.uk</v>
      </c>
      <c r="E305" t="str">
        <f ca="1"/>
        <v>project 5</v>
      </c>
      <c r="F305" t="str">
        <f ca="1"/>
        <v>assistant 2</v>
      </c>
      <c r="G305" s="50">
        <f ca="1"/>
        <v>45112</v>
      </c>
      <c r="H305" s="50">
        <f ca="1"/>
        <v>44833</v>
      </c>
      <c r="I305" s="50">
        <f ca="1"/>
        <v>45249</v>
      </c>
      <c r="J305" t="str">
        <f ca="1"/>
        <v>NOT AVAILABLE</v>
      </c>
      <c r="K305" t="str">
        <f ca="1"/>
        <v>Current</v>
      </c>
      <c r="L305" t="str">
        <f ca="1"/>
        <v>Current</v>
      </c>
      <c r="M305" t="str">
        <f ca="1"/>
        <v>Current</v>
      </c>
    </row>
    <row r="306" spans="2:13" x14ac:dyDescent="0.25">
      <c r="B306" t="str">
        <f ca="1"/>
        <v>Maxwell</v>
      </c>
      <c r="C306" t="str">
        <f ca="1"/>
        <v>Leupold</v>
      </c>
      <c r="D306" t="str">
        <f ca="1"/>
        <v>mleupoldlp@over-blog.com</v>
      </c>
      <c r="E306" t="str">
        <f ca="1"/>
        <v>project 2</v>
      </c>
      <c r="F306" t="str">
        <f ca="1"/>
        <v>manager</v>
      </c>
      <c r="G306" s="50">
        <f ca="1"/>
        <v>44833</v>
      </c>
      <c r="H306" s="50">
        <f ca="1"/>
        <v>44955</v>
      </c>
      <c r="I306" s="50">
        <f ca="1"/>
        <v>45002</v>
      </c>
      <c r="J306" t="str">
        <f ca="1"/>
        <v>AVAILABLE</v>
      </c>
      <c r="K306" t="str">
        <f ca="1"/>
        <v>Current</v>
      </c>
      <c r="L306" t="str">
        <f ca="1"/>
        <v>Current</v>
      </c>
      <c r="M306" t="str">
        <f ca="1"/>
        <v>Current</v>
      </c>
    </row>
    <row r="307" spans="2:13" x14ac:dyDescent="0.25">
      <c r="B307" t="str">
        <f ca="1"/>
        <v>Meggie</v>
      </c>
      <c r="C307" t="str">
        <f ca="1"/>
        <v>Haseley</v>
      </c>
      <c r="D307" t="str">
        <f ca="1"/>
        <v>mhaseley7n@webs.com</v>
      </c>
      <c r="E307" t="str">
        <f ca="1"/>
        <v>project 5</v>
      </c>
      <c r="F307" t="str">
        <f ca="1"/>
        <v>manager</v>
      </c>
      <c r="G307" s="50">
        <f ca="1"/>
        <v>45109</v>
      </c>
      <c r="H307" s="50">
        <f ca="1"/>
        <v>45027</v>
      </c>
      <c r="I307" s="50">
        <f ca="1"/>
        <v>45231</v>
      </c>
      <c r="J307" t="str">
        <f ca="1"/>
        <v>AVAILABLE</v>
      </c>
      <c r="K307" t="str">
        <f ca="1"/>
        <v>Current</v>
      </c>
      <c r="L307" t="str">
        <f ca="1"/>
        <v>Current</v>
      </c>
      <c r="M307" t="str">
        <f ca="1"/>
        <v>Current</v>
      </c>
    </row>
    <row r="308" spans="2:13" x14ac:dyDescent="0.25">
      <c r="B308" t="str">
        <f ca="1"/>
        <v>Melloney</v>
      </c>
      <c r="C308" t="str">
        <f ca="1"/>
        <v>McConachie</v>
      </c>
      <c r="D308" t="str">
        <f ca="1"/>
        <v>mmcconachie4j@tinypic.com</v>
      </c>
      <c r="E308" t="str">
        <f ca="1"/>
        <v>project 6</v>
      </c>
      <c r="F308" t="str">
        <f ca="1"/>
        <v>assistant 1</v>
      </c>
      <c r="G308" s="50">
        <f ca="1"/>
        <v>44965</v>
      </c>
      <c r="H308" s="50">
        <f ca="1"/>
        <v>44750</v>
      </c>
      <c r="I308" s="50">
        <f ca="1"/>
        <v>44802</v>
      </c>
      <c r="J308" t="str">
        <f ca="1"/>
        <v>AVAILABLE</v>
      </c>
      <c r="K308" t="str">
        <f ca="1"/>
        <v>Current</v>
      </c>
      <c r="L308" t="str">
        <f ca="1"/>
        <v>Current</v>
      </c>
      <c r="M308" t="str">
        <f ca="1"/>
        <v>Current</v>
      </c>
    </row>
    <row r="309" spans="2:13" x14ac:dyDescent="0.25">
      <c r="B309" t="str">
        <f ca="1"/>
        <v>Melvyn</v>
      </c>
      <c r="C309" t="str">
        <f ca="1"/>
        <v>Coburn</v>
      </c>
      <c r="D309" t="str">
        <f ca="1"/>
        <v>mcoburn7m@cdbaby.com</v>
      </c>
      <c r="E309" t="str">
        <f ca="1"/>
        <v>project 3</v>
      </c>
      <c r="F309" t="str">
        <f ca="1"/>
        <v>assistant 1</v>
      </c>
      <c r="G309" s="50">
        <f ca="1"/>
        <v>44854</v>
      </c>
      <c r="H309" s="50">
        <f ca="1"/>
        <v>44781</v>
      </c>
      <c r="I309" s="50">
        <f ca="1"/>
        <v>44785</v>
      </c>
      <c r="J309" t="str">
        <f ca="1"/>
        <v>AVAILABLE</v>
      </c>
      <c r="K309" t="str">
        <f ca="1"/>
        <v>Current</v>
      </c>
      <c r="L309" t="str">
        <f ca="1"/>
        <v>Current</v>
      </c>
      <c r="M309" t="str">
        <f ca="1"/>
        <v>Current</v>
      </c>
    </row>
    <row r="310" spans="2:13" x14ac:dyDescent="0.25">
      <c r="B310" t="str">
        <f ca="1"/>
        <v>Merlina</v>
      </c>
      <c r="C310" t="str">
        <f ca="1"/>
        <v>Cacacie</v>
      </c>
      <c r="D310" t="str">
        <f ca="1"/>
        <v>mcacacie26@usa.gov</v>
      </c>
      <c r="E310" t="str">
        <f ca="1"/>
        <v>project 1</v>
      </c>
      <c r="F310" t="str">
        <f ca="1"/>
        <v>assistant 2</v>
      </c>
      <c r="G310" s="50">
        <f ca="1"/>
        <v>44981</v>
      </c>
      <c r="H310" s="50">
        <f ca="1"/>
        <v>44993</v>
      </c>
      <c r="I310" s="50">
        <f ca="1"/>
        <v>44945</v>
      </c>
      <c r="J310" t="str">
        <f ca="1"/>
        <v>NOT AVAILABLE</v>
      </c>
      <c r="K310" t="str">
        <f ca="1"/>
        <v>Current</v>
      </c>
      <c r="L310" t="str">
        <f ca="1"/>
        <v>Current</v>
      </c>
      <c r="M310" t="str">
        <f ca="1"/>
        <v>Current</v>
      </c>
    </row>
    <row r="311" spans="2:13" x14ac:dyDescent="0.25">
      <c r="B311" t="str">
        <f ca="1"/>
        <v>Merola</v>
      </c>
      <c r="C311" t="str">
        <f ca="1"/>
        <v>Wittke</v>
      </c>
      <c r="D311" t="str">
        <f ca="1"/>
        <v>mwittkel4@bing.com</v>
      </c>
      <c r="E311" t="str">
        <f ca="1"/>
        <v>project 2</v>
      </c>
      <c r="F311" t="str">
        <f ca="1"/>
        <v>manager</v>
      </c>
      <c r="G311" s="50">
        <f ca="1"/>
        <v>44939</v>
      </c>
      <c r="H311" s="50">
        <f ca="1"/>
        <v>45010</v>
      </c>
      <c r="I311" s="50">
        <f ca="1"/>
        <v>45251</v>
      </c>
      <c r="J311" t="str">
        <f ca="1"/>
        <v>AVAILABLE</v>
      </c>
      <c r="K311" t="str">
        <f ca="1"/>
        <v>Current</v>
      </c>
      <c r="L311" t="str">
        <f ca="1"/>
        <v>Current</v>
      </c>
      <c r="M311" t="str">
        <f ca="1"/>
        <v>Current</v>
      </c>
    </row>
    <row r="312" spans="2:13" x14ac:dyDescent="0.25">
      <c r="B312" t="str">
        <f ca="1"/>
        <v>Meyer</v>
      </c>
      <c r="C312" t="str">
        <f ca="1"/>
        <v>Clifft</v>
      </c>
      <c r="D312" t="str">
        <f ca="1"/>
        <v>mclifftb5@so-net.ne.jp</v>
      </c>
      <c r="E312" t="str">
        <f ca="1"/>
        <v>project 2</v>
      </c>
      <c r="F312" t="str">
        <f ca="1"/>
        <v>assistant 1</v>
      </c>
      <c r="G312" s="50">
        <f ca="1"/>
        <v>44848</v>
      </c>
      <c r="H312" s="50">
        <f ca="1"/>
        <v>44874</v>
      </c>
      <c r="I312" s="50">
        <f ca="1"/>
        <v>45006</v>
      </c>
      <c r="J312" t="str">
        <f ca="1"/>
        <v>AVAILABLE</v>
      </c>
      <c r="K312" t="str">
        <f ca="1"/>
        <v>Current</v>
      </c>
      <c r="L312" t="str">
        <f ca="1"/>
        <v>Current</v>
      </c>
      <c r="M312" t="str">
        <f ca="1"/>
        <v>Current</v>
      </c>
    </row>
    <row r="313" spans="2:13" x14ac:dyDescent="0.25">
      <c r="B313" t="str">
        <f ca="1"/>
        <v>Micah</v>
      </c>
      <c r="C313" t="str">
        <f ca="1"/>
        <v>Kelberer</v>
      </c>
      <c r="D313" t="str">
        <f ca="1"/>
        <v>mkelbereri3@time.com</v>
      </c>
      <c r="E313" t="str">
        <f ca="1"/>
        <v>project 6</v>
      </c>
      <c r="F313" t="str">
        <f ca="1"/>
        <v>assistant 2</v>
      </c>
      <c r="G313" s="50">
        <f ca="1"/>
        <v>44960</v>
      </c>
      <c r="H313" s="50">
        <f ca="1"/>
        <v>45207</v>
      </c>
      <c r="I313" s="50">
        <f ca="1"/>
        <v>44961</v>
      </c>
      <c r="J313" t="str">
        <f ca="1"/>
        <v>NOT AVAILABLE</v>
      </c>
      <c r="K313" t="str">
        <f ca="1"/>
        <v>Current</v>
      </c>
      <c r="L313" t="str">
        <f ca="1"/>
        <v>Current</v>
      </c>
      <c r="M313" t="str">
        <f ca="1"/>
        <v>Current</v>
      </c>
    </row>
    <row r="314" spans="2:13" x14ac:dyDescent="0.25">
      <c r="B314" t="str">
        <f ca="1"/>
        <v>Micah</v>
      </c>
      <c r="C314" t="str">
        <f ca="1"/>
        <v>Duiged</v>
      </c>
      <c r="D314" t="str">
        <f ca="1"/>
        <v>mduiged79@parallels.com</v>
      </c>
      <c r="E314" t="str">
        <f ca="1"/>
        <v>project 2</v>
      </c>
      <c r="F314" t="str">
        <f ca="1"/>
        <v>supervisor</v>
      </c>
      <c r="G314" s="50">
        <f ca="1"/>
        <v>44897</v>
      </c>
      <c r="H314" s="50">
        <f ca="1"/>
        <v>45055</v>
      </c>
      <c r="I314" s="50">
        <f ca="1"/>
        <v>44733</v>
      </c>
      <c r="J314" t="str">
        <f ca="1"/>
        <v>AVAILABLE</v>
      </c>
      <c r="K314" t="str">
        <f ca="1"/>
        <v>Current</v>
      </c>
      <c r="L314" t="str">
        <f ca="1"/>
        <v>Current</v>
      </c>
      <c r="M314" t="str">
        <f ca="1"/>
        <v>Notify</v>
      </c>
    </row>
    <row r="315" spans="2:13" x14ac:dyDescent="0.25">
      <c r="B315" t="str">
        <f ca="1"/>
        <v>Mirabella</v>
      </c>
      <c r="C315" t="str">
        <f ca="1"/>
        <v>Buchett</v>
      </c>
      <c r="D315" t="str">
        <f ca="1"/>
        <v>mbuchettqg@yandex.ru</v>
      </c>
      <c r="E315" t="str">
        <f ca="1"/>
        <v>project 6</v>
      </c>
      <c r="F315" t="str">
        <f ca="1"/>
        <v>manager</v>
      </c>
      <c r="G315" s="50">
        <f ca="1"/>
        <v>44899</v>
      </c>
      <c r="H315" s="50">
        <f ca="1"/>
        <v>45070</v>
      </c>
      <c r="I315" s="50">
        <f ca="1"/>
        <v>45215</v>
      </c>
      <c r="J315" t="str">
        <f ca="1"/>
        <v>AVAILABLE</v>
      </c>
      <c r="K315" t="str">
        <f ca="1"/>
        <v>Current</v>
      </c>
      <c r="L315" t="str">
        <f ca="1"/>
        <v>Current</v>
      </c>
      <c r="M315" t="str">
        <f ca="1"/>
        <v>Current</v>
      </c>
    </row>
    <row r="316" spans="2:13" x14ac:dyDescent="0.25">
      <c r="B316" t="str">
        <f ca="1"/>
        <v>Modestia</v>
      </c>
      <c r="C316" t="str">
        <f ca="1"/>
        <v>Morales</v>
      </c>
      <c r="D316" t="str">
        <f ca="1"/>
        <v>mmoralesmv@linkedin.com</v>
      </c>
      <c r="E316" t="str">
        <f ca="1"/>
        <v>project 3</v>
      </c>
      <c r="F316" t="str">
        <f ca="1"/>
        <v>team lead</v>
      </c>
      <c r="G316" s="50">
        <f ca="1"/>
        <v>45128</v>
      </c>
      <c r="H316" s="50">
        <f ca="1"/>
        <v>45210</v>
      </c>
      <c r="I316" s="50">
        <f ca="1"/>
        <v>45487</v>
      </c>
      <c r="J316" t="str">
        <f ca="1"/>
        <v>AVAILABLE</v>
      </c>
      <c r="K316" t="str">
        <f ca="1"/>
        <v>Current</v>
      </c>
      <c r="L316" t="str">
        <f ca="1"/>
        <v>Current</v>
      </c>
      <c r="M316" t="str">
        <f ca="1"/>
        <v>Current</v>
      </c>
    </row>
    <row r="317" spans="2:13" x14ac:dyDescent="0.25">
      <c r="B317" t="str">
        <f ca="1"/>
        <v>Morgan</v>
      </c>
      <c r="C317" t="str">
        <f ca="1"/>
        <v>Airdrie</v>
      </c>
      <c r="D317" t="str">
        <f ca="1"/>
        <v>mairdriejl@symantec.com</v>
      </c>
      <c r="E317" t="str">
        <f ca="1"/>
        <v>project 3</v>
      </c>
      <c r="F317" t="str">
        <f ca="1"/>
        <v>assistant 1</v>
      </c>
      <c r="G317" s="50">
        <f ca="1"/>
        <v>45059</v>
      </c>
      <c r="H317" s="50">
        <f ca="1"/>
        <v>44988</v>
      </c>
      <c r="I317" s="50">
        <f ca="1"/>
        <v>45393</v>
      </c>
      <c r="J317" t="str">
        <f ca="1"/>
        <v>AVAILABLE</v>
      </c>
      <c r="K317" t="str">
        <f ca="1"/>
        <v>Current</v>
      </c>
      <c r="L317" t="str">
        <f ca="1"/>
        <v>Current</v>
      </c>
      <c r="M317" t="str">
        <f ca="1"/>
        <v>Current</v>
      </c>
    </row>
    <row r="318" spans="2:13" x14ac:dyDescent="0.25">
      <c r="B318" t="str">
        <f ca="1"/>
        <v>Munroe</v>
      </c>
      <c r="C318" t="str">
        <f ca="1"/>
        <v>Halling</v>
      </c>
      <c r="D318" t="str">
        <f ca="1"/>
        <v>mhalling1x@theguardian.com</v>
      </c>
      <c r="E318" t="str">
        <f ca="1"/>
        <v>project 6</v>
      </c>
      <c r="F318" t="str">
        <f ca="1"/>
        <v>team lead</v>
      </c>
      <c r="G318" s="50">
        <f ca="1"/>
        <v>44720</v>
      </c>
      <c r="H318" s="50">
        <f ca="1"/>
        <v>44809</v>
      </c>
      <c r="I318" s="50">
        <f ca="1"/>
        <v>45113</v>
      </c>
      <c r="J318" t="str">
        <f ca="1"/>
        <v>AVAILABLE</v>
      </c>
      <c r="K318" t="str">
        <f ca="1"/>
        <v>Expired</v>
      </c>
      <c r="L318" t="str">
        <f ca="1"/>
        <v>Current</v>
      </c>
      <c r="M318" t="str">
        <f ca="1"/>
        <v>Current</v>
      </c>
    </row>
    <row r="319" spans="2:13" x14ac:dyDescent="0.25">
      <c r="B319" t="str">
        <f ca="1"/>
        <v>Myrah</v>
      </c>
      <c r="C319" t="str">
        <f ca="1"/>
        <v>Blinerman</v>
      </c>
      <c r="D319" t="str">
        <f ca="1"/>
        <v>mblinerman4q@posterous.com</v>
      </c>
      <c r="E319" t="str">
        <f ca="1"/>
        <v>project 5</v>
      </c>
      <c r="F319" t="str">
        <f ca="1"/>
        <v>assistant 1</v>
      </c>
      <c r="G319" s="50">
        <f ca="1"/>
        <v>45051</v>
      </c>
      <c r="H319" s="50">
        <f ca="1"/>
        <v>44890</v>
      </c>
      <c r="I319" s="50">
        <f ca="1"/>
        <v>45416</v>
      </c>
      <c r="J319" t="str">
        <f ca="1"/>
        <v>AVAILABLE</v>
      </c>
      <c r="K319" t="str">
        <f ca="1"/>
        <v>Current</v>
      </c>
      <c r="L319" t="str">
        <f ca="1"/>
        <v>Current</v>
      </c>
      <c r="M319" t="str">
        <f ca="1"/>
        <v>Current</v>
      </c>
    </row>
    <row r="320" spans="2:13" x14ac:dyDescent="0.25">
      <c r="B320" t="str">
        <f ca="1"/>
        <v>Myrna</v>
      </c>
      <c r="C320" t="str">
        <f ca="1"/>
        <v>Cobelli</v>
      </c>
      <c r="D320" t="str">
        <f ca="1"/>
        <v>mcobellif5@cafepress.com</v>
      </c>
      <c r="E320" t="str">
        <f ca="1"/>
        <v>project 1</v>
      </c>
      <c r="F320" t="str">
        <f ca="1"/>
        <v>supervisor</v>
      </c>
      <c r="G320" s="50">
        <f ca="1"/>
        <v>45186</v>
      </c>
      <c r="H320" s="50">
        <f ca="1"/>
        <v>44897</v>
      </c>
      <c r="I320" s="50">
        <f ca="1"/>
        <v>45402</v>
      </c>
      <c r="J320" t="str">
        <f ca="1"/>
        <v>AVAILABLE</v>
      </c>
      <c r="K320" t="str">
        <f ca="1"/>
        <v>Current</v>
      </c>
      <c r="L320" t="str">
        <f ca="1"/>
        <v>Current</v>
      </c>
      <c r="M320" t="str">
        <f ca="1"/>
        <v>Current</v>
      </c>
    </row>
    <row r="321" spans="2:13" x14ac:dyDescent="0.25">
      <c r="B321" t="str">
        <f ca="1"/>
        <v>Myrtie</v>
      </c>
      <c r="C321" t="str">
        <f ca="1"/>
        <v>Rennard</v>
      </c>
      <c r="D321" t="str">
        <f ca="1"/>
        <v>mrennard7e@mozilla.org</v>
      </c>
      <c r="E321" t="str">
        <f ca="1"/>
        <v>project 2</v>
      </c>
      <c r="F321" t="str">
        <f ca="1"/>
        <v>supervisor</v>
      </c>
      <c r="G321" s="50">
        <f ca="1"/>
        <v>45029</v>
      </c>
      <c r="H321" s="50">
        <f ca="1"/>
        <v>45182</v>
      </c>
      <c r="I321" s="50">
        <f ca="1"/>
        <v>45207</v>
      </c>
      <c r="J321" t="str">
        <f ca="1"/>
        <v>AVAILABLE</v>
      </c>
      <c r="K321" t="str">
        <f ca="1"/>
        <v>Current</v>
      </c>
      <c r="L321" t="str">
        <f ca="1"/>
        <v>Current</v>
      </c>
      <c r="M321" t="str">
        <f ca="1"/>
        <v>Current</v>
      </c>
    </row>
    <row r="322" spans="2:13" x14ac:dyDescent="0.25">
      <c r="B322" t="str">
        <f ca="1"/>
        <v>Nadiya</v>
      </c>
      <c r="C322" t="str">
        <f ca="1"/>
        <v>Brian</v>
      </c>
      <c r="D322" t="str">
        <f ca="1"/>
        <v>nbriang5@elegantthemes.com</v>
      </c>
      <c r="E322" t="str">
        <f ca="1"/>
        <v>project 1</v>
      </c>
      <c r="F322" t="str">
        <f ca="1"/>
        <v>assistant 1</v>
      </c>
      <c r="G322" s="50">
        <f ca="1"/>
        <v>44770</v>
      </c>
      <c r="H322" s="50">
        <f ca="1"/>
        <v>45132</v>
      </c>
      <c r="I322" s="50">
        <f ca="1"/>
        <v>45310</v>
      </c>
      <c r="J322" t="str">
        <f ca="1"/>
        <v>AVAILABLE</v>
      </c>
      <c r="K322" t="str">
        <f ca="1"/>
        <v>Current</v>
      </c>
      <c r="L322" t="str">
        <f ca="1"/>
        <v>Current</v>
      </c>
      <c r="M322" t="str">
        <f ca="1"/>
        <v>Current</v>
      </c>
    </row>
    <row r="323" spans="2:13" x14ac:dyDescent="0.25">
      <c r="B323" t="str">
        <f ca="1"/>
        <v>Nata</v>
      </c>
      <c r="C323" t="str">
        <f ca="1"/>
        <v>Berthomieu</v>
      </c>
      <c r="D323" t="str">
        <f ca="1"/>
        <v>nberthomieudj@gizmodo.com</v>
      </c>
      <c r="E323" t="str">
        <f ca="1"/>
        <v>project 1</v>
      </c>
      <c r="F323" t="str">
        <f ca="1"/>
        <v>supervisor</v>
      </c>
      <c r="G323" s="50">
        <f ca="1"/>
        <v>44944</v>
      </c>
      <c r="H323" s="50">
        <f ca="1"/>
        <v>44841</v>
      </c>
      <c r="I323" s="50">
        <f ca="1"/>
        <v>45018</v>
      </c>
      <c r="J323" t="str">
        <f ca="1"/>
        <v>AVAILABLE</v>
      </c>
      <c r="K323" t="str">
        <f ca="1"/>
        <v>Current</v>
      </c>
      <c r="L323" t="str">
        <f ca="1"/>
        <v>Current</v>
      </c>
      <c r="M323" t="str">
        <f ca="1"/>
        <v>Current</v>
      </c>
    </row>
    <row r="324" spans="2:13" x14ac:dyDescent="0.25">
      <c r="B324" t="str">
        <f ca="1"/>
        <v>Neile</v>
      </c>
      <c r="C324" t="str">
        <f ca="1"/>
        <v>Killich</v>
      </c>
      <c r="D324" t="str">
        <f ca="1"/>
        <v>nkillich9d@gmpg.org</v>
      </c>
      <c r="E324" t="str">
        <f ca="1"/>
        <v>project 1</v>
      </c>
      <c r="F324" t="str">
        <f ca="1"/>
        <v>team lead</v>
      </c>
      <c r="G324" s="50">
        <f ca="1"/>
        <v>44974</v>
      </c>
      <c r="H324" s="50">
        <f ca="1"/>
        <v>44930</v>
      </c>
      <c r="I324" s="50">
        <f ca="1"/>
        <v>44785</v>
      </c>
      <c r="J324" t="str">
        <f ca="1"/>
        <v>AVAILABLE</v>
      </c>
      <c r="K324" t="str">
        <f ca="1"/>
        <v>Current</v>
      </c>
      <c r="L324" t="str">
        <f ca="1"/>
        <v>Current</v>
      </c>
      <c r="M324" t="str">
        <f ca="1"/>
        <v>Current</v>
      </c>
    </row>
    <row r="325" spans="2:13" x14ac:dyDescent="0.25">
      <c r="B325" t="str">
        <f ca="1"/>
        <v>Nels</v>
      </c>
      <c r="C325" t="str">
        <f ca="1"/>
        <v>Elesander</v>
      </c>
      <c r="D325" t="str">
        <f ca="1"/>
        <v>nelesanderq2@uiuc.edu</v>
      </c>
      <c r="E325" t="str">
        <f ca="1"/>
        <v>project 1</v>
      </c>
      <c r="F325" t="str">
        <f ca="1"/>
        <v>team lead</v>
      </c>
      <c r="G325" s="50">
        <f ca="1"/>
        <v>44802</v>
      </c>
      <c r="H325" s="50">
        <f ca="1"/>
        <v>45059</v>
      </c>
      <c r="I325" s="50">
        <f ca="1"/>
        <v>45082</v>
      </c>
      <c r="J325" t="str">
        <f ca="1"/>
        <v>AVAILABLE</v>
      </c>
      <c r="K325" t="str">
        <f ca="1"/>
        <v>Current</v>
      </c>
      <c r="L325" t="str">
        <f ca="1"/>
        <v>Current</v>
      </c>
      <c r="M325" t="str">
        <f ca="1"/>
        <v>Current</v>
      </c>
    </row>
    <row r="326" spans="2:13" x14ac:dyDescent="0.25">
      <c r="B326" t="str">
        <f ca="1"/>
        <v>Nessy</v>
      </c>
      <c r="C326" t="str">
        <f ca="1"/>
        <v>Richings</v>
      </c>
      <c r="D326" t="str">
        <f ca="1"/>
        <v>nrichingsqe@google.cn</v>
      </c>
      <c r="E326" t="str">
        <f ca="1"/>
        <v>project 2</v>
      </c>
      <c r="F326" t="str">
        <f ca="1"/>
        <v>manager</v>
      </c>
      <c r="G326" s="50">
        <f ca="1"/>
        <v>44980</v>
      </c>
      <c r="H326" s="50">
        <f ca="1"/>
        <v>44850</v>
      </c>
      <c r="I326" s="50">
        <f ca="1"/>
        <v>45420</v>
      </c>
      <c r="J326" t="str">
        <f ca="1"/>
        <v>NOT AVAILABLE</v>
      </c>
      <c r="K326" t="str">
        <f ca="1"/>
        <v>Current</v>
      </c>
      <c r="L326" t="str">
        <f ca="1"/>
        <v>Current</v>
      </c>
      <c r="M326" t="str">
        <f ca="1"/>
        <v>Current</v>
      </c>
    </row>
    <row r="327" spans="2:13" x14ac:dyDescent="0.25">
      <c r="B327" t="str">
        <f ca="1"/>
        <v>Nester</v>
      </c>
      <c r="C327" t="str">
        <f ca="1"/>
        <v>Insall</v>
      </c>
      <c r="D327" t="str">
        <f ca="1"/>
        <v>ninsallfs@flavors.me</v>
      </c>
      <c r="E327" t="str">
        <f ca="1"/>
        <v>project 1</v>
      </c>
      <c r="F327" t="str">
        <f ca="1"/>
        <v>assistant 1</v>
      </c>
      <c r="G327" s="50">
        <f ca="1"/>
        <v>45196</v>
      </c>
      <c r="H327" s="50">
        <f ca="1"/>
        <v>44973</v>
      </c>
      <c r="I327" s="50">
        <f ca="1"/>
        <v>44930</v>
      </c>
      <c r="J327" t="str">
        <f ca="1"/>
        <v>AVAILABLE</v>
      </c>
      <c r="K327" t="str">
        <f ca="1"/>
        <v>Current</v>
      </c>
      <c r="L327" t="str">
        <f ca="1"/>
        <v>Current</v>
      </c>
      <c r="M327" t="str">
        <f ca="1"/>
        <v>Current</v>
      </c>
    </row>
    <row r="328" spans="2:13" x14ac:dyDescent="0.25">
      <c r="B328" t="str">
        <f ca="1"/>
        <v>Nickolai</v>
      </c>
      <c r="C328" t="str">
        <f ca="1"/>
        <v>Lempenny</v>
      </c>
      <c r="D328" t="str">
        <f ca="1"/>
        <v>nlempennyok@stanford.edu</v>
      </c>
      <c r="E328" t="str">
        <f ca="1"/>
        <v>project 5</v>
      </c>
      <c r="F328" t="str">
        <f ca="1"/>
        <v>team lead</v>
      </c>
      <c r="G328" s="50">
        <f ca="1"/>
        <v>45189</v>
      </c>
      <c r="H328" s="50">
        <f ca="1"/>
        <v>45158</v>
      </c>
      <c r="I328" s="50">
        <f ca="1"/>
        <v>44800</v>
      </c>
      <c r="J328" t="str">
        <f ca="1"/>
        <v>AVAILABLE</v>
      </c>
      <c r="K328" t="str">
        <f ca="1"/>
        <v>Current</v>
      </c>
      <c r="L328" t="str">
        <f ca="1"/>
        <v>Current</v>
      </c>
      <c r="M328" t="str">
        <f ca="1"/>
        <v>Current</v>
      </c>
    </row>
    <row r="329" spans="2:13" x14ac:dyDescent="0.25">
      <c r="B329" t="str">
        <f ca="1"/>
        <v>Nicolea</v>
      </c>
      <c r="C329" t="str">
        <f ca="1"/>
        <v>Dodell</v>
      </c>
      <c r="D329" t="str">
        <f ca="1"/>
        <v>ndodell4h@dailymotion.com</v>
      </c>
      <c r="E329" t="str">
        <f ca="1"/>
        <v>project 1</v>
      </c>
      <c r="F329" t="str">
        <f ca="1"/>
        <v>supervisor</v>
      </c>
      <c r="G329" s="50">
        <f ca="1"/>
        <v>45099</v>
      </c>
      <c r="H329" s="50">
        <f ca="1"/>
        <v>45198</v>
      </c>
      <c r="I329" s="50">
        <f ca="1"/>
        <v>45249</v>
      </c>
      <c r="J329" t="str">
        <f ca="1"/>
        <v>AVAILABLE</v>
      </c>
      <c r="K329" t="str">
        <f ca="1"/>
        <v>Current</v>
      </c>
      <c r="L329" t="str">
        <f ca="1"/>
        <v>Current</v>
      </c>
      <c r="M329" t="str">
        <f ca="1"/>
        <v>Current</v>
      </c>
    </row>
    <row r="330" spans="2:13" x14ac:dyDescent="0.25">
      <c r="B330" t="str">
        <f ca="1"/>
        <v>Nicolea</v>
      </c>
      <c r="C330" t="str">
        <f ca="1"/>
        <v>Wauchope</v>
      </c>
      <c r="D330" t="str">
        <f ca="1"/>
        <v>nwauchopeik@xrea.com</v>
      </c>
      <c r="E330" t="str">
        <f ca="1"/>
        <v>project 4</v>
      </c>
      <c r="F330" t="str">
        <f ca="1"/>
        <v>assistant 2</v>
      </c>
      <c r="G330" s="50">
        <f ca="1"/>
        <v>45001</v>
      </c>
      <c r="H330" s="50">
        <f ca="1"/>
        <v>44725</v>
      </c>
      <c r="I330" s="50">
        <f ca="1"/>
        <v>44836</v>
      </c>
      <c r="J330" t="str">
        <f ca="1"/>
        <v>NOT AVAILABLE</v>
      </c>
      <c r="K330" t="str">
        <f ca="1"/>
        <v>Current</v>
      </c>
      <c r="L330" t="str">
        <f ca="1"/>
        <v>Notify</v>
      </c>
      <c r="M330" t="str">
        <f ca="1"/>
        <v>Current</v>
      </c>
    </row>
    <row r="331" spans="2:13" x14ac:dyDescent="0.25">
      <c r="B331" t="str">
        <f ca="1"/>
        <v>Nicoline</v>
      </c>
      <c r="C331" t="str">
        <f ca="1"/>
        <v>Marishenko</v>
      </c>
      <c r="D331" t="str">
        <f ca="1"/>
        <v>nmarishenko3c@goodreads.com</v>
      </c>
      <c r="E331" t="str">
        <f ca="1"/>
        <v>project 3</v>
      </c>
      <c r="F331" t="str">
        <f ca="1"/>
        <v>supervisor</v>
      </c>
      <c r="G331" s="50">
        <f ca="1"/>
        <v>44743</v>
      </c>
      <c r="H331" s="50">
        <f ca="1"/>
        <v>45011</v>
      </c>
      <c r="I331" s="50">
        <f ca="1"/>
        <v>45017</v>
      </c>
      <c r="J331" t="str">
        <f ca="1"/>
        <v>AVAILABLE</v>
      </c>
      <c r="K331" t="str">
        <f ca="1"/>
        <v>Current</v>
      </c>
      <c r="L331" t="str">
        <f ca="1"/>
        <v>Current</v>
      </c>
      <c r="M331" t="str">
        <f ca="1"/>
        <v>Current</v>
      </c>
    </row>
    <row r="332" spans="2:13" x14ac:dyDescent="0.25">
      <c r="B332" t="str">
        <f ca="1"/>
        <v>Norbie</v>
      </c>
      <c r="C332" t="str">
        <f ca="1"/>
        <v>Lascell</v>
      </c>
      <c r="D332" t="str">
        <f ca="1"/>
        <v>nlascell2r@geocities.com</v>
      </c>
      <c r="E332" t="str">
        <f ca="1"/>
        <v>project 2</v>
      </c>
      <c r="F332" t="str">
        <f ca="1"/>
        <v>assistant 2</v>
      </c>
      <c r="G332" s="50">
        <f ca="1"/>
        <v>45089</v>
      </c>
      <c r="H332" s="50">
        <f ca="1"/>
        <v>44813</v>
      </c>
      <c r="I332" s="50">
        <f ca="1"/>
        <v>44983</v>
      </c>
      <c r="J332" t="str">
        <f ca="1"/>
        <v>AVAILABLE</v>
      </c>
      <c r="K332" t="str">
        <f ca="1"/>
        <v>Current</v>
      </c>
      <c r="L332" t="str">
        <f ca="1"/>
        <v>Current</v>
      </c>
      <c r="M332" t="str">
        <f ca="1"/>
        <v>Current</v>
      </c>
    </row>
    <row r="333" spans="2:13" x14ac:dyDescent="0.25">
      <c r="B333" t="str">
        <f ca="1"/>
        <v>Noreen</v>
      </c>
      <c r="C333" t="str">
        <f ca="1"/>
        <v>Jacobsen</v>
      </c>
      <c r="D333" t="str">
        <f ca="1"/>
        <v>njacobsengg@digg.com</v>
      </c>
      <c r="E333" t="str">
        <f ca="1"/>
        <v>project 6</v>
      </c>
      <c r="F333" t="str">
        <f ca="1"/>
        <v>assistant 1</v>
      </c>
      <c r="G333" s="50">
        <f ca="1"/>
        <v>45175</v>
      </c>
      <c r="H333" s="50">
        <f ca="1"/>
        <v>44766</v>
      </c>
      <c r="I333" s="50">
        <f ca="1"/>
        <v>44823</v>
      </c>
      <c r="J333" t="str">
        <f ca="1"/>
        <v>AVAILABLE</v>
      </c>
      <c r="K333" t="str">
        <f ca="1"/>
        <v>Current</v>
      </c>
      <c r="L333" t="str">
        <f ca="1"/>
        <v>Current</v>
      </c>
      <c r="M333" t="str">
        <f ca="1"/>
        <v>Current</v>
      </c>
    </row>
    <row r="334" spans="2:13" x14ac:dyDescent="0.25">
      <c r="B334" t="str">
        <f ca="1"/>
        <v>Nowell</v>
      </c>
      <c r="C334" t="str">
        <f ca="1"/>
        <v>Moorman</v>
      </c>
      <c r="D334" t="str">
        <f ca="1"/>
        <v>nmoorman7p@wikimedia.org</v>
      </c>
      <c r="E334" t="str">
        <f ca="1"/>
        <v>project 3</v>
      </c>
      <c r="F334" t="str">
        <f ca="1"/>
        <v>supervisor</v>
      </c>
      <c r="G334" s="50">
        <f ca="1"/>
        <v>44756</v>
      </c>
      <c r="H334" s="50">
        <f ca="1"/>
        <v>45032</v>
      </c>
      <c r="I334" s="50">
        <f ca="1"/>
        <v>45325</v>
      </c>
      <c r="J334" t="str">
        <f ca="1"/>
        <v>AVAILABLE</v>
      </c>
      <c r="K334" t="str">
        <f ca="1"/>
        <v>Current</v>
      </c>
      <c r="L334" t="str">
        <f ca="1"/>
        <v>Current</v>
      </c>
      <c r="M334" t="str">
        <f ca="1"/>
        <v>Current</v>
      </c>
    </row>
    <row r="335" spans="2:13" x14ac:dyDescent="0.25">
      <c r="B335" t="str">
        <f ca="1"/>
        <v>Odele</v>
      </c>
      <c r="C335" t="str">
        <f ca="1"/>
        <v>Matijasevic</v>
      </c>
      <c r="D335" t="str">
        <f ca="1"/>
        <v>omatijasevicdm@un.org</v>
      </c>
      <c r="E335" t="str">
        <f ca="1"/>
        <v>project 3</v>
      </c>
      <c r="F335" t="str">
        <f ca="1"/>
        <v>assistant 1</v>
      </c>
      <c r="G335" s="50">
        <f ca="1"/>
        <v>44887</v>
      </c>
      <c r="H335" s="50">
        <f ca="1"/>
        <v>44895</v>
      </c>
      <c r="I335" s="50">
        <f ca="1"/>
        <v>45101</v>
      </c>
      <c r="J335" t="str">
        <f ca="1"/>
        <v>AVAILABLE</v>
      </c>
      <c r="K335" t="str">
        <f ca="1"/>
        <v>Current</v>
      </c>
      <c r="L335" t="str">
        <f ca="1"/>
        <v>Current</v>
      </c>
      <c r="M335" t="str">
        <f ca="1"/>
        <v>Current</v>
      </c>
    </row>
    <row r="336" spans="2:13" x14ac:dyDescent="0.25">
      <c r="B336" t="str">
        <f ca="1"/>
        <v>Oliviero</v>
      </c>
      <c r="C336" t="str">
        <f ca="1"/>
        <v>Percifull</v>
      </c>
      <c r="D336" t="str">
        <f ca="1"/>
        <v>opercifullg7@fc2.com</v>
      </c>
      <c r="E336" t="str">
        <f ca="1"/>
        <v>project 6</v>
      </c>
      <c r="F336" t="str">
        <f ca="1"/>
        <v>team lead</v>
      </c>
      <c r="G336" s="50">
        <f ca="1"/>
        <v>45155</v>
      </c>
      <c r="H336" s="50">
        <f ca="1"/>
        <v>45153</v>
      </c>
      <c r="I336" s="50">
        <f ca="1"/>
        <v>45323</v>
      </c>
      <c r="J336" t="str">
        <f ca="1"/>
        <v>AVAILABLE</v>
      </c>
      <c r="K336" t="str">
        <f ca="1"/>
        <v>Current</v>
      </c>
      <c r="L336" t="str">
        <f ca="1"/>
        <v>Current</v>
      </c>
      <c r="M336" t="str">
        <f ca="1"/>
        <v>Current</v>
      </c>
    </row>
    <row r="337" spans="2:13" x14ac:dyDescent="0.25">
      <c r="B337" t="str">
        <f ca="1"/>
        <v>Opalina</v>
      </c>
      <c r="C337" t="str">
        <f ca="1"/>
        <v>Bohlin</v>
      </c>
      <c r="D337" t="str">
        <f ca="1"/>
        <v>obohlinku@jiathis.com</v>
      </c>
      <c r="E337" t="str">
        <f ca="1"/>
        <v>project 4</v>
      </c>
      <c r="F337" t="str">
        <f ca="1"/>
        <v>supervisor</v>
      </c>
      <c r="G337" s="50">
        <f ca="1"/>
        <v>44766</v>
      </c>
      <c r="H337" s="50">
        <f ca="1"/>
        <v>44976</v>
      </c>
      <c r="I337" s="50">
        <f ca="1"/>
        <v>45436</v>
      </c>
      <c r="J337" t="str">
        <f ca="1"/>
        <v>NOT AVAILABLE</v>
      </c>
      <c r="K337" t="str">
        <f ca="1"/>
        <v>Current</v>
      </c>
      <c r="L337" t="str">
        <f ca="1"/>
        <v>Current</v>
      </c>
      <c r="M337" t="str">
        <f ca="1"/>
        <v>Current</v>
      </c>
    </row>
    <row r="338" spans="2:13" x14ac:dyDescent="0.25">
      <c r="B338" t="str">
        <f ca="1"/>
        <v>Ora</v>
      </c>
      <c r="C338" t="str">
        <f ca="1"/>
        <v>Detoile</v>
      </c>
      <c r="D338" t="str">
        <f ca="1"/>
        <v>odetoile2w@theglobeandmail.com</v>
      </c>
      <c r="E338" t="str">
        <f ca="1"/>
        <v>project 3</v>
      </c>
      <c r="F338" t="str">
        <f ca="1"/>
        <v>assistant 2</v>
      </c>
      <c r="G338" s="50">
        <f ca="1"/>
        <v>44956</v>
      </c>
      <c r="H338" s="50">
        <f ca="1"/>
        <v>45036</v>
      </c>
      <c r="I338" s="50">
        <f ca="1"/>
        <v>44738</v>
      </c>
      <c r="J338" t="str">
        <f ca="1"/>
        <v>AVAILABLE</v>
      </c>
      <c r="K338" t="str">
        <f ca="1"/>
        <v>Current</v>
      </c>
      <c r="L338" t="str">
        <f ca="1"/>
        <v>Current</v>
      </c>
      <c r="M338" t="str">
        <f ca="1"/>
        <v>Current</v>
      </c>
    </row>
    <row r="339" spans="2:13" x14ac:dyDescent="0.25">
      <c r="B339" t="str">
        <f ca="1"/>
        <v>Ora</v>
      </c>
      <c r="C339" t="str">
        <f ca="1"/>
        <v>Gert</v>
      </c>
      <c r="D339" t="str">
        <f ca="1"/>
        <v>ogertkn@virginia.edu</v>
      </c>
      <c r="E339" t="str">
        <f ca="1"/>
        <v>project 4</v>
      </c>
      <c r="F339" t="str">
        <f ca="1"/>
        <v>team lead</v>
      </c>
      <c r="G339" s="50">
        <f ca="1"/>
        <v>45007</v>
      </c>
      <c r="H339" s="50">
        <f ca="1"/>
        <v>45089</v>
      </c>
      <c r="I339" s="50">
        <f ca="1"/>
        <v>44920</v>
      </c>
      <c r="J339" t="str">
        <f ca="1"/>
        <v>AVAILABLE</v>
      </c>
      <c r="K339" t="str">
        <f ca="1"/>
        <v>Current</v>
      </c>
      <c r="L339" t="str">
        <f ca="1"/>
        <v>Current</v>
      </c>
      <c r="M339" t="str">
        <f ca="1"/>
        <v>Current</v>
      </c>
    </row>
    <row r="340" spans="2:13" x14ac:dyDescent="0.25">
      <c r="B340" t="str">
        <f ca="1"/>
        <v>Oralia</v>
      </c>
      <c r="C340" t="str">
        <f ca="1"/>
        <v>Klemmt</v>
      </c>
      <c r="D340" t="str">
        <f ca="1"/>
        <v>oklemmtaf@infoseek.co.jp</v>
      </c>
      <c r="E340" t="str">
        <f ca="1"/>
        <v>project 6</v>
      </c>
      <c r="F340" t="str">
        <f ca="1"/>
        <v>team lead</v>
      </c>
      <c r="G340" s="50">
        <f ca="1"/>
        <v>44886</v>
      </c>
      <c r="H340" s="50">
        <f ca="1"/>
        <v>44803</v>
      </c>
      <c r="I340" s="50">
        <f ca="1"/>
        <v>45246</v>
      </c>
      <c r="J340" t="str">
        <f ca="1"/>
        <v>NOT AVAILABLE</v>
      </c>
      <c r="K340" t="str">
        <f ca="1"/>
        <v>Current</v>
      </c>
      <c r="L340" t="str">
        <f ca="1"/>
        <v>Current</v>
      </c>
      <c r="M340" t="str">
        <f ca="1"/>
        <v>Current</v>
      </c>
    </row>
    <row r="341" spans="2:13" x14ac:dyDescent="0.25">
      <c r="B341" t="str">
        <f ca="1"/>
        <v>Osborne</v>
      </c>
      <c r="C341" t="str">
        <f ca="1"/>
        <v>Swate</v>
      </c>
      <c r="D341" t="str">
        <f ca="1"/>
        <v>oswatepk@mlb.com</v>
      </c>
      <c r="E341" t="str">
        <f ca="1"/>
        <v>project 5</v>
      </c>
      <c r="F341" t="str">
        <f ca="1"/>
        <v>team lead</v>
      </c>
      <c r="G341" s="50">
        <f ca="1"/>
        <v>44875</v>
      </c>
      <c r="H341" s="50">
        <f ca="1"/>
        <v>44911</v>
      </c>
      <c r="I341" s="50">
        <f ca="1"/>
        <v>45419</v>
      </c>
      <c r="J341" t="str">
        <f ca="1"/>
        <v>AVAILABLE</v>
      </c>
      <c r="K341" t="str">
        <f ca="1"/>
        <v>Current</v>
      </c>
      <c r="L341" t="str">
        <f ca="1"/>
        <v>Current</v>
      </c>
      <c r="M341" t="str">
        <f ca="1"/>
        <v>Current</v>
      </c>
    </row>
    <row r="342" spans="2:13" x14ac:dyDescent="0.25">
      <c r="B342" t="str">
        <f ca="1"/>
        <v>Otha</v>
      </c>
      <c r="C342" t="str">
        <f ca="1"/>
        <v>Runnalls</v>
      </c>
      <c r="D342" t="str">
        <f ca="1"/>
        <v>orunnallsff@spiegel.de</v>
      </c>
      <c r="E342" t="str">
        <f ca="1"/>
        <v>project 5</v>
      </c>
      <c r="F342" t="str">
        <f ca="1"/>
        <v>supervisor</v>
      </c>
      <c r="G342" s="50">
        <f ca="1"/>
        <v>45028</v>
      </c>
      <c r="H342" s="50">
        <f ca="1"/>
        <v>44935</v>
      </c>
      <c r="I342" s="50">
        <f ca="1"/>
        <v>45028</v>
      </c>
      <c r="J342" t="str">
        <f ca="1"/>
        <v>AVAILABLE</v>
      </c>
      <c r="K342" t="str">
        <f ca="1"/>
        <v>Current</v>
      </c>
      <c r="L342" t="str">
        <f ca="1"/>
        <v>Current</v>
      </c>
      <c r="M342" t="str">
        <f ca="1"/>
        <v>Current</v>
      </c>
    </row>
    <row r="343" spans="2:13" x14ac:dyDescent="0.25">
      <c r="B343" t="str">
        <f ca="1"/>
        <v>Pamella</v>
      </c>
      <c r="C343" t="str">
        <f ca="1"/>
        <v>Iverson</v>
      </c>
      <c r="D343" t="str">
        <f ca="1"/>
        <v>piversonex@about.me</v>
      </c>
      <c r="E343" t="str">
        <f ca="1"/>
        <v>project 1</v>
      </c>
      <c r="F343" t="str">
        <f ca="1"/>
        <v>team lead</v>
      </c>
      <c r="G343" s="50">
        <f ca="1"/>
        <v>45125</v>
      </c>
      <c r="H343" s="50">
        <f ca="1"/>
        <v>45092</v>
      </c>
      <c r="I343" s="50">
        <f ca="1"/>
        <v>45431</v>
      </c>
      <c r="J343" t="str">
        <f ca="1"/>
        <v>AVAILABLE</v>
      </c>
      <c r="K343" t="str">
        <f ca="1"/>
        <v>Current</v>
      </c>
      <c r="L343" t="str">
        <f ca="1"/>
        <v>Current</v>
      </c>
      <c r="M343" t="str">
        <f ca="1"/>
        <v>Current</v>
      </c>
    </row>
    <row r="344" spans="2:13" x14ac:dyDescent="0.25">
      <c r="B344" t="str">
        <f ca="1"/>
        <v>Patrizio</v>
      </c>
      <c r="C344" t="str">
        <f ca="1"/>
        <v>Stuther</v>
      </c>
      <c r="D344" t="str">
        <f ca="1"/>
        <v>pstuthergw@seesaa.net</v>
      </c>
      <c r="E344" t="str">
        <f ca="1"/>
        <v>project 3</v>
      </c>
      <c r="F344" t="str">
        <f ca="1"/>
        <v>supervisor</v>
      </c>
      <c r="G344" s="50">
        <f ca="1"/>
        <v>45148</v>
      </c>
      <c r="H344" s="50">
        <f ca="1"/>
        <v>45036</v>
      </c>
      <c r="I344" s="50">
        <f ca="1"/>
        <v>45292</v>
      </c>
      <c r="J344" t="str">
        <f ca="1"/>
        <v>AVAILABLE</v>
      </c>
      <c r="K344" t="str">
        <f ca="1"/>
        <v>Current</v>
      </c>
      <c r="L344" t="str">
        <f ca="1"/>
        <v>Current</v>
      </c>
      <c r="M344" t="str">
        <f ca="1"/>
        <v>Current</v>
      </c>
    </row>
    <row r="345" spans="2:13" x14ac:dyDescent="0.25">
      <c r="B345" t="str">
        <f ca="1"/>
        <v>Pavla</v>
      </c>
      <c r="C345" t="str">
        <f ca="1"/>
        <v>Laux</v>
      </c>
      <c r="D345" t="str">
        <f ca="1"/>
        <v>plauxb8@trellian.com</v>
      </c>
      <c r="E345" t="str">
        <f ca="1"/>
        <v>project 6</v>
      </c>
      <c r="F345" t="str">
        <f ca="1"/>
        <v>team lead</v>
      </c>
      <c r="G345" s="50">
        <f ca="1"/>
        <v>45174</v>
      </c>
      <c r="H345" s="50">
        <f ca="1"/>
        <v>45139</v>
      </c>
      <c r="I345" s="50">
        <f ca="1"/>
        <v>45417</v>
      </c>
      <c r="J345" t="str">
        <f ca="1"/>
        <v>AVAILABLE</v>
      </c>
      <c r="K345" t="str">
        <f ca="1"/>
        <v>Current</v>
      </c>
      <c r="L345" t="str">
        <f ca="1"/>
        <v>Current</v>
      </c>
      <c r="M345" t="str">
        <f ca="1"/>
        <v>Current</v>
      </c>
    </row>
    <row r="346" spans="2:13" x14ac:dyDescent="0.25">
      <c r="B346" t="str">
        <f ca="1"/>
        <v>Pearce</v>
      </c>
      <c r="C346" t="str">
        <f ca="1"/>
        <v>Willgrass</v>
      </c>
      <c r="D346" t="str">
        <f ca="1"/>
        <v>pwillgrass6t@angelfire.com</v>
      </c>
      <c r="E346" t="str">
        <f ca="1"/>
        <v>project 6</v>
      </c>
      <c r="F346" t="str">
        <f ca="1"/>
        <v>manager</v>
      </c>
      <c r="G346" s="50">
        <f ca="1"/>
        <v>45149</v>
      </c>
      <c r="H346" s="50">
        <f ca="1"/>
        <v>44747</v>
      </c>
      <c r="I346" s="50">
        <f ca="1"/>
        <v>45247</v>
      </c>
      <c r="J346" t="str">
        <f ca="1"/>
        <v>AVAILABLE</v>
      </c>
      <c r="K346" t="str">
        <f ca="1"/>
        <v>Current</v>
      </c>
      <c r="L346" t="str">
        <f ca="1"/>
        <v>Current</v>
      </c>
      <c r="M346" t="str">
        <f ca="1"/>
        <v>Current</v>
      </c>
    </row>
    <row r="347" spans="2:13" x14ac:dyDescent="0.25">
      <c r="B347" t="str">
        <f ca="1"/>
        <v>Pebrook</v>
      </c>
      <c r="C347" t="str">
        <f ca="1"/>
        <v>Farnsworth</v>
      </c>
      <c r="D347" t="str">
        <f ca="1"/>
        <v>pfarnsworth8z@wunderground.com</v>
      </c>
      <c r="E347" t="str">
        <f ca="1"/>
        <v>project 3</v>
      </c>
      <c r="F347" t="str">
        <f ca="1"/>
        <v>supervisor</v>
      </c>
      <c r="G347" s="50">
        <f ca="1"/>
        <v>44825</v>
      </c>
      <c r="H347" s="50">
        <f ca="1"/>
        <v>44960</v>
      </c>
      <c r="I347" s="50">
        <f ca="1"/>
        <v>45339</v>
      </c>
      <c r="J347" t="str">
        <f ca="1"/>
        <v>AVAILABLE</v>
      </c>
      <c r="K347" t="str">
        <f ca="1"/>
        <v>Current</v>
      </c>
      <c r="L347" t="str">
        <f ca="1"/>
        <v>Current</v>
      </c>
      <c r="M347" t="str">
        <f ca="1"/>
        <v>Current</v>
      </c>
    </row>
    <row r="348" spans="2:13" x14ac:dyDescent="0.25">
      <c r="B348" t="str">
        <f ca="1"/>
        <v>Philip</v>
      </c>
      <c r="C348" t="str">
        <f ca="1"/>
        <v>Kuhlen</v>
      </c>
      <c r="D348" t="str">
        <f ca="1"/>
        <v>pkuhlendk@state.tx.us</v>
      </c>
      <c r="E348" t="str">
        <f ca="1"/>
        <v>project 2</v>
      </c>
      <c r="F348" t="str">
        <f ca="1"/>
        <v>supervisor</v>
      </c>
      <c r="G348" s="50">
        <f ca="1"/>
        <v>45070</v>
      </c>
      <c r="H348" s="50">
        <f ca="1"/>
        <v>44846</v>
      </c>
      <c r="I348" s="50">
        <f ca="1"/>
        <v>45407</v>
      </c>
      <c r="J348" t="str">
        <f ca="1"/>
        <v>AVAILABLE</v>
      </c>
      <c r="K348" t="str">
        <f ca="1"/>
        <v>Current</v>
      </c>
      <c r="L348" t="str">
        <f ca="1"/>
        <v>Current</v>
      </c>
      <c r="M348" t="str">
        <f ca="1"/>
        <v>Current</v>
      </c>
    </row>
    <row r="349" spans="2:13" x14ac:dyDescent="0.25">
      <c r="B349" t="str">
        <f ca="1"/>
        <v>Preston</v>
      </c>
      <c r="C349" t="str">
        <f ca="1"/>
        <v>Tumayan</v>
      </c>
      <c r="D349" t="str">
        <f ca="1"/>
        <v>ptumayanf4@dion.ne.jp</v>
      </c>
      <c r="E349" t="str">
        <f ca="1"/>
        <v>project 2</v>
      </c>
      <c r="F349" t="str">
        <f ca="1"/>
        <v>supervisor</v>
      </c>
      <c r="G349" s="50">
        <f ca="1"/>
        <v>44775</v>
      </c>
      <c r="H349" s="50">
        <f ca="1"/>
        <v>44943</v>
      </c>
      <c r="I349" s="50">
        <f ca="1"/>
        <v>45387</v>
      </c>
      <c r="J349" t="str">
        <f ca="1"/>
        <v>NOT AVAILABLE</v>
      </c>
      <c r="K349" t="str">
        <f ca="1"/>
        <v>Current</v>
      </c>
      <c r="L349" t="str">
        <f ca="1"/>
        <v>Current</v>
      </c>
      <c r="M349" t="str">
        <f ca="1"/>
        <v>Current</v>
      </c>
    </row>
    <row r="350" spans="2:13" x14ac:dyDescent="0.25">
      <c r="B350" t="str">
        <f ca="1"/>
        <v>Pris</v>
      </c>
      <c r="C350" t="str">
        <f ca="1"/>
        <v>Maud</v>
      </c>
      <c r="D350" t="str">
        <f ca="1"/>
        <v>pmaudah@123-reg.co.uk</v>
      </c>
      <c r="E350" t="str">
        <f ca="1"/>
        <v>project 6</v>
      </c>
      <c r="F350" t="str">
        <f ca="1"/>
        <v>assistant 2</v>
      </c>
      <c r="G350" s="50">
        <f ca="1"/>
        <v>45001</v>
      </c>
      <c r="H350" s="50">
        <f ca="1"/>
        <v>44779</v>
      </c>
      <c r="I350" s="50">
        <f ca="1"/>
        <v>44730</v>
      </c>
      <c r="J350" t="str">
        <f ca="1"/>
        <v>AVAILABLE</v>
      </c>
      <c r="K350" t="str">
        <f ca="1"/>
        <v>Current</v>
      </c>
      <c r="L350" t="str">
        <f ca="1"/>
        <v>Current</v>
      </c>
      <c r="M350" t="str">
        <f ca="1"/>
        <v>Notify</v>
      </c>
    </row>
    <row r="351" spans="2:13" x14ac:dyDescent="0.25">
      <c r="B351" t="str">
        <f ca="1"/>
        <v>Raff</v>
      </c>
      <c r="C351" t="str">
        <f ca="1"/>
        <v>Thomasen</v>
      </c>
      <c r="D351" t="str">
        <f ca="1"/>
        <v>rthomasenri@dagondesign.com</v>
      </c>
      <c r="E351" t="str">
        <f ca="1"/>
        <v>project 3</v>
      </c>
      <c r="F351" t="str">
        <f ca="1"/>
        <v>team lead</v>
      </c>
      <c r="G351" s="50">
        <f ca="1"/>
        <v>45089</v>
      </c>
      <c r="H351" s="50">
        <f ca="1"/>
        <v>44740</v>
      </c>
      <c r="I351" s="50">
        <f ca="1"/>
        <v>44851</v>
      </c>
      <c r="J351" t="str">
        <f ca="1"/>
        <v>AVAILABLE</v>
      </c>
      <c r="K351" t="str">
        <f ca="1"/>
        <v>Current</v>
      </c>
      <c r="L351" t="str">
        <f ca="1"/>
        <v>Current</v>
      </c>
      <c r="M351" t="str">
        <f ca="1"/>
        <v>Current</v>
      </c>
    </row>
    <row r="352" spans="2:13" x14ac:dyDescent="0.25">
      <c r="B352" t="str">
        <f ca="1"/>
        <v>Ramsey</v>
      </c>
      <c r="C352" t="str">
        <f ca="1"/>
        <v>Witham</v>
      </c>
      <c r="D352" t="str">
        <f ca="1"/>
        <v>rwithamil@seesaa.net</v>
      </c>
      <c r="E352" t="str">
        <f ca="1"/>
        <v>project 4</v>
      </c>
      <c r="F352" t="str">
        <f ca="1"/>
        <v>team lead</v>
      </c>
      <c r="G352" s="50">
        <f ca="1"/>
        <v>44869</v>
      </c>
      <c r="H352" s="50">
        <f ca="1"/>
        <v>45111</v>
      </c>
      <c r="I352" s="50">
        <f ca="1"/>
        <v>45390</v>
      </c>
      <c r="J352" t="str">
        <f ca="1"/>
        <v>AVAILABLE</v>
      </c>
      <c r="K352" t="str">
        <f ca="1"/>
        <v>Current</v>
      </c>
      <c r="L352" t="str">
        <f ca="1"/>
        <v>Current</v>
      </c>
      <c r="M352" t="str">
        <f ca="1"/>
        <v>Current</v>
      </c>
    </row>
    <row r="353" spans="2:13" x14ac:dyDescent="0.25">
      <c r="B353" t="str">
        <f ca="1"/>
        <v>Raquel</v>
      </c>
      <c r="C353" t="str">
        <f ca="1"/>
        <v>Midson</v>
      </c>
      <c r="D353" t="str">
        <f ca="1"/>
        <v>rmidsonig@biglobe.ne.jp</v>
      </c>
      <c r="E353" t="str">
        <f ca="1"/>
        <v>project 5</v>
      </c>
      <c r="F353" t="str">
        <f ca="1"/>
        <v>team lead</v>
      </c>
      <c r="G353" s="50">
        <f ca="1"/>
        <v>45034</v>
      </c>
      <c r="H353" s="50">
        <f ca="1"/>
        <v>45022</v>
      </c>
      <c r="I353" s="50">
        <f ca="1"/>
        <v>45332</v>
      </c>
      <c r="J353" t="str">
        <f ca="1"/>
        <v>NOT AVAILABLE</v>
      </c>
      <c r="K353" t="str">
        <f ca="1"/>
        <v>Current</v>
      </c>
      <c r="L353" t="str">
        <f ca="1"/>
        <v>Current</v>
      </c>
      <c r="M353" t="str">
        <f ca="1"/>
        <v>Current</v>
      </c>
    </row>
    <row r="354" spans="2:13" x14ac:dyDescent="0.25">
      <c r="B354" t="str">
        <f ca="1"/>
        <v>Rasia</v>
      </c>
      <c r="C354" t="str">
        <f ca="1"/>
        <v>Philbrick</v>
      </c>
      <c r="D354" t="str">
        <f ca="1"/>
        <v>rphilbrick76@hao123.com</v>
      </c>
      <c r="E354" t="str">
        <f ca="1"/>
        <v>project 5</v>
      </c>
      <c r="F354" t="str">
        <f ca="1"/>
        <v>supervisor</v>
      </c>
      <c r="G354" s="50">
        <f ca="1"/>
        <v>45087</v>
      </c>
      <c r="H354" s="50">
        <f ca="1"/>
        <v>44875</v>
      </c>
      <c r="I354" s="50">
        <f ca="1"/>
        <v>44929</v>
      </c>
      <c r="J354" t="str">
        <f ca="1"/>
        <v>AVAILABLE</v>
      </c>
      <c r="K354" t="str">
        <f ca="1"/>
        <v>Current</v>
      </c>
      <c r="L354" t="str">
        <f ca="1"/>
        <v>Current</v>
      </c>
      <c r="M354" t="str">
        <f ca="1"/>
        <v>Current</v>
      </c>
    </row>
    <row r="355" spans="2:13" x14ac:dyDescent="0.25">
      <c r="B355" t="str">
        <f ca="1"/>
        <v>Renard</v>
      </c>
      <c r="C355" t="str">
        <f ca="1"/>
        <v>Coryndon</v>
      </c>
      <c r="D355" t="str">
        <f ca="1"/>
        <v>rcoryndonai@rambler.ru</v>
      </c>
      <c r="E355" t="str">
        <f ca="1"/>
        <v>project 1</v>
      </c>
      <c r="F355" t="str">
        <f ca="1"/>
        <v>team lead</v>
      </c>
      <c r="G355" s="50">
        <f ca="1"/>
        <v>45173</v>
      </c>
      <c r="H355" s="50">
        <f ca="1"/>
        <v>44936</v>
      </c>
      <c r="I355" s="50">
        <f ca="1"/>
        <v>44766</v>
      </c>
      <c r="J355" t="str">
        <f ca="1"/>
        <v>AVAILABLE</v>
      </c>
      <c r="K355" t="str">
        <f ca="1"/>
        <v>Current</v>
      </c>
      <c r="L355" t="str">
        <f ca="1"/>
        <v>Current</v>
      </c>
      <c r="M355" t="str">
        <f ca="1"/>
        <v>Current</v>
      </c>
    </row>
    <row r="356" spans="2:13" x14ac:dyDescent="0.25">
      <c r="B356" t="str">
        <f ca="1"/>
        <v>Renard</v>
      </c>
      <c r="C356" t="str">
        <f ca="1"/>
        <v>Sherburn</v>
      </c>
      <c r="D356" t="str">
        <f ca="1"/>
        <v>rsherburn65@google.com.br</v>
      </c>
      <c r="E356" t="str">
        <f ca="1"/>
        <v>project 5</v>
      </c>
      <c r="F356" t="str">
        <f ca="1"/>
        <v>team lead</v>
      </c>
      <c r="G356" s="50">
        <f ca="1"/>
        <v>45173</v>
      </c>
      <c r="H356" s="50">
        <f ca="1"/>
        <v>44936</v>
      </c>
      <c r="I356" s="50">
        <f ca="1"/>
        <v>44766</v>
      </c>
      <c r="J356" t="str">
        <f ca="1"/>
        <v>NOT AVAILABLE</v>
      </c>
      <c r="K356" t="str">
        <f ca="1"/>
        <v>Current</v>
      </c>
      <c r="L356" t="str">
        <f ca="1"/>
        <v>Current</v>
      </c>
      <c r="M356" t="str">
        <f ca="1"/>
        <v>Current</v>
      </c>
    </row>
    <row r="357" spans="2:13" x14ac:dyDescent="0.25">
      <c r="B357" t="str">
        <f ca="1"/>
        <v>Renault</v>
      </c>
      <c r="C357" t="str">
        <f ca="1"/>
        <v>Wayper</v>
      </c>
      <c r="D357" t="str">
        <f ca="1"/>
        <v>rwayper8i@yale.edu</v>
      </c>
      <c r="E357" t="str">
        <f ca="1"/>
        <v>project 2</v>
      </c>
      <c r="F357" t="str">
        <f ca="1"/>
        <v>manager</v>
      </c>
      <c r="G357" s="50">
        <f ca="1"/>
        <v>45061</v>
      </c>
      <c r="H357" s="50">
        <f ca="1"/>
        <v>44958</v>
      </c>
      <c r="I357" s="50">
        <f ca="1"/>
        <v>44823</v>
      </c>
      <c r="J357" t="str">
        <f ca="1"/>
        <v>AVAILABLE</v>
      </c>
      <c r="K357" t="str">
        <f ca="1"/>
        <v>Current</v>
      </c>
      <c r="L357" t="str">
        <f ca="1"/>
        <v>Current</v>
      </c>
      <c r="M357" t="str">
        <f ca="1"/>
        <v>Current</v>
      </c>
    </row>
    <row r="358" spans="2:13" x14ac:dyDescent="0.25">
      <c r="B358" t="str">
        <f ca="1"/>
        <v>Richmound</v>
      </c>
      <c r="C358" t="str">
        <f ca="1"/>
        <v>Dundon</v>
      </c>
      <c r="D358" t="str">
        <f ca="1"/>
        <v>rdundonkv@scientificamerican.com</v>
      </c>
      <c r="E358" t="str">
        <f ca="1"/>
        <v>project 2</v>
      </c>
      <c r="F358" t="str">
        <f ca="1"/>
        <v>assistant 2</v>
      </c>
      <c r="G358" s="50">
        <f ca="1"/>
        <v>45043</v>
      </c>
      <c r="H358" s="50">
        <f ca="1"/>
        <v>44755</v>
      </c>
      <c r="I358" s="50">
        <f ca="1"/>
        <v>45164</v>
      </c>
      <c r="J358" t="str">
        <f ca="1"/>
        <v>NOT AVAILABLE</v>
      </c>
      <c r="K358" t="str">
        <f ca="1"/>
        <v>Current</v>
      </c>
      <c r="L358" t="str">
        <f ca="1"/>
        <v>Current</v>
      </c>
      <c r="M358" t="str">
        <f ca="1"/>
        <v>Current</v>
      </c>
    </row>
    <row r="359" spans="2:13" x14ac:dyDescent="0.25">
      <c r="B359" t="str">
        <f ca="1"/>
        <v>Riley</v>
      </c>
      <c r="C359" t="str">
        <f ca="1"/>
        <v>Milverton</v>
      </c>
      <c r="D359" t="str">
        <f ca="1"/>
        <v>rmilvertonqu@dot.gov</v>
      </c>
      <c r="E359" t="str">
        <f ca="1"/>
        <v>project 5</v>
      </c>
      <c r="F359" t="str">
        <f ca="1"/>
        <v>assistant 1</v>
      </c>
      <c r="G359" s="50">
        <f ca="1"/>
        <v>45091</v>
      </c>
      <c r="H359" s="50">
        <f ca="1"/>
        <v>45172</v>
      </c>
      <c r="I359" s="50">
        <f ca="1"/>
        <v>45429</v>
      </c>
      <c r="J359" t="str">
        <f ca="1"/>
        <v>NOT AVAILABLE</v>
      </c>
      <c r="K359" t="str">
        <f ca="1"/>
        <v>Current</v>
      </c>
      <c r="L359" t="str">
        <f ca="1"/>
        <v>Current</v>
      </c>
      <c r="M359" t="str">
        <f ca="1"/>
        <v>Current</v>
      </c>
    </row>
    <row r="360" spans="2:13" x14ac:dyDescent="0.25">
      <c r="B360" t="str">
        <f ca="1"/>
        <v>Riordan</v>
      </c>
      <c r="C360" t="str">
        <f ca="1"/>
        <v>Bosma</v>
      </c>
      <c r="D360" t="str">
        <f ca="1"/>
        <v>rbosmalg@dion.ne.jp</v>
      </c>
      <c r="E360" t="str">
        <f ca="1"/>
        <v>project 4</v>
      </c>
      <c r="F360" t="str">
        <f ca="1"/>
        <v>team lead</v>
      </c>
      <c r="G360" s="50">
        <f ca="1"/>
        <v>45077</v>
      </c>
      <c r="H360" s="50">
        <f ca="1"/>
        <v>45200</v>
      </c>
      <c r="I360" s="50">
        <f ca="1"/>
        <v>44852</v>
      </c>
      <c r="J360" t="str">
        <f ca="1"/>
        <v>AVAILABLE</v>
      </c>
      <c r="K360" t="str">
        <f ca="1"/>
        <v>Current</v>
      </c>
      <c r="L360" t="str">
        <f ca="1"/>
        <v>Current</v>
      </c>
      <c r="M360" t="str">
        <f ca="1"/>
        <v>Current</v>
      </c>
    </row>
    <row r="361" spans="2:13" x14ac:dyDescent="0.25">
      <c r="B361" t="str">
        <f ca="1"/>
        <v>Riva</v>
      </c>
      <c r="C361" t="str">
        <f ca="1"/>
        <v>Wellings</v>
      </c>
      <c r="D361" t="str">
        <f ca="1"/>
        <v>rwellings1l@smugmug.com</v>
      </c>
      <c r="E361" t="str">
        <f ca="1"/>
        <v>project 6</v>
      </c>
      <c r="F361" t="str">
        <f ca="1"/>
        <v>manager</v>
      </c>
      <c r="G361" s="50">
        <f ca="1"/>
        <v>44739</v>
      </c>
      <c r="H361" s="50">
        <f ca="1"/>
        <v>45070</v>
      </c>
      <c r="I361" s="50">
        <f ca="1"/>
        <v>44933</v>
      </c>
      <c r="J361" t="str">
        <f ca="1"/>
        <v>NOT AVAILABLE</v>
      </c>
      <c r="K361" t="str">
        <f ca="1"/>
        <v>Current</v>
      </c>
      <c r="L361" t="str">
        <f ca="1"/>
        <v>Current</v>
      </c>
      <c r="M361" t="str">
        <f ca="1"/>
        <v>Current</v>
      </c>
    </row>
    <row r="362" spans="2:13" x14ac:dyDescent="0.25">
      <c r="B362" t="str">
        <f ca="1"/>
        <v>Rock</v>
      </c>
      <c r="C362" t="str">
        <f ca="1"/>
        <v>Marty</v>
      </c>
      <c r="D362" t="str">
        <f ca="1"/>
        <v>rmartynr@godaddy.com</v>
      </c>
      <c r="E362" t="str">
        <f ca="1"/>
        <v>project 1</v>
      </c>
      <c r="F362" t="str">
        <f ca="1"/>
        <v>supervisor</v>
      </c>
      <c r="G362" s="50">
        <f ca="1"/>
        <v>44929</v>
      </c>
      <c r="H362" s="50">
        <f ca="1"/>
        <v>44903</v>
      </c>
      <c r="I362" s="50">
        <f ca="1"/>
        <v>45493</v>
      </c>
      <c r="J362" t="str">
        <f ca="1"/>
        <v>AVAILABLE</v>
      </c>
      <c r="K362" t="str">
        <f ca="1"/>
        <v>Current</v>
      </c>
      <c r="L362" t="str">
        <f ca="1"/>
        <v>Current</v>
      </c>
      <c r="M362" t="str">
        <f ca="1"/>
        <v>Current</v>
      </c>
    </row>
    <row r="363" spans="2:13" x14ac:dyDescent="0.25">
      <c r="B363" t="str">
        <f ca="1"/>
        <v>Rodie</v>
      </c>
      <c r="C363" t="str">
        <f ca="1"/>
        <v>Soggee</v>
      </c>
      <c r="D363" t="str">
        <f ca="1"/>
        <v>rsoggee24@census.gov</v>
      </c>
      <c r="E363" t="str">
        <f ca="1"/>
        <v>project 2</v>
      </c>
      <c r="F363" t="str">
        <f ca="1"/>
        <v>assistant 1</v>
      </c>
      <c r="G363" s="50">
        <f ca="1"/>
        <v>44942</v>
      </c>
      <c r="H363" s="50">
        <f ca="1"/>
        <v>45179</v>
      </c>
      <c r="I363" s="50">
        <f ca="1"/>
        <v>45171</v>
      </c>
      <c r="J363" t="str">
        <f ca="1"/>
        <v>AVAILABLE</v>
      </c>
      <c r="K363" t="str">
        <f ca="1"/>
        <v>Current</v>
      </c>
      <c r="L363" t="str">
        <f ca="1"/>
        <v>Current</v>
      </c>
      <c r="M363" t="str">
        <f ca="1"/>
        <v>Current</v>
      </c>
    </row>
    <row r="364" spans="2:13" x14ac:dyDescent="0.25">
      <c r="B364" t="str">
        <f ca="1"/>
        <v>Roley</v>
      </c>
      <c r="C364" t="str">
        <f ca="1"/>
        <v>Waghorne</v>
      </c>
      <c r="D364" t="str">
        <f ca="1"/>
        <v>rwaghornejj@webnode.com</v>
      </c>
      <c r="E364" t="str">
        <f ca="1"/>
        <v>project 2</v>
      </c>
      <c r="F364" t="str">
        <f ca="1"/>
        <v>assistant 2</v>
      </c>
      <c r="G364" s="50">
        <f ca="1"/>
        <v>44864</v>
      </c>
      <c r="H364" s="50">
        <f ca="1"/>
        <v>44803</v>
      </c>
      <c r="I364" s="50">
        <f ca="1"/>
        <v>44854</v>
      </c>
      <c r="J364" t="str">
        <f ca="1"/>
        <v>AVAILABLE</v>
      </c>
      <c r="K364" t="str">
        <f ca="1"/>
        <v>Current</v>
      </c>
      <c r="L364" t="str">
        <f ca="1"/>
        <v>Current</v>
      </c>
      <c r="M364" t="str">
        <f ca="1"/>
        <v>Current</v>
      </c>
    </row>
    <row r="365" spans="2:13" x14ac:dyDescent="0.25">
      <c r="B365" t="str">
        <f ca="1"/>
        <v>Rosalinda</v>
      </c>
      <c r="C365" t="str">
        <f ca="1"/>
        <v>Durgan</v>
      </c>
      <c r="D365" t="str">
        <f ca="1"/>
        <v>rdurgan4i@tinyurl.com</v>
      </c>
      <c r="E365" t="str">
        <f ca="1"/>
        <v>project 6</v>
      </c>
      <c r="F365" t="str">
        <f ca="1"/>
        <v>manager</v>
      </c>
      <c r="G365" s="50">
        <f ca="1"/>
        <v>44767</v>
      </c>
      <c r="H365" s="50">
        <f ca="1"/>
        <v>45117</v>
      </c>
      <c r="I365" s="50">
        <f ca="1"/>
        <v>44911</v>
      </c>
      <c r="J365" t="str">
        <f ca="1"/>
        <v>NOT AVAILABLE</v>
      </c>
      <c r="K365" t="str">
        <f ca="1"/>
        <v>Current</v>
      </c>
      <c r="L365" t="str">
        <f ca="1"/>
        <v>Current</v>
      </c>
      <c r="M365" t="str">
        <f ca="1"/>
        <v>Current</v>
      </c>
    </row>
    <row r="366" spans="2:13" x14ac:dyDescent="0.25">
      <c r="B366" t="str">
        <f ca="1"/>
        <v>Rosie</v>
      </c>
      <c r="C366" t="str">
        <f ca="1"/>
        <v>Solman</v>
      </c>
      <c r="D366" t="str">
        <f ca="1"/>
        <v>rsolmanaz@narod.ru</v>
      </c>
      <c r="E366" t="str">
        <f ca="1"/>
        <v>project 6</v>
      </c>
      <c r="F366" t="str">
        <f ca="1"/>
        <v>manager</v>
      </c>
      <c r="G366" s="50">
        <f ca="1"/>
        <v>44774</v>
      </c>
      <c r="H366" s="50">
        <f ca="1"/>
        <v>45146</v>
      </c>
      <c r="I366" s="50">
        <f ca="1"/>
        <v>45380</v>
      </c>
      <c r="J366" t="str">
        <f ca="1"/>
        <v>AVAILABLE</v>
      </c>
      <c r="K366" t="str">
        <f ca="1"/>
        <v>Current</v>
      </c>
      <c r="L366" t="str">
        <f ca="1"/>
        <v>Current</v>
      </c>
      <c r="M366" t="str">
        <f ca="1"/>
        <v>Current</v>
      </c>
    </row>
    <row r="367" spans="2:13" x14ac:dyDescent="0.25">
      <c r="B367" t="str">
        <f ca="1"/>
        <v>Rubia</v>
      </c>
      <c r="C367" t="str">
        <f ca="1"/>
        <v>Beardsdale</v>
      </c>
      <c r="D367" t="str">
        <f ca="1"/>
        <v>rbeardsdaleed@apache.org</v>
      </c>
      <c r="E367" t="str">
        <f ca="1"/>
        <v>project 2</v>
      </c>
      <c r="F367" t="str">
        <f ca="1"/>
        <v>assistant 1</v>
      </c>
      <c r="G367" s="50">
        <f ca="1"/>
        <v>44778</v>
      </c>
      <c r="H367" s="50">
        <f ca="1"/>
        <v>44800</v>
      </c>
      <c r="I367" s="50">
        <f ca="1"/>
        <v>45099</v>
      </c>
      <c r="J367" t="str">
        <f ca="1"/>
        <v>AVAILABLE</v>
      </c>
      <c r="K367" t="str">
        <f ca="1"/>
        <v>Current</v>
      </c>
      <c r="L367" t="str">
        <f ca="1"/>
        <v>Current</v>
      </c>
      <c r="M367" t="str">
        <f ca="1"/>
        <v>Current</v>
      </c>
    </row>
    <row r="368" spans="2:13" x14ac:dyDescent="0.25">
      <c r="B368" t="str">
        <f ca="1"/>
        <v>Salli</v>
      </c>
      <c r="C368" t="str">
        <f ca="1"/>
        <v>Stanford</v>
      </c>
      <c r="D368" t="str">
        <f ca="1"/>
        <v>sstanfordd@deviantart.com</v>
      </c>
      <c r="E368" t="str">
        <f ca="1"/>
        <v>project 1</v>
      </c>
      <c r="F368" t="str">
        <f ca="1"/>
        <v>assistant 2</v>
      </c>
      <c r="G368" s="50">
        <f ca="1"/>
        <v>44975</v>
      </c>
      <c r="H368" s="50">
        <f ca="1"/>
        <v>44796</v>
      </c>
      <c r="I368" s="50">
        <f ca="1"/>
        <v>45248</v>
      </c>
      <c r="J368" t="str">
        <f ca="1"/>
        <v>AVAILABLE</v>
      </c>
      <c r="K368" t="str">
        <f ca="1"/>
        <v>Current</v>
      </c>
      <c r="L368" t="str">
        <f ca="1"/>
        <v>Current</v>
      </c>
      <c r="M368" t="str">
        <f ca="1"/>
        <v>Current</v>
      </c>
    </row>
    <row r="369" spans="2:13" x14ac:dyDescent="0.25">
      <c r="B369" t="str">
        <f ca="1"/>
        <v>Sallyann</v>
      </c>
      <c r="C369" t="str">
        <f ca="1"/>
        <v>Perryman</v>
      </c>
      <c r="D369" t="str">
        <f ca="1"/>
        <v>sperrymaneo@va.gov</v>
      </c>
      <c r="E369" t="str">
        <f ca="1"/>
        <v>project 3</v>
      </c>
      <c r="F369" t="str">
        <f ca="1"/>
        <v>team lead</v>
      </c>
      <c r="G369" s="50">
        <f ca="1"/>
        <v>45074</v>
      </c>
      <c r="H369" s="50">
        <f ca="1"/>
        <v>44816</v>
      </c>
      <c r="I369" s="50">
        <f ca="1"/>
        <v>45140</v>
      </c>
      <c r="J369" t="str">
        <f ca="1"/>
        <v>AVAILABLE</v>
      </c>
      <c r="K369" t="str">
        <f ca="1"/>
        <v>Current</v>
      </c>
      <c r="L369" t="str">
        <f ca="1"/>
        <v>Current</v>
      </c>
      <c r="M369" t="str">
        <f ca="1"/>
        <v>Current</v>
      </c>
    </row>
    <row r="370" spans="2:13" x14ac:dyDescent="0.25">
      <c r="B370" t="str">
        <f ca="1"/>
        <v>Sampson</v>
      </c>
      <c r="C370" t="str">
        <f ca="1"/>
        <v>Haldenby</v>
      </c>
      <c r="D370" t="str">
        <f ca="1"/>
        <v>shaldenbyhd@prweb.com</v>
      </c>
      <c r="E370" t="str">
        <f ca="1"/>
        <v>project 1</v>
      </c>
      <c r="F370" t="str">
        <f ca="1"/>
        <v>supervisor</v>
      </c>
      <c r="G370" s="50">
        <f ca="1"/>
        <v>44913</v>
      </c>
      <c r="H370" s="50">
        <f ca="1"/>
        <v>44920</v>
      </c>
      <c r="I370" s="50">
        <f ca="1"/>
        <v>45407</v>
      </c>
      <c r="J370" t="str">
        <f ca="1"/>
        <v>AVAILABLE</v>
      </c>
      <c r="K370" t="str">
        <f ca="1"/>
        <v>Current</v>
      </c>
      <c r="L370" t="str">
        <f ca="1"/>
        <v>Current</v>
      </c>
      <c r="M370" t="str">
        <f ca="1"/>
        <v>Current</v>
      </c>
    </row>
    <row r="371" spans="2:13" x14ac:dyDescent="0.25">
      <c r="B371" t="str">
        <f ca="1"/>
        <v>Scarface</v>
      </c>
      <c r="C371" t="str">
        <f ca="1"/>
        <v>McAvey</v>
      </c>
      <c r="D371" t="str">
        <f ca="1"/>
        <v>smcaveykw@google.es</v>
      </c>
      <c r="E371" t="str">
        <f ca="1"/>
        <v>project 6</v>
      </c>
      <c r="F371" t="str">
        <f ca="1"/>
        <v>team lead</v>
      </c>
      <c r="G371" s="50">
        <f ca="1"/>
        <v>44862</v>
      </c>
      <c r="H371" s="50">
        <f ca="1"/>
        <v>44905</v>
      </c>
      <c r="I371" s="50">
        <f ca="1"/>
        <v>45051</v>
      </c>
      <c r="J371" t="str">
        <f ca="1"/>
        <v>AVAILABLE</v>
      </c>
      <c r="K371" t="str">
        <f ca="1"/>
        <v>Current</v>
      </c>
      <c r="L371" t="str">
        <f ca="1"/>
        <v>Current</v>
      </c>
      <c r="M371" t="str">
        <f ca="1"/>
        <v>Current</v>
      </c>
    </row>
    <row r="372" spans="2:13" x14ac:dyDescent="0.25">
      <c r="B372" t="str">
        <f ca="1"/>
        <v>Sergent</v>
      </c>
      <c r="C372" t="str">
        <f ca="1"/>
        <v>Stotherfield</v>
      </c>
      <c r="D372" t="str">
        <f ca="1"/>
        <v>sstotherfield3j@hud.gov</v>
      </c>
      <c r="E372" t="str">
        <f ca="1"/>
        <v>project 4</v>
      </c>
      <c r="F372" t="str">
        <f ca="1"/>
        <v>assistant 2</v>
      </c>
      <c r="G372" s="50">
        <f ca="1"/>
        <v>45174</v>
      </c>
      <c r="H372" s="50">
        <f ca="1"/>
        <v>44761</v>
      </c>
      <c r="I372" s="50">
        <f ca="1"/>
        <v>45052</v>
      </c>
      <c r="J372" t="str">
        <f ca="1"/>
        <v>AVAILABLE</v>
      </c>
      <c r="K372" t="str">
        <f ca="1"/>
        <v>Current</v>
      </c>
      <c r="L372" t="str">
        <f ca="1"/>
        <v>Current</v>
      </c>
      <c r="M372" t="str">
        <f ca="1"/>
        <v>Current</v>
      </c>
    </row>
    <row r="373" spans="2:13" x14ac:dyDescent="0.25">
      <c r="B373" t="str">
        <f ca="1"/>
        <v>Shaine</v>
      </c>
      <c r="C373" t="str">
        <f ca="1"/>
        <v>Reeveley</v>
      </c>
      <c r="D373" t="str">
        <f ca="1"/>
        <v>sreeveleyho@pinterest.com</v>
      </c>
      <c r="E373" t="str">
        <f ca="1"/>
        <v>project 4</v>
      </c>
      <c r="F373" t="str">
        <f ca="1"/>
        <v>manager</v>
      </c>
      <c r="G373" s="50">
        <f ca="1"/>
        <v>45127</v>
      </c>
      <c r="H373" s="50">
        <f ca="1"/>
        <v>44843</v>
      </c>
      <c r="I373" s="50">
        <f ca="1"/>
        <v>45243</v>
      </c>
      <c r="J373" t="str">
        <f ca="1"/>
        <v>AVAILABLE</v>
      </c>
      <c r="K373" t="str">
        <f ca="1"/>
        <v>Current</v>
      </c>
      <c r="L373" t="str">
        <f ca="1"/>
        <v>Current</v>
      </c>
      <c r="M373" t="str">
        <f ca="1"/>
        <v>Current</v>
      </c>
    </row>
    <row r="374" spans="2:13" x14ac:dyDescent="0.25">
      <c r="B374" t="str">
        <f ca="1"/>
        <v>Shalne</v>
      </c>
      <c r="C374" t="str">
        <f ca="1"/>
        <v>Clemence</v>
      </c>
      <c r="D374" t="str">
        <f ca="1"/>
        <v>sclemence4k@miitbeian.gov.cn</v>
      </c>
      <c r="E374" t="str">
        <f ca="1"/>
        <v>project 6</v>
      </c>
      <c r="F374" t="str">
        <f ca="1"/>
        <v>supervisor</v>
      </c>
      <c r="G374" s="50">
        <f ca="1"/>
        <v>44988</v>
      </c>
      <c r="H374" s="50">
        <f ca="1"/>
        <v>45057</v>
      </c>
      <c r="I374" s="50">
        <f ca="1"/>
        <v>44975</v>
      </c>
      <c r="J374" t="str">
        <f ca="1"/>
        <v>AVAILABLE</v>
      </c>
      <c r="K374" t="str">
        <f ca="1"/>
        <v>Current</v>
      </c>
      <c r="L374" t="str">
        <f ca="1"/>
        <v>Current</v>
      </c>
      <c r="M374" t="str">
        <f ca="1"/>
        <v>Current</v>
      </c>
    </row>
    <row r="375" spans="2:13" x14ac:dyDescent="0.25">
      <c r="B375" t="str">
        <f ca="1"/>
        <v>Shani</v>
      </c>
      <c r="C375" t="str">
        <f ca="1"/>
        <v>Grimsditch</v>
      </c>
      <c r="D375" t="str">
        <f ca="1"/>
        <v>sgrimsditchbg@prlog.org</v>
      </c>
      <c r="E375" t="str">
        <f ca="1"/>
        <v>project 4</v>
      </c>
      <c r="F375" t="str">
        <f ca="1"/>
        <v>assistant 2</v>
      </c>
      <c r="G375" s="50">
        <f ca="1"/>
        <v>45042</v>
      </c>
      <c r="H375" s="50">
        <f ca="1"/>
        <v>44996</v>
      </c>
      <c r="I375" s="50">
        <f ca="1"/>
        <v>45232</v>
      </c>
      <c r="J375" t="str">
        <f ca="1"/>
        <v>NOT AVAILABLE</v>
      </c>
      <c r="K375" t="str">
        <f ca="1"/>
        <v>Current</v>
      </c>
      <c r="L375" t="str">
        <f ca="1"/>
        <v>Current</v>
      </c>
      <c r="M375" t="str">
        <f ca="1"/>
        <v>Current</v>
      </c>
    </row>
    <row r="376" spans="2:13" x14ac:dyDescent="0.25">
      <c r="B376" t="str">
        <f ca="1"/>
        <v>Shay</v>
      </c>
      <c r="C376" t="str">
        <f ca="1"/>
        <v>Brownscombe</v>
      </c>
      <c r="D376" t="str">
        <f ca="1"/>
        <v>sbrownscombei1@imgur.com</v>
      </c>
      <c r="E376" t="str">
        <f ca="1"/>
        <v>project 4</v>
      </c>
      <c r="F376" t="str">
        <f ca="1"/>
        <v>team lead</v>
      </c>
      <c r="G376" s="50">
        <f ca="1"/>
        <v>44786</v>
      </c>
      <c r="H376" s="50">
        <f ca="1"/>
        <v>44922</v>
      </c>
      <c r="I376" s="50">
        <f ca="1"/>
        <v>44929</v>
      </c>
      <c r="J376" t="str">
        <f ca="1"/>
        <v>AVAILABLE</v>
      </c>
      <c r="K376" t="str">
        <f ca="1"/>
        <v>Current</v>
      </c>
      <c r="L376" t="str">
        <f ca="1"/>
        <v>Current</v>
      </c>
      <c r="M376" t="str">
        <f ca="1"/>
        <v>Current</v>
      </c>
    </row>
    <row r="377" spans="2:13" x14ac:dyDescent="0.25">
      <c r="B377" t="str">
        <f ca="1"/>
        <v>Shay</v>
      </c>
      <c r="C377" t="str">
        <f ca="1"/>
        <v>Vint</v>
      </c>
      <c r="D377" t="str">
        <f ca="1"/>
        <v>svint6f@loc.gov</v>
      </c>
      <c r="E377" t="str">
        <f ca="1"/>
        <v>project 4</v>
      </c>
      <c r="F377" t="str">
        <f ca="1"/>
        <v>assistant 1</v>
      </c>
      <c r="G377" s="50">
        <f ca="1"/>
        <v>44786</v>
      </c>
      <c r="H377" s="50">
        <f ca="1"/>
        <v>44922</v>
      </c>
      <c r="I377" s="50">
        <f ca="1"/>
        <v>44929</v>
      </c>
      <c r="J377" t="str">
        <f ca="1"/>
        <v>NOT AVAILABLE</v>
      </c>
      <c r="K377" t="str">
        <f ca="1"/>
        <v>Current</v>
      </c>
      <c r="L377" t="str">
        <f ca="1"/>
        <v>Current</v>
      </c>
      <c r="M377" t="str">
        <f ca="1"/>
        <v>Current</v>
      </c>
    </row>
    <row r="378" spans="2:13" x14ac:dyDescent="0.25">
      <c r="B378" t="str">
        <f ca="1"/>
        <v>Sheena</v>
      </c>
      <c r="C378" t="str">
        <f ca="1"/>
        <v>Glison</v>
      </c>
      <c r="D378" t="str">
        <f ca="1"/>
        <v>sglisonc1@state.gov</v>
      </c>
      <c r="E378" t="str">
        <f ca="1"/>
        <v>project 1</v>
      </c>
      <c r="F378" t="str">
        <f ca="1"/>
        <v>manager</v>
      </c>
      <c r="G378" s="50">
        <f ca="1"/>
        <v>44947</v>
      </c>
      <c r="H378" s="50">
        <f ca="1"/>
        <v>44940</v>
      </c>
      <c r="I378" s="50">
        <f ca="1"/>
        <v>45027</v>
      </c>
      <c r="J378" t="str">
        <f ca="1"/>
        <v>AVAILABLE</v>
      </c>
      <c r="K378" t="str">
        <f ca="1"/>
        <v>Current</v>
      </c>
      <c r="L378" t="str">
        <f ca="1"/>
        <v>Current</v>
      </c>
      <c r="M378" t="str">
        <f ca="1"/>
        <v>Current</v>
      </c>
    </row>
    <row r="379" spans="2:13" x14ac:dyDescent="0.25">
      <c r="B379" t="str">
        <f ca="1"/>
        <v>Sheffield</v>
      </c>
      <c r="C379" t="str">
        <f ca="1"/>
        <v>Berndsen</v>
      </c>
      <c r="D379" t="str">
        <f ca="1"/>
        <v>sberndsen5e@ucsd.edu</v>
      </c>
      <c r="E379" t="str">
        <f ca="1"/>
        <v>project 2</v>
      </c>
      <c r="F379" t="str">
        <f ca="1"/>
        <v>supervisor</v>
      </c>
      <c r="G379" s="50">
        <f ca="1"/>
        <v>44842</v>
      </c>
      <c r="H379" s="50">
        <f ca="1"/>
        <v>44722</v>
      </c>
      <c r="I379" s="50">
        <f ca="1"/>
        <v>45063</v>
      </c>
      <c r="J379" t="str">
        <f ca="1"/>
        <v>NOT AVAILABLE</v>
      </c>
      <c r="K379" t="str">
        <f ca="1"/>
        <v>Current</v>
      </c>
      <c r="L379" t="str">
        <f ca="1"/>
        <v>Expired</v>
      </c>
      <c r="M379" t="str">
        <f ca="1"/>
        <v>Current</v>
      </c>
    </row>
    <row r="380" spans="2:13" x14ac:dyDescent="0.25">
      <c r="B380" t="str">
        <f ca="1"/>
        <v>Shem</v>
      </c>
      <c r="C380" t="str">
        <f ca="1"/>
        <v>Abrahamowitcz</v>
      </c>
      <c r="D380" t="str">
        <f ca="1"/>
        <v>sabrahamowitczhv@hatena.ne.jp</v>
      </c>
      <c r="E380" t="str">
        <f ca="1"/>
        <v>project 1</v>
      </c>
      <c r="F380" t="str">
        <f ca="1"/>
        <v>supervisor</v>
      </c>
      <c r="G380" s="50">
        <f ca="1"/>
        <v>45101</v>
      </c>
      <c r="H380" s="50">
        <f ca="1"/>
        <v>45132</v>
      </c>
      <c r="I380" s="50">
        <f ca="1"/>
        <v>45203</v>
      </c>
      <c r="J380" t="str">
        <f ca="1"/>
        <v>AVAILABLE</v>
      </c>
      <c r="K380" t="str">
        <f ca="1"/>
        <v>Current</v>
      </c>
      <c r="L380" t="str">
        <f ca="1"/>
        <v>Current</v>
      </c>
      <c r="M380" t="str">
        <f ca="1"/>
        <v>Current</v>
      </c>
    </row>
    <row r="381" spans="2:13" x14ac:dyDescent="0.25">
      <c r="B381" t="str">
        <f ca="1"/>
        <v>Sherline</v>
      </c>
      <c r="C381" t="str">
        <f ca="1"/>
        <v>Carnegy</v>
      </c>
      <c r="D381" t="str">
        <f ca="1"/>
        <v>scarnegy89@livejournal.com</v>
      </c>
      <c r="E381" t="str">
        <f ca="1"/>
        <v>project 4</v>
      </c>
      <c r="F381" t="str">
        <f ca="1"/>
        <v>assistant 2</v>
      </c>
      <c r="G381" s="50">
        <f ca="1"/>
        <v>44848</v>
      </c>
      <c r="H381" s="50">
        <f ca="1"/>
        <v>44932</v>
      </c>
      <c r="I381" s="50">
        <f ca="1"/>
        <v>45261</v>
      </c>
      <c r="J381" t="str">
        <f ca="1"/>
        <v>AVAILABLE</v>
      </c>
      <c r="K381" t="str">
        <f ca="1"/>
        <v>Current</v>
      </c>
      <c r="L381" t="str">
        <f ca="1"/>
        <v>Current</v>
      </c>
      <c r="M381" t="str">
        <f ca="1"/>
        <v>Current</v>
      </c>
    </row>
    <row r="382" spans="2:13" x14ac:dyDescent="0.25">
      <c r="B382" t="str">
        <f ca="1"/>
        <v>Sonnie</v>
      </c>
      <c r="C382" t="str">
        <f ca="1"/>
        <v>Woodyear</v>
      </c>
      <c r="D382" t="str">
        <f ca="1"/>
        <v>swoodyear7u@usa.gov</v>
      </c>
      <c r="E382" t="str">
        <f ca="1"/>
        <v>project 3</v>
      </c>
      <c r="F382" t="str">
        <f ca="1"/>
        <v>manager</v>
      </c>
      <c r="G382" s="50">
        <f ca="1"/>
        <v>44742</v>
      </c>
      <c r="H382" s="50">
        <f ca="1"/>
        <v>45205</v>
      </c>
      <c r="I382" s="50">
        <f ca="1"/>
        <v>45168</v>
      </c>
      <c r="J382" t="str">
        <f ca="1"/>
        <v>NOT AVAILABLE</v>
      </c>
      <c r="K382" t="str">
        <f ca="1"/>
        <v>Current</v>
      </c>
      <c r="L382" t="str">
        <f ca="1"/>
        <v>Current</v>
      </c>
      <c r="M382" t="str">
        <f ca="1"/>
        <v>Current</v>
      </c>
    </row>
    <row r="383" spans="2:13" x14ac:dyDescent="0.25">
      <c r="B383" t="str">
        <f ca="1"/>
        <v>Sorcha</v>
      </c>
      <c r="C383" t="str">
        <f ca="1"/>
        <v>Carsberg</v>
      </c>
      <c r="D383" t="str">
        <f ca="1"/>
        <v>scarsbergcw@shinystat.com</v>
      </c>
      <c r="E383" t="str">
        <f ca="1"/>
        <v>project 3</v>
      </c>
      <c r="F383" t="str">
        <f ca="1"/>
        <v>assistant 2</v>
      </c>
      <c r="G383" s="50">
        <f ca="1"/>
        <v>44890</v>
      </c>
      <c r="H383" s="50">
        <f ca="1"/>
        <v>44812</v>
      </c>
      <c r="I383" s="50">
        <f ca="1"/>
        <v>45192</v>
      </c>
      <c r="J383" t="str">
        <f ca="1"/>
        <v>AVAILABLE</v>
      </c>
      <c r="K383" t="str">
        <f ca="1"/>
        <v>Current</v>
      </c>
      <c r="L383" t="str">
        <f ca="1"/>
        <v>Current</v>
      </c>
      <c r="M383" t="str">
        <f ca="1"/>
        <v>Current</v>
      </c>
    </row>
    <row r="384" spans="2:13" x14ac:dyDescent="0.25">
      <c r="B384" t="str">
        <f ca="1"/>
        <v>Standford</v>
      </c>
      <c r="C384" t="str">
        <f ca="1"/>
        <v>Souttar</v>
      </c>
      <c r="D384" t="str">
        <f ca="1"/>
        <v>ssouttaroz@walmart.com</v>
      </c>
      <c r="E384" t="str">
        <f ca="1"/>
        <v>project 6</v>
      </c>
      <c r="F384" t="str">
        <f ca="1"/>
        <v>supervisor</v>
      </c>
      <c r="G384" s="50">
        <f ca="1"/>
        <v>44981</v>
      </c>
      <c r="H384" s="50">
        <f ca="1"/>
        <v>44789</v>
      </c>
      <c r="I384" s="50">
        <f ca="1"/>
        <v>45093</v>
      </c>
      <c r="J384" t="str">
        <f ca="1"/>
        <v>AVAILABLE</v>
      </c>
      <c r="K384" t="str">
        <f ca="1"/>
        <v>Current</v>
      </c>
      <c r="L384" t="str">
        <f ca="1"/>
        <v>Current</v>
      </c>
      <c r="M384" t="str">
        <f ca="1"/>
        <v>Current</v>
      </c>
    </row>
    <row r="385" spans="2:13" x14ac:dyDescent="0.25">
      <c r="B385" t="str">
        <f ca="1"/>
        <v>Stanton</v>
      </c>
      <c r="C385" t="str">
        <f ca="1"/>
        <v>Pellington</v>
      </c>
      <c r="D385" t="str">
        <f ca="1"/>
        <v>spellington9w@example.com</v>
      </c>
      <c r="E385" t="str">
        <f ca="1"/>
        <v>project 4</v>
      </c>
      <c r="F385" t="str">
        <f ca="1"/>
        <v>assistant 1</v>
      </c>
      <c r="G385" s="50">
        <f ca="1"/>
        <v>44954</v>
      </c>
      <c r="H385" s="50">
        <f ca="1"/>
        <v>44724</v>
      </c>
      <c r="I385" s="50">
        <f ca="1"/>
        <v>45316</v>
      </c>
      <c r="J385" t="str">
        <f ca="1"/>
        <v>AVAILABLE</v>
      </c>
      <c r="K385" t="str">
        <f ca="1"/>
        <v>Current</v>
      </c>
      <c r="L385" t="str">
        <f ca="1"/>
        <v>Notify</v>
      </c>
      <c r="M385" t="str">
        <f ca="1"/>
        <v>Current</v>
      </c>
    </row>
    <row r="386" spans="2:13" x14ac:dyDescent="0.25">
      <c r="B386" t="str">
        <f ca="1"/>
        <v>Stephan</v>
      </c>
      <c r="C386" t="str">
        <f ca="1"/>
        <v>Colecrough</v>
      </c>
      <c r="D386" t="str">
        <f ca="1"/>
        <v>scolecrough5w@hugedomains.com</v>
      </c>
      <c r="E386" t="str">
        <f ca="1"/>
        <v>project 1</v>
      </c>
      <c r="F386" t="str">
        <f ca="1"/>
        <v>assistant 1</v>
      </c>
      <c r="G386" s="50">
        <f ca="1"/>
        <v>44942</v>
      </c>
      <c r="H386" s="50">
        <f ca="1"/>
        <v>44875</v>
      </c>
      <c r="I386" s="50">
        <f ca="1"/>
        <v>45048</v>
      </c>
      <c r="J386" t="str">
        <f ca="1"/>
        <v>NOT AVAILABLE</v>
      </c>
      <c r="K386" t="str">
        <f ca="1"/>
        <v>Current</v>
      </c>
      <c r="L386" t="str">
        <f ca="1"/>
        <v>Current</v>
      </c>
      <c r="M386" t="str">
        <f ca="1"/>
        <v>Current</v>
      </c>
    </row>
    <row r="387" spans="2:13" x14ac:dyDescent="0.25">
      <c r="B387" t="str">
        <f ca="1"/>
        <v>Stirling</v>
      </c>
      <c r="C387" t="str">
        <f ca="1"/>
        <v>Maddicks</v>
      </c>
      <c r="D387" t="str">
        <f ca="1"/>
        <v>smaddicksk@t-online.de</v>
      </c>
      <c r="E387" t="str">
        <f ca="1"/>
        <v>project 4</v>
      </c>
      <c r="F387" t="str">
        <f ca="1"/>
        <v>manager</v>
      </c>
      <c r="G387" s="50">
        <f ca="1"/>
        <v>45179</v>
      </c>
      <c r="H387" s="50">
        <f ca="1"/>
        <v>44898</v>
      </c>
      <c r="I387" s="50">
        <f ca="1"/>
        <v>45271</v>
      </c>
      <c r="J387" t="str">
        <f ca="1"/>
        <v>AVAILABLE</v>
      </c>
      <c r="K387" t="str">
        <f ca="1"/>
        <v>Current</v>
      </c>
      <c r="L387" t="str">
        <f ca="1"/>
        <v>Current</v>
      </c>
      <c r="M387" t="str">
        <f ca="1"/>
        <v>Current</v>
      </c>
    </row>
    <row r="388" spans="2:13" x14ac:dyDescent="0.25">
      <c r="B388" t="str">
        <f ca="1"/>
        <v>Tabbatha</v>
      </c>
      <c r="C388" t="str">
        <f ca="1"/>
        <v>Wardhaugh</v>
      </c>
      <c r="D388" t="str">
        <f ca="1"/>
        <v>twardhaugh98@skyrock.com</v>
      </c>
      <c r="E388" t="str">
        <f ca="1"/>
        <v>project 6</v>
      </c>
      <c r="F388" t="str">
        <f ca="1"/>
        <v>assistant 2</v>
      </c>
      <c r="G388" s="50">
        <f ca="1"/>
        <v>44784</v>
      </c>
      <c r="H388" s="50">
        <f ca="1"/>
        <v>45204</v>
      </c>
      <c r="I388" s="50">
        <f ca="1"/>
        <v>45476</v>
      </c>
      <c r="J388" t="str">
        <f ca="1"/>
        <v>AVAILABLE</v>
      </c>
      <c r="K388" t="str">
        <f ca="1"/>
        <v>Current</v>
      </c>
      <c r="L388" t="str">
        <f ca="1"/>
        <v>Current</v>
      </c>
      <c r="M388" t="str">
        <f ca="1"/>
        <v>Current</v>
      </c>
    </row>
    <row r="389" spans="2:13" x14ac:dyDescent="0.25">
      <c r="B389" t="str">
        <f ca="1"/>
        <v>Tallulah</v>
      </c>
      <c r="C389" t="str">
        <f ca="1"/>
        <v>Jaycock</v>
      </c>
      <c r="D389" t="str">
        <f ca="1"/>
        <v>tjaycockbc@nationalgeographic.com</v>
      </c>
      <c r="E389" t="str">
        <f ca="1"/>
        <v>project 4</v>
      </c>
      <c r="F389" t="str">
        <f ca="1"/>
        <v>assistant 2</v>
      </c>
      <c r="G389" s="50">
        <f ca="1"/>
        <v>44967</v>
      </c>
      <c r="H389" s="50">
        <f ca="1"/>
        <v>45023</v>
      </c>
      <c r="I389" s="50">
        <f ca="1"/>
        <v>45180</v>
      </c>
      <c r="J389" t="str">
        <f ca="1"/>
        <v>AVAILABLE</v>
      </c>
      <c r="K389" t="str">
        <f ca="1"/>
        <v>Current</v>
      </c>
      <c r="L389" t="str">
        <f ca="1"/>
        <v>Current</v>
      </c>
      <c r="M389" t="str">
        <f ca="1"/>
        <v>Current</v>
      </c>
    </row>
    <row r="390" spans="2:13" x14ac:dyDescent="0.25">
      <c r="B390" t="str">
        <f ca="1"/>
        <v>Tamiko</v>
      </c>
      <c r="C390" t="str">
        <f ca="1"/>
        <v>Spores</v>
      </c>
      <c r="D390" t="str">
        <f ca="1"/>
        <v>tspores8y@nydailynews.com</v>
      </c>
      <c r="E390" t="str">
        <f ca="1"/>
        <v>project 3</v>
      </c>
      <c r="F390" t="str">
        <f ca="1"/>
        <v>team lead</v>
      </c>
      <c r="G390" s="50">
        <f ca="1"/>
        <v>44922</v>
      </c>
      <c r="H390" s="50">
        <f ca="1"/>
        <v>45000</v>
      </c>
      <c r="I390" s="50">
        <f ca="1"/>
        <v>45345</v>
      </c>
      <c r="J390" t="str">
        <f ca="1"/>
        <v>NOT AVAILABLE</v>
      </c>
      <c r="K390" t="str">
        <f ca="1"/>
        <v>Current</v>
      </c>
      <c r="L390" t="str">
        <f ca="1"/>
        <v>Current</v>
      </c>
      <c r="M390" t="str">
        <f ca="1"/>
        <v>Current</v>
      </c>
    </row>
    <row r="391" spans="2:13" x14ac:dyDescent="0.25">
      <c r="B391" t="str">
        <f ca="1"/>
        <v>Tedmund</v>
      </c>
      <c r="C391" t="str">
        <f ca="1"/>
        <v>Hulson</v>
      </c>
      <c r="D391" t="str">
        <f ca="1"/>
        <v>thulsonp9@globo.com</v>
      </c>
      <c r="E391" t="str">
        <f ca="1"/>
        <v>project 6</v>
      </c>
      <c r="F391" t="str">
        <f ca="1"/>
        <v>assistant 2</v>
      </c>
      <c r="G391" s="50">
        <f ca="1"/>
        <v>45124</v>
      </c>
      <c r="H391" s="50">
        <f ca="1"/>
        <v>45020</v>
      </c>
      <c r="I391" s="50">
        <f ca="1"/>
        <v>45232</v>
      </c>
      <c r="J391" t="str">
        <f ca="1"/>
        <v>NOT AVAILABLE</v>
      </c>
      <c r="K391" t="str">
        <f ca="1"/>
        <v>Current</v>
      </c>
      <c r="L391" t="str">
        <f ca="1"/>
        <v>Current</v>
      </c>
      <c r="M391" t="str">
        <f ca="1"/>
        <v>Current</v>
      </c>
    </row>
    <row r="392" spans="2:13" x14ac:dyDescent="0.25">
      <c r="B392" t="str">
        <f ca="1"/>
        <v>Terrie</v>
      </c>
      <c r="C392" t="str">
        <f ca="1"/>
        <v>Berston</v>
      </c>
      <c r="D392" t="str">
        <f ca="1"/>
        <v>tberston91@ycombinator.com</v>
      </c>
      <c r="E392" t="str">
        <f ca="1"/>
        <v>project 2</v>
      </c>
      <c r="F392" t="str">
        <f ca="1"/>
        <v>assistant 2</v>
      </c>
      <c r="G392" s="50">
        <f ca="1"/>
        <v>45059</v>
      </c>
      <c r="H392" s="50">
        <f ca="1"/>
        <v>45129</v>
      </c>
      <c r="I392" s="50">
        <f ca="1"/>
        <v>45433</v>
      </c>
      <c r="J392" t="str">
        <f ca="1"/>
        <v>AVAILABLE</v>
      </c>
      <c r="K392" t="str">
        <f ca="1"/>
        <v>Current</v>
      </c>
      <c r="L392" t="str">
        <f ca="1"/>
        <v>Current</v>
      </c>
      <c r="M392" t="str">
        <f ca="1"/>
        <v>Current</v>
      </c>
    </row>
    <row r="393" spans="2:13" x14ac:dyDescent="0.25">
      <c r="B393" t="str">
        <f ca="1"/>
        <v>Tim</v>
      </c>
      <c r="C393" t="str">
        <f ca="1"/>
        <v>Kildea</v>
      </c>
      <c r="D393" t="str">
        <f ca="1"/>
        <v>tkildea1u@sphinn.com</v>
      </c>
      <c r="E393" t="str">
        <f ca="1"/>
        <v>project 5</v>
      </c>
      <c r="F393" t="str">
        <f ca="1"/>
        <v>assistant 2</v>
      </c>
      <c r="G393" s="50">
        <f ca="1"/>
        <v>45047</v>
      </c>
      <c r="H393" s="50">
        <f ca="1"/>
        <v>44912</v>
      </c>
      <c r="I393" s="50">
        <f ca="1"/>
        <v>44718</v>
      </c>
      <c r="J393" t="str">
        <f ca="1"/>
        <v>AVAILABLE</v>
      </c>
      <c r="K393" t="str">
        <f ca="1"/>
        <v>Current</v>
      </c>
      <c r="L393" t="str">
        <f ca="1"/>
        <v>Current</v>
      </c>
      <c r="M393" t="str">
        <f ca="1"/>
        <v>Expired</v>
      </c>
    </row>
    <row r="394" spans="2:13" x14ac:dyDescent="0.25">
      <c r="B394" t="str">
        <f ca="1"/>
        <v>Tomas</v>
      </c>
      <c r="C394" t="str">
        <f ca="1"/>
        <v>Scragg</v>
      </c>
      <c r="D394" t="str">
        <f ca="1"/>
        <v>tscraggch@barnesandnoble.com</v>
      </c>
      <c r="E394" t="str">
        <f ca="1"/>
        <v>project 6</v>
      </c>
      <c r="F394" t="str">
        <f ca="1"/>
        <v>assistant 1</v>
      </c>
      <c r="G394" s="50">
        <f ca="1"/>
        <v>44918</v>
      </c>
      <c r="H394" s="50">
        <f ca="1"/>
        <v>45155</v>
      </c>
      <c r="I394" s="50">
        <f ca="1"/>
        <v>45226</v>
      </c>
      <c r="J394" t="str">
        <f ca="1"/>
        <v>NOT AVAILABLE</v>
      </c>
      <c r="K394" t="str">
        <f ca="1"/>
        <v>Current</v>
      </c>
      <c r="L394" t="str">
        <f ca="1"/>
        <v>Current</v>
      </c>
      <c r="M394" t="str">
        <f ca="1"/>
        <v>Current</v>
      </c>
    </row>
    <row r="395" spans="2:13" x14ac:dyDescent="0.25">
      <c r="B395" t="str">
        <f ca="1"/>
        <v>Torry</v>
      </c>
      <c r="C395" t="str">
        <f ca="1"/>
        <v>Addess</v>
      </c>
      <c r="D395" t="str">
        <f ca="1"/>
        <v>taddess64@patch.com</v>
      </c>
      <c r="E395" t="str">
        <f ca="1"/>
        <v>project 1</v>
      </c>
      <c r="F395" t="str">
        <f ca="1"/>
        <v>assistant 1</v>
      </c>
      <c r="G395" s="50">
        <f ca="1"/>
        <v>44883</v>
      </c>
      <c r="H395" s="50">
        <f ca="1"/>
        <v>44728</v>
      </c>
      <c r="I395" s="50">
        <f ca="1"/>
        <v>45485</v>
      </c>
      <c r="J395" t="str">
        <f ca="1"/>
        <v>AVAILABLE</v>
      </c>
      <c r="K395" t="str">
        <f ca="1"/>
        <v>Current</v>
      </c>
      <c r="L395" t="str">
        <f ca="1"/>
        <v>Notify</v>
      </c>
      <c r="M395" t="str">
        <f ca="1"/>
        <v>Current</v>
      </c>
    </row>
    <row r="396" spans="2:13" x14ac:dyDescent="0.25">
      <c r="B396" t="str">
        <f ca="1"/>
        <v>Trey</v>
      </c>
      <c r="C396" t="str">
        <f ca="1"/>
        <v>Paddle</v>
      </c>
      <c r="D396" t="str">
        <f ca="1"/>
        <v>tpaddle9t@list-manage.com</v>
      </c>
      <c r="E396" t="str">
        <f ca="1"/>
        <v>project 1</v>
      </c>
      <c r="F396" t="str">
        <f ca="1"/>
        <v>supervisor</v>
      </c>
      <c r="G396" s="50">
        <f ca="1"/>
        <v>45145</v>
      </c>
      <c r="H396" s="50">
        <f ca="1"/>
        <v>44969</v>
      </c>
      <c r="I396" s="50">
        <f ca="1"/>
        <v>44922</v>
      </c>
      <c r="J396" t="str">
        <f ca="1"/>
        <v>AVAILABLE</v>
      </c>
      <c r="K396" t="str">
        <f ca="1"/>
        <v>Current</v>
      </c>
      <c r="L396" t="str">
        <f ca="1"/>
        <v>Current</v>
      </c>
      <c r="M396" t="str">
        <f ca="1"/>
        <v>Current</v>
      </c>
    </row>
    <row r="397" spans="2:13" x14ac:dyDescent="0.25">
      <c r="B397" t="str">
        <f ca="1"/>
        <v>Trina</v>
      </c>
      <c r="C397" t="str">
        <f ca="1"/>
        <v>Kennon</v>
      </c>
      <c r="D397" t="str">
        <f ca="1"/>
        <v>tkennonlo@uiuc.edu</v>
      </c>
      <c r="E397" t="str">
        <f ca="1"/>
        <v>project 2</v>
      </c>
      <c r="F397" t="str">
        <f ca="1"/>
        <v>assistant 2</v>
      </c>
      <c r="G397" s="50">
        <f ca="1"/>
        <v>44993</v>
      </c>
      <c r="H397" s="50">
        <f ca="1"/>
        <v>45121</v>
      </c>
      <c r="I397" s="50">
        <f ca="1"/>
        <v>44719</v>
      </c>
      <c r="J397" t="str">
        <f ca="1"/>
        <v>NOT AVAILABLE</v>
      </c>
      <c r="K397" t="str">
        <f ca="1"/>
        <v>Current</v>
      </c>
      <c r="L397" t="str">
        <f ca="1"/>
        <v>Current</v>
      </c>
      <c r="M397" t="str">
        <f ca="1"/>
        <v>Expired</v>
      </c>
    </row>
    <row r="398" spans="2:13" x14ac:dyDescent="0.25">
      <c r="B398" t="str">
        <f ca="1"/>
        <v>Tymothy</v>
      </c>
      <c r="C398" t="str">
        <f ca="1"/>
        <v>Skunes</v>
      </c>
      <c r="D398" t="str">
        <f ca="1"/>
        <v>tskunesm6@yale.edu</v>
      </c>
      <c r="E398" t="str">
        <f ca="1"/>
        <v>project 3</v>
      </c>
      <c r="F398" t="str">
        <f ca="1"/>
        <v>team lead</v>
      </c>
      <c r="G398" s="50">
        <f ca="1"/>
        <v>45163</v>
      </c>
      <c r="H398" s="50">
        <f ca="1"/>
        <v>44866</v>
      </c>
      <c r="I398" s="50">
        <f ca="1"/>
        <v>44953</v>
      </c>
      <c r="J398" t="str">
        <f ca="1"/>
        <v>AVAILABLE</v>
      </c>
      <c r="K398" t="str">
        <f ca="1"/>
        <v>Current</v>
      </c>
      <c r="L398" t="str">
        <f ca="1"/>
        <v>Current</v>
      </c>
      <c r="M398" t="str">
        <f ca="1"/>
        <v>Current</v>
      </c>
    </row>
    <row r="399" spans="2:13" x14ac:dyDescent="0.25">
      <c r="B399" t="str">
        <f ca="1"/>
        <v>Ulick</v>
      </c>
      <c r="C399" t="str">
        <f ca="1"/>
        <v>Seamer</v>
      </c>
      <c r="D399" t="str">
        <f ca="1"/>
        <v>useamers@github.io</v>
      </c>
      <c r="E399" t="str">
        <f ca="1"/>
        <v>project 1</v>
      </c>
      <c r="F399" t="str">
        <f ca="1"/>
        <v>assistant 2</v>
      </c>
      <c r="G399" s="50">
        <f ca="1"/>
        <v>45158</v>
      </c>
      <c r="H399" s="50">
        <f ca="1"/>
        <v>44884</v>
      </c>
      <c r="I399" s="50">
        <f ca="1"/>
        <v>44989</v>
      </c>
      <c r="J399" t="str">
        <f ca="1"/>
        <v>NOT AVAILABLE</v>
      </c>
      <c r="K399" t="str">
        <f ca="1"/>
        <v>Current</v>
      </c>
      <c r="L399" t="str">
        <f ca="1"/>
        <v>Current</v>
      </c>
      <c r="M399" t="str">
        <f ca="1"/>
        <v>Current</v>
      </c>
    </row>
    <row r="400" spans="2:13" x14ac:dyDescent="0.25">
      <c r="B400" t="str">
        <f ca="1"/>
        <v>Ulises</v>
      </c>
      <c r="C400" t="str">
        <f ca="1"/>
        <v>Enocksson</v>
      </c>
      <c r="D400" t="str">
        <f ca="1"/>
        <v>uenocksson9c@cargocollective.com</v>
      </c>
      <c r="E400" t="str">
        <f ca="1"/>
        <v>project 3</v>
      </c>
      <c r="F400" t="str">
        <f ca="1"/>
        <v>assistant 1</v>
      </c>
      <c r="G400" s="50">
        <f ca="1"/>
        <v>45055</v>
      </c>
      <c r="H400" s="50">
        <f ca="1"/>
        <v>44855</v>
      </c>
      <c r="I400" s="50">
        <f ca="1"/>
        <v>45124</v>
      </c>
      <c r="J400" t="str">
        <f ca="1"/>
        <v>NOT AVAILABLE</v>
      </c>
      <c r="K400" t="str">
        <f ca="1"/>
        <v>Current</v>
      </c>
      <c r="L400" t="str">
        <f ca="1"/>
        <v>Current</v>
      </c>
      <c r="M400" t="str">
        <f ca="1"/>
        <v>Current</v>
      </c>
    </row>
    <row r="401" spans="2:13" x14ac:dyDescent="0.25">
      <c r="B401" t="str">
        <f ca="1"/>
        <v>Veda</v>
      </c>
      <c r="C401" t="str">
        <f ca="1"/>
        <v>Edney</v>
      </c>
      <c r="D401" t="str">
        <f ca="1"/>
        <v>vedneya0@senate.gov</v>
      </c>
      <c r="E401" t="str">
        <f ca="1"/>
        <v>project 3</v>
      </c>
      <c r="F401" t="str">
        <f ca="1"/>
        <v>assistant 1</v>
      </c>
      <c r="G401" s="50">
        <f ca="1"/>
        <v>44748</v>
      </c>
      <c r="H401" s="50">
        <f ca="1"/>
        <v>44765</v>
      </c>
      <c r="I401" s="50">
        <f ca="1"/>
        <v>45330</v>
      </c>
      <c r="J401" t="str">
        <f ca="1"/>
        <v>AVAILABLE</v>
      </c>
      <c r="K401" t="str">
        <f ca="1"/>
        <v>Current</v>
      </c>
      <c r="L401" t="str">
        <f ca="1"/>
        <v>Current</v>
      </c>
      <c r="M401" t="str">
        <f ca="1"/>
        <v>Current</v>
      </c>
    </row>
    <row r="402" spans="2:13" x14ac:dyDescent="0.25">
      <c r="B402" t="str">
        <f ca="1"/>
        <v>Veda</v>
      </c>
      <c r="C402" t="str">
        <f ca="1"/>
        <v>Rawlings</v>
      </c>
      <c r="D402" t="str">
        <f ca="1"/>
        <v>vrawlingsd8@craigslist.org</v>
      </c>
      <c r="E402" t="str">
        <f ca="1"/>
        <v>project 2</v>
      </c>
      <c r="F402" t="str">
        <f ca="1"/>
        <v>manager</v>
      </c>
      <c r="G402" s="50">
        <f ca="1"/>
        <v>44748</v>
      </c>
      <c r="H402" s="50">
        <f ca="1"/>
        <v>44765</v>
      </c>
      <c r="I402" s="50">
        <f ca="1"/>
        <v>45330</v>
      </c>
      <c r="J402" t="str">
        <f ca="1"/>
        <v>AVAILABLE</v>
      </c>
      <c r="K402" t="str">
        <f ca="1"/>
        <v>Current</v>
      </c>
      <c r="L402" t="str">
        <f ca="1"/>
        <v>Current</v>
      </c>
      <c r="M402" t="str">
        <f ca="1"/>
        <v>Current</v>
      </c>
    </row>
    <row r="403" spans="2:13" x14ac:dyDescent="0.25">
      <c r="B403" t="str">
        <f ca="1"/>
        <v>Vincenty</v>
      </c>
      <c r="C403" t="str">
        <f ca="1"/>
        <v>Baudino</v>
      </c>
      <c r="D403" t="str">
        <f ca="1"/>
        <v>vbaudino4t@wisc.edu</v>
      </c>
      <c r="E403" t="str">
        <f ca="1"/>
        <v>project 1</v>
      </c>
      <c r="F403" t="str">
        <f ca="1"/>
        <v>assistant 1</v>
      </c>
      <c r="G403" s="50">
        <f ca="1"/>
        <v>45156</v>
      </c>
      <c r="H403" s="50">
        <f ca="1"/>
        <v>45178</v>
      </c>
      <c r="I403" s="50">
        <f ca="1"/>
        <v>45460</v>
      </c>
      <c r="J403" t="str">
        <f ca="1"/>
        <v>NOT AVAILABLE</v>
      </c>
      <c r="K403" t="str">
        <f ca="1"/>
        <v>Current</v>
      </c>
      <c r="L403" t="str">
        <f ca="1"/>
        <v>Current</v>
      </c>
      <c r="M403" t="str">
        <f ca="1"/>
        <v>Current</v>
      </c>
    </row>
    <row r="404" spans="2:13" x14ac:dyDescent="0.25">
      <c r="B404" t="str">
        <f ca="1"/>
        <v>Viviana</v>
      </c>
      <c r="C404" t="str">
        <f ca="1"/>
        <v>Follows</v>
      </c>
      <c r="D404" t="str">
        <f ca="1"/>
        <v>vfollowspg@usa.gov</v>
      </c>
      <c r="E404" t="str">
        <f ca="1"/>
        <v>project 1</v>
      </c>
      <c r="F404" t="str">
        <f ca="1"/>
        <v>assistant 2</v>
      </c>
      <c r="G404" s="50">
        <f ca="1"/>
        <v>45100</v>
      </c>
      <c r="H404" s="50">
        <f ca="1"/>
        <v>44866</v>
      </c>
      <c r="I404" s="50">
        <f ca="1"/>
        <v>45001</v>
      </c>
      <c r="J404" t="str">
        <f ca="1"/>
        <v>NOT AVAILABLE</v>
      </c>
      <c r="K404" t="str">
        <f ca="1"/>
        <v>Current</v>
      </c>
      <c r="L404" t="str">
        <f ca="1"/>
        <v>Current</v>
      </c>
      <c r="M404" t="str">
        <f ca="1"/>
        <v>Current</v>
      </c>
    </row>
    <row r="405" spans="2:13" x14ac:dyDescent="0.25">
      <c r="B405" t="str">
        <f ca="1"/>
        <v>Waring</v>
      </c>
      <c r="C405" t="str">
        <f ca="1"/>
        <v>Hrinchishin</v>
      </c>
      <c r="D405" t="str">
        <f ca="1"/>
        <v>whrinchishinr0@google.com.au</v>
      </c>
      <c r="E405" t="str">
        <f ca="1"/>
        <v>project 2</v>
      </c>
      <c r="F405" t="str">
        <f ca="1"/>
        <v>team lead</v>
      </c>
      <c r="G405" s="50">
        <f ca="1"/>
        <v>45025</v>
      </c>
      <c r="H405" s="50">
        <f ca="1"/>
        <v>44956</v>
      </c>
      <c r="I405" s="50">
        <f ca="1"/>
        <v>45414</v>
      </c>
      <c r="J405" t="str">
        <f ca="1"/>
        <v>AVAILABLE</v>
      </c>
      <c r="K405" t="str">
        <f ca="1"/>
        <v>Current</v>
      </c>
      <c r="L405" t="str">
        <f ca="1"/>
        <v>Current</v>
      </c>
      <c r="M405" t="str">
        <f ca="1"/>
        <v>Current</v>
      </c>
    </row>
    <row r="406" spans="2:13" x14ac:dyDescent="0.25">
      <c r="B406" t="str">
        <f ca="1"/>
        <v>Wolfgang</v>
      </c>
      <c r="C406" t="str">
        <f ca="1"/>
        <v>Tout</v>
      </c>
      <c r="D406" t="str">
        <f ca="1"/>
        <v>wtoutlt@microsoft.com</v>
      </c>
      <c r="E406" t="str">
        <f ca="1"/>
        <v>project 2</v>
      </c>
      <c r="F406" t="str">
        <f ca="1"/>
        <v>assistant 1</v>
      </c>
      <c r="G406" s="50">
        <f ca="1"/>
        <v>44786</v>
      </c>
      <c r="H406" s="50">
        <f ca="1"/>
        <v>45024</v>
      </c>
      <c r="I406" s="50">
        <f ca="1"/>
        <v>44847</v>
      </c>
      <c r="J406" t="str">
        <f ca="1"/>
        <v>NOT AVAILABLE</v>
      </c>
      <c r="K406" t="str">
        <f ca="1"/>
        <v>Current</v>
      </c>
      <c r="L406" t="str">
        <f ca="1"/>
        <v>Current</v>
      </c>
      <c r="M406" t="str">
        <f ca="1"/>
        <v>Current</v>
      </c>
    </row>
    <row r="407" spans="2:13" x14ac:dyDescent="0.25">
      <c r="B407" t="str">
        <f ca="1"/>
        <v>Wrennie</v>
      </c>
      <c r="C407" t="str">
        <f ca="1"/>
        <v>Silverthorne</v>
      </c>
      <c r="D407" t="str">
        <f ca="1"/>
        <v>wsilverthornejf@google.pl</v>
      </c>
      <c r="E407" t="str">
        <f ca="1"/>
        <v>project 6</v>
      </c>
      <c r="F407" t="str">
        <f ca="1"/>
        <v>assistant 1</v>
      </c>
      <c r="G407" s="50">
        <f ca="1"/>
        <v>44729</v>
      </c>
      <c r="H407" s="50">
        <f ca="1"/>
        <v>44981</v>
      </c>
      <c r="I407" s="50">
        <f ca="1"/>
        <v>45294</v>
      </c>
      <c r="J407" t="str">
        <f ca="1"/>
        <v>AVAILABLE</v>
      </c>
      <c r="K407" t="str">
        <f ca="1"/>
        <v>Notify</v>
      </c>
      <c r="L407" t="str">
        <f ca="1"/>
        <v>Current</v>
      </c>
      <c r="M407" t="str">
        <f ca="1"/>
        <v>Current</v>
      </c>
    </row>
    <row r="408" spans="2:13" x14ac:dyDescent="0.25">
      <c r="B408" t="str">
        <f ca="1"/>
        <v>Yorker</v>
      </c>
      <c r="C408" t="str">
        <f ca="1"/>
        <v>Saltman</v>
      </c>
      <c r="D408" t="str">
        <f ca="1"/>
        <v>ysaltmangv@businessinsider.com</v>
      </c>
      <c r="E408" t="str">
        <f ca="1"/>
        <v>project 2</v>
      </c>
      <c r="F408" t="str">
        <f ca="1"/>
        <v>supervisor</v>
      </c>
      <c r="G408" s="50">
        <f ca="1"/>
        <v>44933</v>
      </c>
      <c r="H408" s="50">
        <f ca="1"/>
        <v>44755</v>
      </c>
      <c r="I408" s="50">
        <f ca="1"/>
        <v>45188</v>
      </c>
      <c r="J408" t="str">
        <f ca="1"/>
        <v>AVAILABLE</v>
      </c>
      <c r="K408" t="str">
        <f ca="1"/>
        <v>Current</v>
      </c>
      <c r="L408" t="str">
        <f ca="1"/>
        <v>Current</v>
      </c>
      <c r="M408" t="str">
        <f ca="1"/>
        <v>Current</v>
      </c>
    </row>
    <row r="409" spans="2:13" x14ac:dyDescent="0.25">
      <c r="B409" t="str">
        <f ca="1"/>
        <v>Zabrina</v>
      </c>
      <c r="C409" t="str">
        <f ca="1"/>
        <v>Surr</v>
      </c>
      <c r="D409" t="str">
        <f ca="1"/>
        <v>zsurr5m@ftc.gov</v>
      </c>
      <c r="E409" t="str">
        <f ca="1"/>
        <v>project 2</v>
      </c>
      <c r="F409" t="str">
        <f ca="1"/>
        <v>manager</v>
      </c>
      <c r="G409" s="50">
        <f ca="1"/>
        <v>45092</v>
      </c>
      <c r="H409" s="50">
        <f ca="1"/>
        <v>44982</v>
      </c>
      <c r="I409" s="50">
        <f ca="1"/>
        <v>44886</v>
      </c>
      <c r="J409" t="str">
        <f ca="1"/>
        <v>NOT AVAILABLE</v>
      </c>
      <c r="K409" t="str">
        <f ca="1"/>
        <v>Current</v>
      </c>
      <c r="L409" t="str">
        <f ca="1"/>
        <v>Current</v>
      </c>
      <c r="M409" t="str">
        <f ca="1"/>
        <v>Current</v>
      </c>
    </row>
    <row r="410" spans="2:13" x14ac:dyDescent="0.25">
      <c r="B410" t="str">
        <f ca="1"/>
        <v>Zack</v>
      </c>
      <c r="C410" t="str">
        <f ca="1"/>
        <v>Gaddie</v>
      </c>
      <c r="D410" t="str">
        <f ca="1"/>
        <v>zgaddiefl@salon.com</v>
      </c>
      <c r="E410" t="str">
        <f ca="1"/>
        <v>project 6</v>
      </c>
      <c r="F410" t="str">
        <f ca="1"/>
        <v>assistant 2</v>
      </c>
      <c r="G410" s="50">
        <f ca="1"/>
        <v>44770</v>
      </c>
      <c r="H410" s="50">
        <f ca="1"/>
        <v>44950</v>
      </c>
      <c r="I410" s="50">
        <f ca="1"/>
        <v>45311</v>
      </c>
      <c r="J410" t="str">
        <f ca="1"/>
        <v>AVAILABLE</v>
      </c>
      <c r="K410" t="str">
        <f ca="1"/>
        <v>Current</v>
      </c>
      <c r="L410" t="str">
        <f ca="1"/>
        <v>Current</v>
      </c>
      <c r="M410" t="str">
        <f ca="1"/>
        <v>Current</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D16:AE30"/>
  <sheetViews>
    <sheetView showGridLines="0" showRowColHeaders="0" tabSelected="1" zoomScale="55" zoomScaleNormal="55" zoomScaleSheetLayoutView="55" workbookViewId="0"/>
  </sheetViews>
  <sheetFormatPr defaultRowHeight="15" x14ac:dyDescent="0.25"/>
  <cols>
    <col min="1" max="3" width="9.140625" style="40"/>
    <col min="4" max="4" width="14.28515625" style="40" customWidth="1"/>
    <col min="5" max="25" width="9.140625" style="40"/>
    <col min="26" max="26" width="17.140625" style="40" customWidth="1"/>
    <col min="27" max="16384" width="9.140625" style="40"/>
  </cols>
  <sheetData>
    <row r="16" spans="30:30" x14ac:dyDescent="0.25">
      <c r="AD16"/>
    </row>
    <row r="28" spans="30:31" x14ac:dyDescent="0.25">
      <c r="AD28"/>
    </row>
    <row r="30" spans="30:31" x14ac:dyDescent="0.25">
      <c r="AE30"/>
    </row>
  </sheetData>
  <sheetProtection sort="0" autoFilter="0" pivotTables="0"/>
  <printOptions horizontalCentered="1" verticalCentered="1"/>
  <pageMargins left="0.7" right="0.7" top="0.75" bottom="0.75" header="0.3" footer="0.3"/>
  <pageSetup scale="43" fitToHeight="0" orientation="landscape" r:id="rId1"/>
  <drawing r:id="rId2"/>
  <legacyDrawing r:id="rId3"/>
  <controls>
    <mc:AlternateContent xmlns:mc="http://schemas.openxmlformats.org/markup-compatibility/2006">
      <mc:Choice Requires="x14">
        <control shapeId="3078" r:id="rId4" name="ComboBox2">
          <controlPr defaultSize="0" autoLine="0" linkedCell="'Pivot Data'!$D$34" listFillRange="'Pivot Data'!$A$34:$A$36" r:id="rId5">
            <anchor moveWithCells="1">
              <from>
                <xdr:col>25</xdr:col>
                <xdr:colOff>609600</xdr:colOff>
                <xdr:row>13</xdr:row>
                <xdr:rowOff>114300</xdr:rowOff>
              </from>
              <to>
                <xdr:col>27</xdr:col>
                <xdr:colOff>266700</xdr:colOff>
                <xdr:row>15</xdr:row>
                <xdr:rowOff>28575</xdr:rowOff>
              </to>
            </anchor>
          </controlPr>
        </control>
      </mc:Choice>
      <mc:Fallback>
        <control shapeId="3078" r:id="rId4" name="ComboBox2"/>
      </mc:Fallback>
    </mc:AlternateContent>
  </controls>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B65DD-ECC5-4B75-A504-4BA4529A11F3}">
  <sheetPr codeName="Sheet6"/>
  <dimension ref="G16:AD42"/>
  <sheetViews>
    <sheetView showGridLines="0" showRowColHeaders="0" topLeftCell="A2" zoomScale="55" zoomScaleNormal="55" zoomScaleSheetLayoutView="40" workbookViewId="0">
      <selection activeCell="U17" sqref="U17"/>
    </sheetView>
  </sheetViews>
  <sheetFormatPr defaultRowHeight="15" x14ac:dyDescent="0.25"/>
  <cols>
    <col min="1" max="3" width="9.140625" style="40"/>
    <col min="4" max="4" width="14.28515625" style="40" customWidth="1"/>
    <col min="5" max="5" width="9.140625" style="40" customWidth="1"/>
    <col min="6" max="6" width="12.28515625" style="40" bestFit="1" customWidth="1"/>
    <col min="7" max="7" width="15.42578125" style="40" customWidth="1"/>
    <col min="8" max="8" width="12.7109375" style="40" customWidth="1"/>
    <col min="9" max="9" width="35" style="40" customWidth="1"/>
    <col min="10" max="10" width="15.42578125" style="40" customWidth="1"/>
    <col min="11" max="11" width="13.5703125" style="51" customWidth="1"/>
    <col min="12" max="12" width="14.42578125" style="50" customWidth="1"/>
    <col min="13" max="13" width="16.7109375" style="50" customWidth="1"/>
    <col min="14" max="14" width="16.140625" style="50" customWidth="1"/>
    <col min="15" max="15" width="21.85546875" style="40" customWidth="1"/>
    <col min="16" max="16" width="11.140625" style="40" customWidth="1"/>
    <col min="17" max="17" width="11.42578125" style="40" customWidth="1"/>
    <col min="18" max="18" width="11.85546875" style="40" customWidth="1"/>
    <col min="19" max="21" width="9.140625" style="40"/>
    <col min="22" max="22" width="10.85546875" style="40" bestFit="1" customWidth="1"/>
    <col min="23" max="25" width="9.140625" style="40"/>
    <col min="26" max="26" width="17.140625" style="40" customWidth="1"/>
    <col min="27" max="16384" width="9.140625" style="40"/>
  </cols>
  <sheetData>
    <row r="16" spans="30:30" x14ac:dyDescent="0.25">
      <c r="AD16"/>
    </row>
    <row r="17" spans="7:18" ht="43.5" customHeight="1" thickBot="1" x14ac:dyDescent="0.3">
      <c r="G17" s="30" t="s">
        <v>3269</v>
      </c>
      <c r="H17" s="30" t="s">
        <v>3270</v>
      </c>
      <c r="I17" s="30" t="s">
        <v>3271</v>
      </c>
      <c r="J17" s="30" t="s">
        <v>3273</v>
      </c>
      <c r="K17" s="30" t="s">
        <v>3274</v>
      </c>
      <c r="L17" s="30" t="s">
        <v>3277</v>
      </c>
      <c r="M17" s="30" t="s">
        <v>3278</v>
      </c>
      <c r="N17" s="30" t="s">
        <v>3279</v>
      </c>
      <c r="O17" s="35" t="s">
        <v>3288</v>
      </c>
      <c r="P17" s="30" t="s">
        <v>3299</v>
      </c>
      <c r="Q17" s="30" t="s">
        <v>3300</v>
      </c>
      <c r="R17" s="30" t="s">
        <v>3301</v>
      </c>
    </row>
    <row r="18" spans="7:18" ht="20.25" customHeight="1" x14ac:dyDescent="0.25">
      <c r="G18" s="40" t="str">
        <f ca="1">IF('Lookup Data'!$S$31="No Data",'Lookup Data'!S2,IF('Lookup Data'!S31="","",'Lookup Data'!S31))</f>
        <v>Allard</v>
      </c>
      <c r="H18" s="40" t="str">
        <f ca="1">IF('Lookup Data'!$S$31="No Data",'Lookup Data'!T2,IF('Lookup Data'!T31="","",'Lookup Data'!T31))</f>
        <v>Ells</v>
      </c>
      <c r="I18" s="40" t="str">
        <f ca="1">IF('Lookup Data'!$S$31="No Data",'Lookup Data'!U2,IF('Lookup Data'!U31="","",'Lookup Data'!U31))</f>
        <v>aellsc7@hc360.com</v>
      </c>
      <c r="J18" s="40" t="str">
        <f ca="1">IF('Lookup Data'!$S$31="No Data",'Lookup Data'!V2,IF('Lookup Data'!V31="","",'Lookup Data'!V31))</f>
        <v>project 3</v>
      </c>
      <c r="K18" s="40" t="str">
        <f ca="1">IF('Lookup Data'!$S$31="No Data",'Lookup Data'!W2,IF('Lookup Data'!W31="","",'Lookup Data'!W31))</f>
        <v>assistant 2</v>
      </c>
      <c r="L18" s="50">
        <f ca="1">IF('Lookup Data'!$S$31="No Data",'Lookup Data'!X2,IF('Lookup Data'!X31="","",'Lookup Data'!X31))</f>
        <v>44855</v>
      </c>
      <c r="M18" s="50">
        <f ca="1">IF('Lookup Data'!$S$31="No Data",'Lookup Data'!Y2,IF('Lookup Data'!Y31="","",'Lookup Data'!Y31))</f>
        <v>45161</v>
      </c>
      <c r="N18" s="50">
        <f ca="1">IF('Lookup Data'!$S$31="No Data",'Lookup Data'!Z2,IF('Lookup Data'!Z31="","",'Lookup Data'!Z31))</f>
        <v>44791</v>
      </c>
      <c r="O18" s="40" t="str">
        <f ca="1">IF('Lookup Data'!$S$31="No Data",'Lookup Data'!AA2,IF('Lookup Data'!AA31="","",'Lookup Data'!AA31))</f>
        <v>AVAILABLE</v>
      </c>
      <c r="P18" s="40" t="str">
        <f ca="1">IF('Lookup Data'!$S$31="No Data",'Lookup Data'!AB2,IF('Lookup Data'!AB31="","",'Lookup Data'!AB31))</f>
        <v>Current</v>
      </c>
      <c r="Q18" s="40" t="str">
        <f ca="1">IF('Lookup Data'!$S$31="No Data",'Lookup Data'!AC2,IF('Lookup Data'!AC31="","",'Lookup Data'!AC31))</f>
        <v>Current</v>
      </c>
      <c r="R18" s="40" t="str">
        <f ca="1">IF('Lookup Data'!$S$31="No Data",'Lookup Data'!AD2,IF('Lookup Data'!AD31="","",'Lookup Data'!AD31))</f>
        <v>Current</v>
      </c>
    </row>
    <row r="19" spans="7:18" ht="20.25" customHeight="1" x14ac:dyDescent="0.25">
      <c r="G19" s="40" t="str">
        <f ca="1">IF('Lookup Data'!$S$31="No Data",'Lookup Data'!S3,IF('Lookup Data'!S32="","",'Lookup Data'!S32))</f>
        <v>Alma</v>
      </c>
      <c r="H19" s="40" t="str">
        <f ca="1">IF('Lookup Data'!$S$31="No Data",'Lookup Data'!T3,IF('Lookup Data'!T32="","",'Lookup Data'!T32))</f>
        <v>Turfes</v>
      </c>
      <c r="I19" s="40" t="str">
        <f ca="1">IF('Lookup Data'!$S$31="No Data",'Lookup Data'!U3,IF('Lookup Data'!U32="","",'Lookup Data'!U32))</f>
        <v>aturfesj6@nasa.gov</v>
      </c>
      <c r="J19" s="40" t="str">
        <f ca="1">IF('Lookup Data'!$S$31="No Data",'Lookup Data'!V3,IF('Lookup Data'!V32="","",'Lookup Data'!V32))</f>
        <v>project 5</v>
      </c>
      <c r="K19" s="40" t="str">
        <f ca="1">IF('Lookup Data'!$S$31="No Data",'Lookup Data'!W3,IF('Lookup Data'!W32="","",'Lookup Data'!W32))</f>
        <v>team lead</v>
      </c>
      <c r="L19" s="50">
        <f ca="1">IF('Lookup Data'!$S$31="No Data",'Lookup Data'!X3,IF('Lookup Data'!X32="","",'Lookup Data'!X32))</f>
        <v>44837</v>
      </c>
      <c r="M19" s="50">
        <f ca="1">IF('Lookup Data'!$S$31="No Data",'Lookup Data'!Y3,IF('Lookup Data'!Y32="","",'Lookup Data'!Y32))</f>
        <v>44911</v>
      </c>
      <c r="N19" s="50">
        <f ca="1">IF('Lookup Data'!$S$31="No Data",'Lookup Data'!Z3,IF('Lookup Data'!Z32="","",'Lookup Data'!Z32))</f>
        <v>45413</v>
      </c>
      <c r="O19" s="40" t="str">
        <f ca="1">IF('Lookup Data'!$S$31="No Data",'Lookup Data'!AA3,IF('Lookup Data'!AA32="","",'Lookup Data'!AA32))</f>
        <v>AVAILABLE</v>
      </c>
      <c r="P19" s="40" t="str">
        <f ca="1">IF('Lookup Data'!$S$31="No Data",'Lookup Data'!AB3,IF('Lookup Data'!AB32="","",'Lookup Data'!AB32))</f>
        <v>Current</v>
      </c>
      <c r="Q19" s="40" t="str">
        <f ca="1">IF('Lookup Data'!$S$31="No Data",'Lookup Data'!AC3,IF('Lookup Data'!AC32="","",'Lookup Data'!AC32))</f>
        <v>Current</v>
      </c>
      <c r="R19" s="40" t="str">
        <f ca="1">IF('Lookup Data'!$S$31="No Data",'Lookup Data'!AD3,IF('Lookup Data'!AD32="","",'Lookup Data'!AD32))</f>
        <v>Current</v>
      </c>
    </row>
    <row r="20" spans="7:18" ht="20.25" customHeight="1" x14ac:dyDescent="0.25">
      <c r="G20" s="40" t="str">
        <f ca="1">IF('Lookup Data'!$S$31="No Data",'Lookup Data'!S4,IF('Lookup Data'!S33="","",'Lookup Data'!S33))</f>
        <v>Amabel</v>
      </c>
      <c r="H20" s="40" t="str">
        <f ca="1">IF('Lookup Data'!$S$31="No Data",'Lookup Data'!T4,IF('Lookup Data'!T33="","",'Lookup Data'!T33))</f>
        <v>Spens</v>
      </c>
      <c r="I20" s="40" t="str">
        <f ca="1">IF('Lookup Data'!$S$31="No Data",'Lookup Data'!U4,IF('Lookup Data'!U33="","",'Lookup Data'!U33))</f>
        <v>aspensmy@godaddy.com</v>
      </c>
      <c r="J20" s="40" t="str">
        <f ca="1">IF('Lookup Data'!$S$31="No Data",'Lookup Data'!V4,IF('Lookup Data'!V33="","",'Lookup Data'!V33))</f>
        <v>project 5</v>
      </c>
      <c r="K20" s="40" t="str">
        <f ca="1">IF('Lookup Data'!$S$31="No Data",'Lookup Data'!W4,IF('Lookup Data'!W33="","",'Lookup Data'!W33))</f>
        <v>manager</v>
      </c>
      <c r="L20" s="50">
        <f ca="1">IF('Lookup Data'!$S$31="No Data",'Lookup Data'!X4,IF('Lookup Data'!X33="","",'Lookup Data'!X33))</f>
        <v>45079</v>
      </c>
      <c r="M20" s="50">
        <f ca="1">IF('Lookup Data'!$S$31="No Data",'Lookup Data'!Y4,IF('Lookup Data'!Y33="","",'Lookup Data'!Y33))</f>
        <v>45062</v>
      </c>
      <c r="N20" s="50">
        <f ca="1">IF('Lookup Data'!$S$31="No Data",'Lookup Data'!Z4,IF('Lookup Data'!Z33="","",'Lookup Data'!Z33))</f>
        <v>44937</v>
      </c>
      <c r="O20" s="40" t="str">
        <f ca="1">IF('Lookup Data'!$S$31="No Data",'Lookup Data'!AA4,IF('Lookup Data'!AA33="","",'Lookup Data'!AA33))</f>
        <v>AVAILABLE</v>
      </c>
      <c r="P20" s="40" t="str">
        <f ca="1">IF('Lookup Data'!$S$31="No Data",'Lookup Data'!AB4,IF('Lookup Data'!AB33="","",'Lookup Data'!AB33))</f>
        <v>Current</v>
      </c>
      <c r="Q20" s="40" t="str">
        <f ca="1">IF('Lookup Data'!$S$31="No Data",'Lookup Data'!AC4,IF('Lookup Data'!AC33="","",'Lookup Data'!AC33))</f>
        <v>Current</v>
      </c>
      <c r="R20" s="40" t="str">
        <f ca="1">IF('Lookup Data'!$S$31="No Data",'Lookup Data'!AD4,IF('Lookup Data'!AD33="","",'Lookup Data'!AD33))</f>
        <v>Current</v>
      </c>
    </row>
    <row r="21" spans="7:18" ht="20.25" customHeight="1" x14ac:dyDescent="0.25">
      <c r="G21" s="40" t="str">
        <f ca="1">IF('Lookup Data'!$S$31="No Data",'Lookup Data'!S5,IF('Lookup Data'!S34="","",'Lookup Data'!S34))</f>
        <v>Amelie</v>
      </c>
      <c r="H21" s="40" t="str">
        <f ca="1">IF('Lookup Data'!$S$31="No Data",'Lookup Data'!T5,IF('Lookup Data'!T34="","",'Lookup Data'!T34))</f>
        <v>Alwin</v>
      </c>
      <c r="I21" s="40" t="str">
        <f ca="1">IF('Lookup Data'!$S$31="No Data",'Lookup Data'!U5,IF('Lookup Data'!U34="","",'Lookup Data'!U34))</f>
        <v>aalwina9@washingtonpost.com</v>
      </c>
      <c r="J21" s="40" t="str">
        <f ca="1">IF('Lookup Data'!$S$31="No Data",'Lookup Data'!V5,IF('Lookup Data'!V34="","",'Lookup Data'!V34))</f>
        <v>project 2</v>
      </c>
      <c r="K21" s="40" t="str">
        <f ca="1">IF('Lookup Data'!$S$31="No Data",'Lookup Data'!W5,IF('Lookup Data'!W34="","",'Lookup Data'!W34))</f>
        <v>assistant 1</v>
      </c>
      <c r="L21" s="50">
        <f ca="1">IF('Lookup Data'!$S$31="No Data",'Lookup Data'!X5,IF('Lookup Data'!X34="","",'Lookup Data'!X34))</f>
        <v>44922</v>
      </c>
      <c r="M21" s="50">
        <f ca="1">IF('Lookup Data'!$S$31="No Data",'Lookup Data'!Y5,IF('Lookup Data'!Y34="","",'Lookup Data'!Y34))</f>
        <v>45135</v>
      </c>
      <c r="N21" s="50">
        <f ca="1">IF('Lookup Data'!$S$31="No Data",'Lookup Data'!Z5,IF('Lookup Data'!Z34="","",'Lookup Data'!Z34))</f>
        <v>45011</v>
      </c>
      <c r="O21" s="40" t="str">
        <f ca="1">IF('Lookup Data'!$S$31="No Data",'Lookup Data'!AA5,IF('Lookup Data'!AA34="","",'Lookup Data'!AA34))</f>
        <v>AVAILABLE</v>
      </c>
      <c r="P21" s="40" t="str">
        <f ca="1">IF('Lookup Data'!$S$31="No Data",'Lookup Data'!AB5,IF('Lookup Data'!AB34="","",'Lookup Data'!AB34))</f>
        <v>Current</v>
      </c>
      <c r="Q21" s="40" t="str">
        <f ca="1">IF('Lookup Data'!$S$31="No Data",'Lookup Data'!AC5,IF('Lookup Data'!AC34="","",'Lookup Data'!AC34))</f>
        <v>Current</v>
      </c>
      <c r="R21" s="40" t="str">
        <f ca="1">IF('Lookup Data'!$S$31="No Data",'Lookup Data'!AD5,IF('Lookup Data'!AD34="","",'Lookup Data'!AD34))</f>
        <v>Current</v>
      </c>
    </row>
    <row r="22" spans="7:18" ht="20.25" customHeight="1" x14ac:dyDescent="0.25">
      <c r="G22" s="40" t="str">
        <f ca="1">IF('Lookup Data'!$S$31="No Data",'Lookup Data'!S6,IF('Lookup Data'!S35="","",'Lookup Data'!S35))</f>
        <v>Andriana</v>
      </c>
      <c r="H22" s="40" t="str">
        <f ca="1">IF('Lookup Data'!$S$31="No Data",'Lookup Data'!T6,IF('Lookup Data'!T35="","",'Lookup Data'!T35))</f>
        <v>Pedycan</v>
      </c>
      <c r="I22" s="40" t="str">
        <f ca="1">IF('Lookup Data'!$S$31="No Data",'Lookup Data'!U6,IF('Lookup Data'!U35="","",'Lookup Data'!U35))</f>
        <v>apedycanb6@hp.com</v>
      </c>
      <c r="J22" s="40" t="str">
        <f ca="1">IF('Lookup Data'!$S$31="No Data",'Lookup Data'!V6,IF('Lookup Data'!V35="","",'Lookup Data'!V35))</f>
        <v>project 3</v>
      </c>
      <c r="K22" s="40" t="str">
        <f ca="1">IF('Lookup Data'!$S$31="No Data",'Lookup Data'!W6,IF('Lookup Data'!W35="","",'Lookup Data'!W35))</f>
        <v>manager</v>
      </c>
      <c r="L22" s="50">
        <f ca="1">IF('Lookup Data'!$S$31="No Data",'Lookup Data'!X6,IF('Lookup Data'!X35="","",'Lookup Data'!X35))</f>
        <v>45086</v>
      </c>
      <c r="M22" s="50">
        <f ca="1">IF('Lookup Data'!$S$31="No Data",'Lookup Data'!Y6,IF('Lookup Data'!Y35="","",'Lookup Data'!Y35))</f>
        <v>44845</v>
      </c>
      <c r="N22" s="50">
        <f ca="1">IF('Lookup Data'!$S$31="No Data",'Lookup Data'!Z6,IF('Lookup Data'!Z35="","",'Lookup Data'!Z35))</f>
        <v>44755</v>
      </c>
      <c r="O22" s="40" t="str">
        <f ca="1">IF('Lookup Data'!$S$31="No Data",'Lookup Data'!AA6,IF('Lookup Data'!AA35="","",'Lookup Data'!AA35))</f>
        <v>AVAILABLE</v>
      </c>
      <c r="P22" s="40" t="str">
        <f ca="1">IF('Lookup Data'!$S$31="No Data",'Lookup Data'!AB6,IF('Lookup Data'!AB35="","",'Lookup Data'!AB35))</f>
        <v>Current</v>
      </c>
      <c r="Q22" s="40" t="str">
        <f ca="1">IF('Lookup Data'!$S$31="No Data",'Lookup Data'!AC6,IF('Lookup Data'!AC35="","",'Lookup Data'!AC35))</f>
        <v>Current</v>
      </c>
      <c r="R22" s="40" t="str">
        <f ca="1">IF('Lookup Data'!$S$31="No Data",'Lookup Data'!AD6,IF('Lookup Data'!AD35="","",'Lookup Data'!AD35))</f>
        <v>Current</v>
      </c>
    </row>
    <row r="23" spans="7:18" ht="20.25" customHeight="1" x14ac:dyDescent="0.25">
      <c r="G23" s="40" t="str">
        <f ca="1">IF('Lookup Data'!$S$31="No Data",'Lookup Data'!S7,IF('Lookup Data'!S36="","",'Lookup Data'!S36))</f>
        <v>Anet</v>
      </c>
      <c r="H23" s="40" t="str">
        <f ca="1">IF('Lookup Data'!$S$31="No Data",'Lookup Data'!T7,IF('Lookup Data'!T36="","",'Lookup Data'!T36))</f>
        <v>O'Shavlan</v>
      </c>
      <c r="I23" s="40" t="str">
        <f ca="1">IF('Lookup Data'!$S$31="No Data",'Lookup Data'!U7,IF('Lookup Data'!U36="","",'Lookup Data'!U36))</f>
        <v>aoshavlan2u@nyu.edu</v>
      </c>
      <c r="J23" s="40" t="str">
        <f ca="1">IF('Lookup Data'!$S$31="No Data",'Lookup Data'!V7,IF('Lookup Data'!V36="","",'Lookup Data'!V36))</f>
        <v>project 1</v>
      </c>
      <c r="K23" s="40" t="str">
        <f ca="1">IF('Lookup Data'!$S$31="No Data",'Lookup Data'!W7,IF('Lookup Data'!W36="","",'Lookup Data'!W36))</f>
        <v>team lead</v>
      </c>
      <c r="L23" s="50">
        <f ca="1">IF('Lookup Data'!$S$31="No Data",'Lookup Data'!X7,IF('Lookup Data'!X36="","",'Lookup Data'!X36))</f>
        <v>45135</v>
      </c>
      <c r="M23" s="50">
        <f ca="1">IF('Lookup Data'!$S$31="No Data",'Lookup Data'!Y7,IF('Lookup Data'!Y36="","",'Lookup Data'!Y36))</f>
        <v>44723</v>
      </c>
      <c r="N23" s="50">
        <f ca="1">IF('Lookup Data'!$S$31="No Data",'Lookup Data'!Z7,IF('Lookup Data'!Z36="","",'Lookup Data'!Z36))</f>
        <v>44819</v>
      </c>
      <c r="O23" s="40" t="str">
        <f ca="1">IF('Lookup Data'!$S$31="No Data",'Lookup Data'!AA7,IF('Lookup Data'!AA36="","",'Lookup Data'!AA36))</f>
        <v>AVAILABLE</v>
      </c>
      <c r="P23" s="40" t="str">
        <f ca="1">IF('Lookup Data'!$S$31="No Data",'Lookup Data'!AB7,IF('Lookup Data'!AB36="","",'Lookup Data'!AB36))</f>
        <v>Current</v>
      </c>
      <c r="Q23" s="40" t="str">
        <f ca="1">IF('Lookup Data'!$S$31="No Data",'Lookup Data'!AC7,IF('Lookup Data'!AC36="","",'Lookup Data'!AC36))</f>
        <v>Expired</v>
      </c>
      <c r="R23" s="40" t="str">
        <f ca="1">IF('Lookup Data'!$S$31="No Data",'Lookup Data'!AD7,IF('Lookup Data'!AD36="","",'Lookup Data'!AD36))</f>
        <v>Current</v>
      </c>
    </row>
    <row r="24" spans="7:18" ht="20.25" customHeight="1" x14ac:dyDescent="0.25">
      <c r="G24" s="40" t="str">
        <f ca="1">IF('Lookup Data'!$S$31="No Data",'Lookup Data'!S8,IF('Lookup Data'!S37="","",'Lookup Data'!S37))</f>
        <v>Anissa</v>
      </c>
      <c r="H24" s="40" t="str">
        <f ca="1">IF('Lookup Data'!$S$31="No Data",'Lookup Data'!T8,IF('Lookup Data'!T37="","",'Lookup Data'!T37))</f>
        <v>Edney</v>
      </c>
      <c r="I24" s="40" t="str">
        <f ca="1">IF('Lookup Data'!$S$31="No Data",'Lookup Data'!U8,IF('Lookup Data'!U37="","",'Lookup Data'!U37))</f>
        <v>aedneygl@census.gov</v>
      </c>
      <c r="J24" s="40" t="str">
        <f ca="1">IF('Lookup Data'!$S$31="No Data",'Lookup Data'!V8,IF('Lookup Data'!V37="","",'Lookup Data'!V37))</f>
        <v>project 1</v>
      </c>
      <c r="K24" s="40" t="str">
        <f ca="1">IF('Lookup Data'!$S$31="No Data",'Lookup Data'!W8,IF('Lookup Data'!W37="","",'Lookup Data'!W37))</f>
        <v>assistant 2</v>
      </c>
      <c r="L24" s="50">
        <f ca="1">IF('Lookup Data'!$S$31="No Data",'Lookup Data'!X8,IF('Lookup Data'!X37="","",'Lookup Data'!X37))</f>
        <v>45021</v>
      </c>
      <c r="M24" s="50">
        <f ca="1">IF('Lookup Data'!$S$31="No Data",'Lookup Data'!Y8,IF('Lookup Data'!Y37="","",'Lookup Data'!Y37))</f>
        <v>45109</v>
      </c>
      <c r="N24" s="50">
        <f ca="1">IF('Lookup Data'!$S$31="No Data",'Lookup Data'!Z8,IF('Lookup Data'!Z37="","",'Lookup Data'!Z37))</f>
        <v>45282</v>
      </c>
      <c r="O24" s="40" t="str">
        <f ca="1">IF('Lookup Data'!$S$31="No Data",'Lookup Data'!AA8,IF('Lookup Data'!AA37="","",'Lookup Data'!AA37))</f>
        <v>NOT AVAILABLE</v>
      </c>
      <c r="P24" s="40" t="str">
        <f ca="1">IF('Lookup Data'!$S$31="No Data",'Lookup Data'!AB8,IF('Lookup Data'!AB37="","",'Lookup Data'!AB37))</f>
        <v>Current</v>
      </c>
      <c r="Q24" s="40" t="str">
        <f ca="1">IF('Lookup Data'!$S$31="No Data",'Lookup Data'!AC8,IF('Lookup Data'!AC37="","",'Lookup Data'!AC37))</f>
        <v>Current</v>
      </c>
      <c r="R24" s="40" t="str">
        <f ca="1">IF('Lookup Data'!$S$31="No Data",'Lookup Data'!AD8,IF('Lookup Data'!AD37="","",'Lookup Data'!AD37))</f>
        <v>Current</v>
      </c>
    </row>
    <row r="25" spans="7:18" ht="20.25" customHeight="1" x14ac:dyDescent="0.25">
      <c r="G25" s="40" t="str">
        <f ca="1">IF('Lookup Data'!$S$31="No Data",'Lookup Data'!S9,IF('Lookup Data'!S38="","",'Lookup Data'!S38))</f>
        <v>Anita</v>
      </c>
      <c r="H25" s="40" t="str">
        <f ca="1">IF('Lookup Data'!$S$31="No Data",'Lookup Data'!T9,IF('Lookup Data'!T38="","",'Lookup Data'!T38))</f>
        <v>Prendergrass</v>
      </c>
      <c r="I25" s="40" t="str">
        <f ca="1">IF('Lookup Data'!$S$31="No Data",'Lookup Data'!U9,IF('Lookup Data'!U38="","",'Lookup Data'!U38))</f>
        <v>aprendergrassc9@usatoday.com</v>
      </c>
      <c r="J25" s="40" t="str">
        <f ca="1">IF('Lookup Data'!$S$31="No Data",'Lookup Data'!V9,IF('Lookup Data'!V38="","",'Lookup Data'!V38))</f>
        <v>project 3</v>
      </c>
      <c r="K25" s="40" t="str">
        <f ca="1">IF('Lookup Data'!$S$31="No Data",'Lookup Data'!W9,IF('Lookup Data'!W38="","",'Lookup Data'!W38))</f>
        <v>supervisor</v>
      </c>
      <c r="L25" s="50">
        <f ca="1">IF('Lookup Data'!$S$31="No Data",'Lookup Data'!X9,IF('Lookup Data'!X38="","",'Lookup Data'!X38))</f>
        <v>45000</v>
      </c>
      <c r="M25" s="50">
        <f ca="1">IF('Lookup Data'!$S$31="No Data",'Lookup Data'!Y9,IF('Lookup Data'!Y38="","",'Lookup Data'!Y38))</f>
        <v>45015</v>
      </c>
      <c r="N25" s="50">
        <f ca="1">IF('Lookup Data'!$S$31="No Data",'Lookup Data'!Z9,IF('Lookup Data'!Z38="","",'Lookup Data'!Z38))</f>
        <v>45282</v>
      </c>
      <c r="O25" s="40" t="str">
        <f ca="1">IF('Lookup Data'!$S$31="No Data",'Lookup Data'!AA9,IF('Lookup Data'!AA38="","",'Lookup Data'!AA38))</f>
        <v>NOT AVAILABLE</v>
      </c>
      <c r="P25" s="40" t="str">
        <f ca="1">IF('Lookup Data'!$S$31="No Data",'Lookup Data'!AB9,IF('Lookup Data'!AB38="","",'Lookup Data'!AB38))</f>
        <v>Current</v>
      </c>
      <c r="Q25" s="40" t="str">
        <f ca="1">IF('Lookup Data'!$S$31="No Data",'Lookup Data'!AC9,IF('Lookup Data'!AC38="","",'Lookup Data'!AC38))</f>
        <v>Current</v>
      </c>
      <c r="R25" s="40" t="str">
        <f ca="1">IF('Lookup Data'!$S$31="No Data",'Lookup Data'!AD9,IF('Lookup Data'!AD38="","",'Lookup Data'!AD38))</f>
        <v>Current</v>
      </c>
    </row>
    <row r="26" spans="7:18" ht="20.25" customHeight="1" x14ac:dyDescent="0.25">
      <c r="G26" s="40" t="str">
        <f ca="1">IF('Lookup Data'!$S$31="No Data",'Lookup Data'!S10,IF('Lookup Data'!S39="","",'Lookup Data'!S39))</f>
        <v>Annabelle</v>
      </c>
      <c r="H26" s="40" t="str">
        <f ca="1">IF('Lookup Data'!$S$31="No Data",'Lookup Data'!T10,IF('Lookup Data'!T39="","",'Lookup Data'!T39))</f>
        <v>De Winton</v>
      </c>
      <c r="I26" s="40" t="str">
        <f ca="1">IF('Lookup Data'!$S$31="No Data",'Lookup Data'!U10,IF('Lookup Data'!U39="","",'Lookup Data'!U39))</f>
        <v>adewinton6s@disqus.com</v>
      </c>
      <c r="J26" s="40" t="str">
        <f ca="1">IF('Lookup Data'!$S$31="No Data",'Lookup Data'!V10,IF('Lookup Data'!V39="","",'Lookup Data'!V39))</f>
        <v>project 1</v>
      </c>
      <c r="K26" s="40" t="str">
        <f ca="1">IF('Lookup Data'!$S$31="No Data",'Lookup Data'!W10,IF('Lookup Data'!W39="","",'Lookup Data'!W39))</f>
        <v>assistant 1</v>
      </c>
      <c r="L26" s="50">
        <f ca="1">IF('Lookup Data'!$S$31="No Data",'Lookup Data'!X10,IF('Lookup Data'!X39="","",'Lookup Data'!X39))</f>
        <v>44777</v>
      </c>
      <c r="M26" s="50">
        <f ca="1">IF('Lookup Data'!$S$31="No Data",'Lookup Data'!Y10,IF('Lookup Data'!Y39="","",'Lookup Data'!Y39))</f>
        <v>44885</v>
      </c>
      <c r="N26" s="50">
        <f ca="1">IF('Lookup Data'!$S$31="No Data",'Lookup Data'!Z10,IF('Lookup Data'!Z39="","",'Lookup Data'!Z39))</f>
        <v>44721</v>
      </c>
      <c r="O26" s="40" t="str">
        <f ca="1">IF('Lookup Data'!$S$31="No Data",'Lookup Data'!AA10,IF('Lookup Data'!AA39="","",'Lookup Data'!AA39))</f>
        <v>AVAILABLE</v>
      </c>
      <c r="P26" s="40" t="str">
        <f ca="1">IF('Lookup Data'!$S$31="No Data",'Lookup Data'!AB10,IF('Lookup Data'!AB39="","",'Lookup Data'!AB39))</f>
        <v>Current</v>
      </c>
      <c r="Q26" s="40" t="str">
        <f ca="1">IF('Lookup Data'!$S$31="No Data",'Lookup Data'!AC10,IF('Lookup Data'!AC39="","",'Lookup Data'!AC39))</f>
        <v>Current</v>
      </c>
      <c r="R26" s="40" t="str">
        <f ca="1">IF('Lookup Data'!$S$31="No Data",'Lookup Data'!AD10,IF('Lookup Data'!AD39="","",'Lookup Data'!AD39))</f>
        <v>Expired</v>
      </c>
    </row>
    <row r="27" spans="7:18" ht="20.25" customHeight="1" x14ac:dyDescent="0.25">
      <c r="G27" s="40" t="str">
        <f ca="1">IF('Lookup Data'!$S$31="No Data",'Lookup Data'!S11,IF('Lookup Data'!S40="","",'Lookup Data'!S40))</f>
        <v>Antonino</v>
      </c>
      <c r="H27" s="40" t="str">
        <f ca="1">IF('Lookup Data'!$S$31="No Data",'Lookup Data'!T11,IF('Lookup Data'!T40="","",'Lookup Data'!T40))</f>
        <v>Backhurst</v>
      </c>
      <c r="I27" s="40" t="str">
        <f ca="1">IF('Lookup Data'!$S$31="No Data",'Lookup Data'!U11,IF('Lookup Data'!U40="","",'Lookup Data'!U40))</f>
        <v>abackhurstpn@amazonaws.com</v>
      </c>
      <c r="J27" s="40" t="str">
        <f ca="1">IF('Lookup Data'!$S$31="No Data",'Lookup Data'!V11,IF('Lookup Data'!V40="","",'Lookup Data'!V40))</f>
        <v>project 1</v>
      </c>
      <c r="K27" s="40" t="str">
        <f ca="1">IF('Lookup Data'!$S$31="No Data",'Lookup Data'!W11,IF('Lookup Data'!W40="","",'Lookup Data'!W40))</f>
        <v>assistant 2</v>
      </c>
      <c r="L27" s="50">
        <f ca="1">IF('Lookup Data'!$S$31="No Data",'Lookup Data'!X11,IF('Lookup Data'!X40="","",'Lookup Data'!X40))</f>
        <v>45002</v>
      </c>
      <c r="M27" s="50">
        <f ca="1">IF('Lookup Data'!$S$31="No Data",'Lookup Data'!Y11,IF('Lookup Data'!Y40="","",'Lookup Data'!Y40))</f>
        <v>44984</v>
      </c>
      <c r="N27" s="50">
        <f ca="1">IF('Lookup Data'!$S$31="No Data",'Lookup Data'!Z11,IF('Lookup Data'!Z40="","",'Lookup Data'!Z40))</f>
        <v>44859</v>
      </c>
      <c r="O27" s="40" t="str">
        <f ca="1">IF('Lookup Data'!$S$31="No Data",'Lookup Data'!AA11,IF('Lookup Data'!AA40="","",'Lookup Data'!AA40))</f>
        <v>NOT AVAILABLE</v>
      </c>
      <c r="P27" s="40" t="str">
        <f ca="1">IF('Lookup Data'!$S$31="No Data",'Lookup Data'!AB11,IF('Lookup Data'!AB40="","",'Lookup Data'!AB40))</f>
        <v>Current</v>
      </c>
      <c r="Q27" s="40" t="str">
        <f ca="1">IF('Lookup Data'!$S$31="No Data",'Lookup Data'!AC11,IF('Lookup Data'!AC40="","",'Lookup Data'!AC40))</f>
        <v>Current</v>
      </c>
      <c r="R27" s="40" t="str">
        <f ca="1">IF('Lookup Data'!$S$31="No Data",'Lookup Data'!AD11,IF('Lookup Data'!AD40="","",'Lookup Data'!AD40))</f>
        <v>Current</v>
      </c>
    </row>
    <row r="28" spans="7:18" ht="20.25" customHeight="1" x14ac:dyDescent="0.25">
      <c r="G28" s="40" t="str">
        <f ca="1">IF('Lookup Data'!$S$31="No Data",'Lookup Data'!S12,IF('Lookup Data'!S41="","",'Lookup Data'!S41))</f>
        <v>Arabelle</v>
      </c>
      <c r="H28" s="40" t="str">
        <f ca="1">IF('Lookup Data'!$S$31="No Data",'Lookup Data'!T12,IF('Lookup Data'!T41="","",'Lookup Data'!T41))</f>
        <v>Fawdrie</v>
      </c>
      <c r="I28" s="40" t="str">
        <f ca="1">IF('Lookup Data'!$S$31="No Data",'Lookup Data'!U12,IF('Lookup Data'!U41="","",'Lookup Data'!U41))</f>
        <v>afawdrie8w@pagesperso-orange.fr</v>
      </c>
      <c r="J28" s="40" t="str">
        <f ca="1">IF('Lookup Data'!$S$31="No Data",'Lookup Data'!V12,IF('Lookup Data'!V41="","",'Lookup Data'!V41))</f>
        <v>project 4</v>
      </c>
      <c r="K28" s="40" t="str">
        <f ca="1">IF('Lookup Data'!$S$31="No Data",'Lookup Data'!W12,IF('Lookup Data'!W41="","",'Lookup Data'!W41))</f>
        <v>supervisor</v>
      </c>
      <c r="L28" s="50">
        <f ca="1">IF('Lookup Data'!$S$31="No Data",'Lookup Data'!X12,IF('Lookup Data'!X41="","",'Lookup Data'!X41))</f>
        <v>45015</v>
      </c>
      <c r="M28" s="50">
        <f ca="1">IF('Lookup Data'!$S$31="No Data",'Lookup Data'!Y12,IF('Lookup Data'!Y41="","",'Lookup Data'!Y41))</f>
        <v>44888</v>
      </c>
      <c r="N28" s="50">
        <f ca="1">IF('Lookup Data'!$S$31="No Data",'Lookup Data'!Z12,IF('Lookup Data'!Z41="","",'Lookup Data'!Z41))</f>
        <v>45347</v>
      </c>
      <c r="O28" s="40" t="str">
        <f ca="1">IF('Lookup Data'!$S$31="No Data",'Lookup Data'!AA12,IF('Lookup Data'!AA41="","",'Lookup Data'!AA41))</f>
        <v>NOT AVAILABLE</v>
      </c>
      <c r="P28" s="40" t="str">
        <f ca="1">IF('Lookup Data'!$S$31="No Data",'Lookup Data'!AB12,IF('Lookup Data'!AB41="","",'Lookup Data'!AB41))</f>
        <v>Current</v>
      </c>
      <c r="Q28" s="40" t="str">
        <f ca="1">IF('Lookup Data'!$S$31="No Data",'Lookup Data'!AC12,IF('Lookup Data'!AC41="","",'Lookup Data'!AC41))</f>
        <v>Current</v>
      </c>
      <c r="R28" s="40" t="str">
        <f ca="1">IF('Lookup Data'!$S$31="No Data",'Lookup Data'!AD12,IF('Lookup Data'!AD41="","",'Lookup Data'!AD41))</f>
        <v>Current</v>
      </c>
    </row>
    <row r="29" spans="7:18" ht="20.25" customHeight="1" x14ac:dyDescent="0.25">
      <c r="G29" s="40" t="str">
        <f ca="1">IF('Lookup Data'!$S$31="No Data",'Lookup Data'!S13,IF('Lookup Data'!S42="","",'Lookup Data'!S42))</f>
        <v>Ardith</v>
      </c>
      <c r="H29" s="40" t="str">
        <f ca="1">IF('Lookup Data'!$S$31="No Data",'Lookup Data'!T13,IF('Lookup Data'!T42="","",'Lookup Data'!T42))</f>
        <v>Celiz</v>
      </c>
      <c r="I29" s="40" t="str">
        <f ca="1">IF('Lookup Data'!$S$31="No Data",'Lookup Data'!U13,IF('Lookup Data'!U42="","",'Lookup Data'!U42))</f>
        <v>acelizl7@yellowbook.com</v>
      </c>
      <c r="J29" s="40" t="str">
        <f ca="1">IF('Lookup Data'!$S$31="No Data",'Lookup Data'!V13,IF('Lookup Data'!V42="","",'Lookup Data'!V42))</f>
        <v>project 5</v>
      </c>
      <c r="K29" s="40" t="str">
        <f ca="1">IF('Lookup Data'!$S$31="No Data",'Lookup Data'!W13,IF('Lookup Data'!W42="","",'Lookup Data'!W42))</f>
        <v>team lead</v>
      </c>
      <c r="L29" s="50">
        <f ca="1">IF('Lookup Data'!$S$31="No Data",'Lookup Data'!X13,IF('Lookup Data'!X42="","",'Lookup Data'!X42))</f>
        <v>45077</v>
      </c>
      <c r="M29" s="50">
        <f ca="1">IF('Lookup Data'!$S$31="No Data",'Lookup Data'!Y13,IF('Lookup Data'!Y42="","",'Lookup Data'!Y42))</f>
        <v>44967</v>
      </c>
      <c r="N29" s="50">
        <f ca="1">IF('Lookup Data'!$S$31="No Data",'Lookup Data'!Z13,IF('Lookup Data'!Z42="","",'Lookup Data'!Z42))</f>
        <v>45224</v>
      </c>
      <c r="O29" s="40" t="str">
        <f ca="1">IF('Lookup Data'!$S$31="No Data",'Lookup Data'!AA13,IF('Lookup Data'!AA42="","",'Lookup Data'!AA42))</f>
        <v>AVAILABLE</v>
      </c>
      <c r="P29" s="40" t="str">
        <f ca="1">IF('Lookup Data'!$S$31="No Data",'Lookup Data'!AB13,IF('Lookup Data'!AB42="","",'Lookup Data'!AB42))</f>
        <v>Current</v>
      </c>
      <c r="Q29" s="40" t="str">
        <f ca="1">IF('Lookup Data'!$S$31="No Data",'Lookup Data'!AC13,IF('Lookup Data'!AC42="","",'Lookup Data'!AC42))</f>
        <v>Current</v>
      </c>
      <c r="R29" s="40" t="str">
        <f ca="1">IF('Lookup Data'!$S$31="No Data",'Lookup Data'!AD13,IF('Lookup Data'!AD42="","",'Lookup Data'!AD42))</f>
        <v>Current</v>
      </c>
    </row>
    <row r="30" spans="7:18" ht="20.25" customHeight="1" x14ac:dyDescent="0.25">
      <c r="G30" s="40" t="str">
        <f ca="1">IF('Lookup Data'!$S$31="No Data",'Lookup Data'!S14,IF('Lookup Data'!S43="","",'Lookup Data'!S43))</f>
        <v>Arlan</v>
      </c>
      <c r="H30" s="40" t="str">
        <f ca="1">IF('Lookup Data'!$S$31="No Data",'Lookup Data'!T14,IF('Lookup Data'!T43="","",'Lookup Data'!T43))</f>
        <v>Lavall</v>
      </c>
      <c r="I30" s="40" t="str">
        <f ca="1">IF('Lookup Data'!$S$31="No Data",'Lookup Data'!U14,IF('Lookup Data'!U43="","",'Lookup Data'!U43))</f>
        <v>alavallol@dion.ne.jp</v>
      </c>
      <c r="J30" s="40" t="str">
        <f ca="1">IF('Lookup Data'!$S$31="No Data",'Lookup Data'!V14,IF('Lookup Data'!V43="","",'Lookup Data'!V43))</f>
        <v>project 5</v>
      </c>
      <c r="K30" s="40" t="str">
        <f ca="1">IF('Lookup Data'!$S$31="No Data",'Lookup Data'!W14,IF('Lookup Data'!W43="","",'Lookup Data'!W43))</f>
        <v>supervisor</v>
      </c>
      <c r="L30" s="50">
        <f ca="1">IF('Lookup Data'!$S$31="No Data",'Lookup Data'!X14,IF('Lookup Data'!X43="","",'Lookup Data'!X43))</f>
        <v>44788</v>
      </c>
      <c r="M30" s="50">
        <f ca="1">IF('Lookup Data'!$S$31="No Data",'Lookup Data'!Y14,IF('Lookup Data'!Y43="","",'Lookup Data'!Y43))</f>
        <v>44722</v>
      </c>
      <c r="N30" s="50">
        <f ca="1">IF('Lookup Data'!$S$31="No Data",'Lookup Data'!Z14,IF('Lookup Data'!Z43="","",'Lookup Data'!Z43))</f>
        <v>45387</v>
      </c>
      <c r="O30" s="40" t="str">
        <f ca="1">IF('Lookup Data'!$S$31="No Data",'Lookup Data'!AA14,IF('Lookup Data'!AA43="","",'Lookup Data'!AA43))</f>
        <v>AVAILABLE</v>
      </c>
      <c r="P30" s="40" t="str">
        <f ca="1">IF('Lookup Data'!$S$31="No Data",'Lookup Data'!AB14,IF('Lookup Data'!AB43="","",'Lookup Data'!AB43))</f>
        <v>Current</v>
      </c>
      <c r="Q30" s="40" t="str">
        <f ca="1">IF('Lookup Data'!$S$31="No Data",'Lookup Data'!AC14,IF('Lookup Data'!AC43="","",'Lookup Data'!AC43))</f>
        <v>Expired</v>
      </c>
      <c r="R30" s="40" t="str">
        <f ca="1">IF('Lookup Data'!$S$31="No Data",'Lookup Data'!AD14,IF('Lookup Data'!AD43="","",'Lookup Data'!AD43))</f>
        <v>Current</v>
      </c>
    </row>
    <row r="31" spans="7:18" ht="20.25" customHeight="1" x14ac:dyDescent="0.25">
      <c r="G31" s="40" t="str">
        <f ca="1">IF('Lookup Data'!$S$31="No Data",'Lookup Data'!S15,IF('Lookup Data'!S44="","",'Lookup Data'!S44))</f>
        <v>Arny</v>
      </c>
      <c r="H31" s="40" t="str">
        <f ca="1">IF('Lookup Data'!$S$31="No Data",'Lookup Data'!T15,IF('Lookup Data'!T44="","",'Lookup Data'!T44))</f>
        <v>Carus</v>
      </c>
      <c r="I31" s="40" t="str">
        <f ca="1">IF('Lookup Data'!$S$31="No Data",'Lookup Data'!U15,IF('Lookup Data'!U44="","",'Lookup Data'!U44))</f>
        <v>acarusem@bloglines.com</v>
      </c>
      <c r="J31" s="40" t="str">
        <f ca="1">IF('Lookup Data'!$S$31="No Data",'Lookup Data'!V15,IF('Lookup Data'!V44="","",'Lookup Data'!V44))</f>
        <v>project 2</v>
      </c>
      <c r="K31" s="40" t="str">
        <f ca="1">IF('Lookup Data'!$S$31="No Data",'Lookup Data'!W15,IF('Lookup Data'!W44="","",'Lookup Data'!W44))</f>
        <v>manager</v>
      </c>
      <c r="L31" s="50">
        <f ca="1">IF('Lookup Data'!$S$31="No Data",'Lookup Data'!X15,IF('Lookup Data'!X44="","",'Lookup Data'!X44))</f>
        <v>44778</v>
      </c>
      <c r="M31" s="50">
        <f ca="1">IF('Lookup Data'!$S$31="No Data",'Lookup Data'!Y15,IF('Lookup Data'!Y44="","",'Lookup Data'!Y44))</f>
        <v>45145</v>
      </c>
      <c r="N31" s="50">
        <f ca="1">IF('Lookup Data'!$S$31="No Data",'Lookup Data'!Z15,IF('Lookup Data'!Z44="","",'Lookup Data'!Z44))</f>
        <v>45145</v>
      </c>
      <c r="O31" s="40" t="str">
        <f ca="1">IF('Lookup Data'!$S$31="No Data",'Lookup Data'!AA15,IF('Lookup Data'!AA44="","",'Lookup Data'!AA44))</f>
        <v>NOT AVAILABLE</v>
      </c>
      <c r="P31" s="40" t="str">
        <f ca="1">IF('Lookup Data'!$S$31="No Data",'Lookup Data'!AB15,IF('Lookup Data'!AB44="","",'Lookup Data'!AB44))</f>
        <v>Current</v>
      </c>
      <c r="Q31" s="40" t="str">
        <f ca="1">IF('Lookup Data'!$S$31="No Data",'Lookup Data'!AC15,IF('Lookup Data'!AC44="","",'Lookup Data'!AC44))</f>
        <v>Current</v>
      </c>
      <c r="R31" s="40" t="str">
        <f ca="1">IF('Lookup Data'!$S$31="No Data",'Lookup Data'!AD15,IF('Lookup Data'!AD44="","",'Lookup Data'!AD44))</f>
        <v>Current</v>
      </c>
    </row>
    <row r="32" spans="7:18" ht="20.25" customHeight="1" x14ac:dyDescent="0.25">
      <c r="G32" s="40" t="str">
        <f ca="1">IF('Lookup Data'!$S$31="No Data",'Lookup Data'!S16,IF('Lookup Data'!S45="","",'Lookup Data'!S45))</f>
        <v>Artair</v>
      </c>
      <c r="H32" s="40" t="str">
        <f ca="1">IF('Lookup Data'!$S$31="No Data",'Lookup Data'!T16,IF('Lookup Data'!T45="","",'Lookup Data'!T45))</f>
        <v>Becerra</v>
      </c>
      <c r="I32" s="40" t="str">
        <f ca="1">IF('Lookup Data'!$S$31="No Data",'Lookup Data'!U16,IF('Lookup Data'!U45="","",'Lookup Data'!U45))</f>
        <v>abecerrabl@home.pl</v>
      </c>
      <c r="J32" s="40" t="str">
        <f ca="1">IF('Lookup Data'!$S$31="No Data",'Lookup Data'!V16,IF('Lookup Data'!V45="","",'Lookup Data'!V45))</f>
        <v>project 3</v>
      </c>
      <c r="K32" s="40" t="str">
        <f ca="1">IF('Lookup Data'!$S$31="No Data",'Lookup Data'!W16,IF('Lookup Data'!W45="","",'Lookup Data'!W45))</f>
        <v>team lead</v>
      </c>
      <c r="L32" s="50">
        <f ca="1">IF('Lookup Data'!$S$31="No Data",'Lookup Data'!X16,IF('Lookup Data'!X45="","",'Lookup Data'!X45))</f>
        <v>45185</v>
      </c>
      <c r="M32" s="50">
        <f ca="1">IF('Lookup Data'!$S$31="No Data",'Lookup Data'!Y16,IF('Lookup Data'!Y45="","",'Lookup Data'!Y45))</f>
        <v>44900</v>
      </c>
      <c r="N32" s="50">
        <f ca="1">IF('Lookup Data'!$S$31="No Data",'Lookup Data'!Z16,IF('Lookup Data'!Z45="","",'Lookup Data'!Z45))</f>
        <v>44898</v>
      </c>
      <c r="O32" s="40" t="str">
        <f ca="1">IF('Lookup Data'!$S$31="No Data",'Lookup Data'!AA16,IF('Lookup Data'!AA45="","",'Lookup Data'!AA45))</f>
        <v>NOT AVAILABLE</v>
      </c>
      <c r="P32" s="40" t="str">
        <f ca="1">IF('Lookup Data'!$S$31="No Data",'Lookup Data'!AB16,IF('Lookup Data'!AB45="","",'Lookup Data'!AB45))</f>
        <v>Current</v>
      </c>
      <c r="Q32" s="40" t="str">
        <f ca="1">IF('Lookup Data'!$S$31="No Data",'Lookup Data'!AC16,IF('Lookup Data'!AC45="","",'Lookup Data'!AC45))</f>
        <v>Current</v>
      </c>
      <c r="R32" s="40" t="str">
        <f ca="1">IF('Lookup Data'!$S$31="No Data",'Lookup Data'!AD16,IF('Lookup Data'!AD45="","",'Lookup Data'!AD45))</f>
        <v>Current</v>
      </c>
    </row>
    <row r="33" spans="7:18" ht="20.25" customHeight="1" x14ac:dyDescent="0.25">
      <c r="G33" s="40" t="str">
        <f ca="1">IF('Lookup Data'!$S$31="No Data",'Lookup Data'!S17,IF('Lookup Data'!S46="","",'Lookup Data'!S46))</f>
        <v>Aryn</v>
      </c>
      <c r="H33" s="40" t="str">
        <f ca="1">IF('Lookup Data'!$S$31="No Data",'Lookup Data'!T17,IF('Lookup Data'!T46="","",'Lookup Data'!T46))</f>
        <v>Matczak</v>
      </c>
      <c r="I33" s="40" t="str">
        <f ca="1">IF('Lookup Data'!$S$31="No Data",'Lookup Data'!U17,IF('Lookup Data'!U46="","",'Lookup Data'!U46))</f>
        <v>amatczak6j@google.com.hk</v>
      </c>
      <c r="J33" s="40" t="str">
        <f ca="1">IF('Lookup Data'!$S$31="No Data",'Lookup Data'!V17,IF('Lookup Data'!V46="","",'Lookup Data'!V46))</f>
        <v>project 5</v>
      </c>
      <c r="K33" s="40" t="str">
        <f ca="1">IF('Lookup Data'!$S$31="No Data",'Lookup Data'!W17,IF('Lookup Data'!W46="","",'Lookup Data'!W46))</f>
        <v>assistant 1</v>
      </c>
      <c r="L33" s="50">
        <f ca="1">IF('Lookup Data'!$S$31="No Data",'Lookup Data'!X17,IF('Lookup Data'!X46="","",'Lookup Data'!X46))</f>
        <v>44995</v>
      </c>
      <c r="M33" s="50">
        <f ca="1">IF('Lookup Data'!$S$31="No Data",'Lookup Data'!Y17,IF('Lookup Data'!Y46="","",'Lookup Data'!Y46))</f>
        <v>45166</v>
      </c>
      <c r="N33" s="50">
        <f ca="1">IF('Lookup Data'!$S$31="No Data",'Lookup Data'!Z17,IF('Lookup Data'!Z46="","",'Lookup Data'!Z46))</f>
        <v>44976</v>
      </c>
      <c r="O33" s="40" t="str">
        <f ca="1">IF('Lookup Data'!$S$31="No Data",'Lookup Data'!AA17,IF('Lookup Data'!AA46="","",'Lookup Data'!AA46))</f>
        <v>AVAILABLE</v>
      </c>
      <c r="P33" s="40" t="str">
        <f ca="1">IF('Lookup Data'!$S$31="No Data",'Lookup Data'!AB17,IF('Lookup Data'!AB46="","",'Lookup Data'!AB46))</f>
        <v>Current</v>
      </c>
      <c r="Q33" s="40" t="str">
        <f ca="1">IF('Lookup Data'!$S$31="No Data",'Lookup Data'!AC17,IF('Lookup Data'!AC46="","",'Lookup Data'!AC46))</f>
        <v>Current</v>
      </c>
      <c r="R33" s="40" t="str">
        <f ca="1">IF('Lookup Data'!$S$31="No Data",'Lookup Data'!AD17,IF('Lookup Data'!AD46="","",'Lookup Data'!AD46))</f>
        <v>Current</v>
      </c>
    </row>
    <row r="34" spans="7:18" ht="20.25" customHeight="1" x14ac:dyDescent="0.25">
      <c r="G34" s="40" t="str">
        <f ca="1">IF('Lookup Data'!$S$31="No Data",'Lookup Data'!S18,IF('Lookup Data'!S47="","",'Lookup Data'!S47))</f>
        <v>Ashton</v>
      </c>
      <c r="H34" s="40" t="str">
        <f ca="1">IF('Lookup Data'!$S$31="No Data",'Lookup Data'!T18,IF('Lookup Data'!T47="","",'Lookup Data'!T47))</f>
        <v>Stanhope</v>
      </c>
      <c r="I34" s="40" t="str">
        <f ca="1">IF('Lookup Data'!$S$31="No Data",'Lookup Data'!U18,IF('Lookup Data'!U47="","",'Lookup Data'!U47))</f>
        <v>astanhopecv@pcworld.com</v>
      </c>
      <c r="J34" s="40" t="str">
        <f ca="1">IF('Lookup Data'!$S$31="No Data",'Lookup Data'!V18,IF('Lookup Data'!V47="","",'Lookup Data'!V47))</f>
        <v>project 2</v>
      </c>
      <c r="K34" s="40" t="str">
        <f ca="1">IF('Lookup Data'!$S$31="No Data",'Lookup Data'!W18,IF('Lookup Data'!W47="","",'Lookup Data'!W47))</f>
        <v>manager</v>
      </c>
      <c r="L34" s="50">
        <f ca="1">IF('Lookup Data'!$S$31="No Data",'Lookup Data'!X18,IF('Lookup Data'!X47="","",'Lookup Data'!X47))</f>
        <v>45107</v>
      </c>
      <c r="M34" s="50">
        <f ca="1">IF('Lookup Data'!$S$31="No Data",'Lookup Data'!Y18,IF('Lookup Data'!Y47="","",'Lookup Data'!Y47))</f>
        <v>44918</v>
      </c>
      <c r="N34" s="50">
        <f ca="1">IF('Lookup Data'!$S$31="No Data",'Lookup Data'!Z18,IF('Lookup Data'!Z47="","",'Lookup Data'!Z47))</f>
        <v>45479</v>
      </c>
      <c r="O34" s="40" t="str">
        <f ca="1">IF('Lookup Data'!$S$31="No Data",'Lookup Data'!AA18,IF('Lookup Data'!AA47="","",'Lookup Data'!AA47))</f>
        <v>AVAILABLE</v>
      </c>
      <c r="P34" s="40" t="str">
        <f ca="1">IF('Lookup Data'!$S$31="No Data",'Lookup Data'!AB18,IF('Lookup Data'!AB47="","",'Lookup Data'!AB47))</f>
        <v>Current</v>
      </c>
      <c r="Q34" s="40" t="str">
        <f ca="1">IF('Lookup Data'!$S$31="No Data",'Lookup Data'!AC18,IF('Lookup Data'!AC47="","",'Lookup Data'!AC47))</f>
        <v>Current</v>
      </c>
      <c r="R34" s="40" t="str">
        <f ca="1">IF('Lookup Data'!$S$31="No Data",'Lookup Data'!AD18,IF('Lookup Data'!AD47="","",'Lookup Data'!AD47))</f>
        <v>Current</v>
      </c>
    </row>
    <row r="35" spans="7:18" ht="20.25" customHeight="1" x14ac:dyDescent="0.25">
      <c r="G35" s="40" t="str">
        <f ca="1">IF('Lookup Data'!$S$31="No Data",'Lookup Data'!S19,IF('Lookup Data'!S48="","",'Lookup Data'!S48))</f>
        <v>Audry</v>
      </c>
      <c r="H35" s="40" t="str">
        <f ca="1">IF('Lookup Data'!$S$31="No Data",'Lookup Data'!T19,IF('Lookup Data'!T48="","",'Lookup Data'!T48))</f>
        <v>Van de Castele</v>
      </c>
      <c r="I35" s="40" t="str">
        <f ca="1">IF('Lookup Data'!$S$31="No Data",'Lookup Data'!U19,IF('Lookup Data'!U48="","",'Lookup Data'!U48))</f>
        <v>avandecastelepz@earthlink.net</v>
      </c>
      <c r="J35" s="40" t="str">
        <f ca="1">IF('Lookup Data'!$S$31="No Data",'Lookup Data'!V19,IF('Lookup Data'!V48="","",'Lookup Data'!V48))</f>
        <v>project 2</v>
      </c>
      <c r="K35" s="40" t="str">
        <f ca="1">IF('Lookup Data'!$S$31="No Data",'Lookup Data'!W19,IF('Lookup Data'!W48="","",'Lookup Data'!W48))</f>
        <v>assistant 1</v>
      </c>
      <c r="L35" s="50">
        <f ca="1">IF('Lookup Data'!$S$31="No Data",'Lookup Data'!X19,IF('Lookup Data'!X48="","",'Lookup Data'!X48))</f>
        <v>44993</v>
      </c>
      <c r="M35" s="50">
        <f ca="1">IF('Lookup Data'!$S$31="No Data",'Lookup Data'!Y19,IF('Lookup Data'!Y48="","",'Lookup Data'!Y48))</f>
        <v>45169</v>
      </c>
      <c r="N35" s="50">
        <f ca="1">IF('Lookup Data'!$S$31="No Data",'Lookup Data'!Z19,IF('Lookup Data'!Z48="","",'Lookup Data'!Z48))</f>
        <v>45045</v>
      </c>
      <c r="O35" s="40" t="str">
        <f ca="1">IF('Lookup Data'!$S$31="No Data",'Lookup Data'!AA19,IF('Lookup Data'!AA48="","",'Lookup Data'!AA48))</f>
        <v>NOT AVAILABLE</v>
      </c>
      <c r="P35" s="40" t="str">
        <f ca="1">IF('Lookup Data'!$S$31="No Data",'Lookup Data'!AB19,IF('Lookup Data'!AB48="","",'Lookup Data'!AB48))</f>
        <v>Current</v>
      </c>
      <c r="Q35" s="40" t="str">
        <f ca="1">IF('Lookup Data'!$S$31="No Data",'Lookup Data'!AC19,IF('Lookup Data'!AC48="","",'Lookup Data'!AC48))</f>
        <v>Current</v>
      </c>
      <c r="R35" s="40" t="str">
        <f ca="1">IF('Lookup Data'!$S$31="No Data",'Lookup Data'!AD19,IF('Lookup Data'!AD48="","",'Lookup Data'!AD48))</f>
        <v>Current</v>
      </c>
    </row>
    <row r="36" spans="7:18" ht="20.25" customHeight="1" x14ac:dyDescent="0.25">
      <c r="G36" s="40" t="str">
        <f ca="1">IF('Lookup Data'!$S$31="No Data",'Lookup Data'!S20,IF('Lookup Data'!S49="","",'Lookup Data'!S49))</f>
        <v>Audry</v>
      </c>
      <c r="H36" s="40" t="str">
        <f ca="1">IF('Lookup Data'!$S$31="No Data",'Lookup Data'!T20,IF('Lookup Data'!T49="","",'Lookup Data'!T49))</f>
        <v>Bradburn</v>
      </c>
      <c r="I36" s="40" t="str">
        <f ca="1">IF('Lookup Data'!$S$31="No Data",'Lookup Data'!U20,IF('Lookup Data'!U49="","",'Lookup Data'!U49))</f>
        <v>abradburnjo@bbb.org</v>
      </c>
      <c r="J36" s="40" t="str">
        <f ca="1">IF('Lookup Data'!$S$31="No Data",'Lookup Data'!V20,IF('Lookup Data'!V49="","",'Lookup Data'!V49))</f>
        <v>project 5</v>
      </c>
      <c r="K36" s="40" t="str">
        <f ca="1">IF('Lookup Data'!$S$31="No Data",'Lookup Data'!W20,IF('Lookup Data'!W49="","",'Lookup Data'!W49))</f>
        <v>assistant 1</v>
      </c>
      <c r="L36" s="50">
        <f ca="1">IF('Lookup Data'!$S$31="No Data",'Lookup Data'!X20,IF('Lookup Data'!X49="","",'Lookup Data'!X49))</f>
        <v>44993</v>
      </c>
      <c r="M36" s="50">
        <f ca="1">IF('Lookup Data'!$S$31="No Data",'Lookup Data'!Y20,IF('Lookup Data'!Y49="","",'Lookup Data'!Y49))</f>
        <v>45169</v>
      </c>
      <c r="N36" s="50">
        <f ca="1">IF('Lookup Data'!$S$31="No Data",'Lookup Data'!Z20,IF('Lookup Data'!Z49="","",'Lookup Data'!Z49))</f>
        <v>45045</v>
      </c>
      <c r="O36" s="40" t="str">
        <f ca="1">IF('Lookup Data'!$S$31="No Data",'Lookup Data'!AA20,IF('Lookup Data'!AA49="","",'Lookup Data'!AA49))</f>
        <v>AVAILABLE</v>
      </c>
      <c r="P36" s="40" t="str">
        <f ca="1">IF('Lookup Data'!$S$31="No Data",'Lookup Data'!AB20,IF('Lookup Data'!AB49="","",'Lookup Data'!AB49))</f>
        <v>Current</v>
      </c>
      <c r="Q36" s="40" t="str">
        <f ca="1">IF('Lookup Data'!$S$31="No Data",'Lookup Data'!AC20,IF('Lookup Data'!AC49="","",'Lookup Data'!AC49))</f>
        <v>Current</v>
      </c>
      <c r="R36" s="40" t="str">
        <f ca="1">IF('Lookup Data'!$S$31="No Data",'Lookup Data'!AD20,IF('Lookup Data'!AD49="","",'Lookup Data'!AD49))</f>
        <v>Current</v>
      </c>
    </row>
    <row r="37" spans="7:18" ht="20.25" customHeight="1" x14ac:dyDescent="0.25">
      <c r="G37" s="40" t="str">
        <f ca="1">IF('Lookup Data'!$S$31="No Data",'Lookup Data'!S21,IF('Lookup Data'!S50="","",'Lookup Data'!S50))</f>
        <v>Ave</v>
      </c>
      <c r="H37" s="40" t="str">
        <f ca="1">IF('Lookup Data'!$S$31="No Data",'Lookup Data'!T21,IF('Lookup Data'!T50="","",'Lookup Data'!T50))</f>
        <v>Tiltman</v>
      </c>
      <c r="I37" s="40" t="str">
        <f ca="1">IF('Lookup Data'!$S$31="No Data",'Lookup Data'!U21,IF('Lookup Data'!U50="","",'Lookup Data'!U50))</f>
        <v>atiltmank3@acquirethisname.com</v>
      </c>
      <c r="J37" s="40" t="str">
        <f ca="1">IF('Lookup Data'!$S$31="No Data",'Lookup Data'!V21,IF('Lookup Data'!V50="","",'Lookup Data'!V50))</f>
        <v>project 5</v>
      </c>
      <c r="K37" s="40" t="str">
        <f ca="1">IF('Lookup Data'!$S$31="No Data",'Lookup Data'!W21,IF('Lookup Data'!W50="","",'Lookup Data'!W50))</f>
        <v>supervisor</v>
      </c>
      <c r="L37" s="50">
        <f ca="1">IF('Lookup Data'!$S$31="No Data",'Lookup Data'!X21,IF('Lookup Data'!X50="","",'Lookup Data'!X50))</f>
        <v>44880</v>
      </c>
      <c r="M37" s="50">
        <f ca="1">IF('Lookup Data'!$S$31="No Data",'Lookup Data'!Y21,IF('Lookup Data'!Y50="","",'Lookup Data'!Y50))</f>
        <v>45202</v>
      </c>
      <c r="N37" s="50">
        <f ca="1">IF('Lookup Data'!$S$31="No Data",'Lookup Data'!Z21,IF('Lookup Data'!Z50="","",'Lookup Data'!Z50))</f>
        <v>45250</v>
      </c>
      <c r="O37" s="40" t="str">
        <f ca="1">IF('Lookup Data'!$S$31="No Data",'Lookup Data'!AA21,IF('Lookup Data'!AA50="","",'Lookup Data'!AA50))</f>
        <v>AVAILABLE</v>
      </c>
      <c r="P37" s="40" t="str">
        <f ca="1">IF('Lookup Data'!$S$31="No Data",'Lookup Data'!AB21,IF('Lookup Data'!AB50="","",'Lookup Data'!AB50))</f>
        <v>Current</v>
      </c>
      <c r="Q37" s="40" t="str">
        <f ca="1">IF('Lookup Data'!$S$31="No Data",'Lookup Data'!AC21,IF('Lookup Data'!AC50="","",'Lookup Data'!AC50))</f>
        <v>Current</v>
      </c>
      <c r="R37" s="40" t="str">
        <f ca="1">IF('Lookup Data'!$S$31="No Data",'Lookup Data'!AD21,IF('Lookup Data'!AD50="","",'Lookup Data'!AD50))</f>
        <v>Current</v>
      </c>
    </row>
    <row r="38" spans="7:18" ht="20.25" customHeight="1" x14ac:dyDescent="0.25">
      <c r="G38" s="40" t="str">
        <f ca="1">IF('Lookup Data'!$S$31="No Data",'Lookup Data'!S22,IF('Lookup Data'!S51="","",'Lookup Data'!S51))</f>
        <v>Avery</v>
      </c>
      <c r="H38" s="40" t="str">
        <f ca="1">IF('Lookup Data'!$S$31="No Data",'Lookup Data'!T22,IF('Lookup Data'!T51="","",'Lookup Data'!T51))</f>
        <v>Strowther</v>
      </c>
      <c r="I38" s="40" t="str">
        <f ca="1">IF('Lookup Data'!$S$31="No Data",'Lookup Data'!U22,IF('Lookup Data'!U51="","",'Lookup Data'!U51))</f>
        <v>astrowthern2@lulu.com</v>
      </c>
      <c r="J38" s="40" t="str">
        <f ca="1">IF('Lookup Data'!$S$31="No Data",'Lookup Data'!V22,IF('Lookup Data'!V51="","",'Lookup Data'!V51))</f>
        <v>project 1</v>
      </c>
      <c r="K38" s="40" t="str">
        <f ca="1">IF('Lookup Data'!$S$31="No Data",'Lookup Data'!W22,IF('Lookup Data'!W51="","",'Lookup Data'!W51))</f>
        <v>assistant 2</v>
      </c>
      <c r="L38" s="50">
        <f ca="1">IF('Lookup Data'!$S$31="No Data",'Lookup Data'!X22,IF('Lookup Data'!X51="","",'Lookup Data'!X51))</f>
        <v>45176</v>
      </c>
      <c r="M38" s="50">
        <f ca="1">IF('Lookup Data'!$S$31="No Data",'Lookup Data'!Y22,IF('Lookup Data'!Y51="","",'Lookup Data'!Y51))</f>
        <v>45146</v>
      </c>
      <c r="N38" s="50">
        <f ca="1">IF('Lookup Data'!$S$31="No Data",'Lookup Data'!Z22,IF('Lookup Data'!Z51="","",'Lookup Data'!Z51))</f>
        <v>44768</v>
      </c>
      <c r="O38" s="40" t="str">
        <f ca="1">IF('Lookup Data'!$S$31="No Data",'Lookup Data'!AA22,IF('Lookup Data'!AA51="","",'Lookup Data'!AA51))</f>
        <v>NOT AVAILABLE</v>
      </c>
      <c r="P38" s="40" t="str">
        <f ca="1">IF('Lookup Data'!$S$31="No Data",'Lookup Data'!AB22,IF('Lookup Data'!AB51="","",'Lookup Data'!AB51))</f>
        <v>Current</v>
      </c>
      <c r="Q38" s="40" t="str">
        <f ca="1">IF('Lookup Data'!$S$31="No Data",'Lookup Data'!AC22,IF('Lookup Data'!AC51="","",'Lookup Data'!AC51))</f>
        <v>Current</v>
      </c>
      <c r="R38" s="40" t="str">
        <f ca="1">IF('Lookup Data'!$S$31="No Data",'Lookup Data'!AD22,IF('Lookup Data'!AD51="","",'Lookup Data'!AD51))</f>
        <v>Current</v>
      </c>
    </row>
    <row r="39" spans="7:18" ht="20.25" customHeight="1" x14ac:dyDescent="0.25">
      <c r="G39" s="40" t="str">
        <f ca="1">IF('Lookup Data'!$S$31="No Data",'Lookup Data'!S23,IF('Lookup Data'!S52="","",'Lookup Data'!S52))</f>
        <v>Babbette</v>
      </c>
      <c r="H39" s="40" t="str">
        <f ca="1">IF('Lookup Data'!$S$31="No Data",'Lookup Data'!T23,IF('Lookup Data'!T52="","",'Lookup Data'!T52))</f>
        <v>Lee</v>
      </c>
      <c r="I39" s="40" t="str">
        <f ca="1">IF('Lookup Data'!$S$31="No Data",'Lookup Data'!U23,IF('Lookup Data'!U52="","",'Lookup Data'!U52))</f>
        <v>bleet@issuu.com</v>
      </c>
      <c r="J39" s="40" t="str">
        <f ca="1">IF('Lookup Data'!$S$31="No Data",'Lookup Data'!V23,IF('Lookup Data'!V52="","",'Lookup Data'!V52))</f>
        <v>project 6</v>
      </c>
      <c r="K39" s="40" t="str">
        <f ca="1">IF('Lookup Data'!$S$31="No Data",'Lookup Data'!W23,IF('Lookup Data'!W52="","",'Lookup Data'!W52))</f>
        <v>manager</v>
      </c>
      <c r="L39" s="50">
        <f ca="1">IF('Lookup Data'!$S$31="No Data",'Lookup Data'!X23,IF('Lookup Data'!X52="","",'Lookup Data'!X52))</f>
        <v>44957</v>
      </c>
      <c r="M39" s="50">
        <f ca="1">IF('Lookup Data'!$S$31="No Data",'Lookup Data'!Y23,IF('Lookup Data'!Y52="","",'Lookup Data'!Y52))</f>
        <v>45197</v>
      </c>
      <c r="N39" s="50">
        <f ca="1">IF('Lookup Data'!$S$31="No Data",'Lookup Data'!Z23,IF('Lookup Data'!Z52="","",'Lookup Data'!Z52))</f>
        <v>45011</v>
      </c>
      <c r="O39" s="40" t="str">
        <f ca="1">IF('Lookup Data'!$S$31="No Data",'Lookup Data'!AA23,IF('Lookup Data'!AA52="","",'Lookup Data'!AA52))</f>
        <v>AVAILABLE</v>
      </c>
      <c r="P39" s="40" t="str">
        <f ca="1">IF('Lookup Data'!$S$31="No Data",'Lookup Data'!AB23,IF('Lookup Data'!AB52="","",'Lookup Data'!AB52))</f>
        <v>Current</v>
      </c>
      <c r="Q39" s="40" t="str">
        <f ca="1">IF('Lookup Data'!$S$31="No Data",'Lookup Data'!AC23,IF('Lookup Data'!AC52="","",'Lookup Data'!AC52))</f>
        <v>Current</v>
      </c>
      <c r="R39" s="40" t="str">
        <f ca="1">IF('Lookup Data'!$S$31="No Data",'Lookup Data'!AD23,IF('Lookup Data'!AD52="","",'Lookup Data'!AD52))</f>
        <v>Current</v>
      </c>
    </row>
    <row r="40" spans="7:18" ht="20.25" customHeight="1" x14ac:dyDescent="0.25">
      <c r="G40" s="40" t="str">
        <f ca="1">IF('Lookup Data'!$S$31="No Data",'Lookup Data'!S24,IF('Lookup Data'!S53="","",'Lookup Data'!S53))</f>
        <v>Bald</v>
      </c>
      <c r="H40" s="40" t="str">
        <f ca="1">IF('Lookup Data'!$S$31="No Data",'Lookup Data'!T24,IF('Lookup Data'!T53="","",'Lookup Data'!T53))</f>
        <v>Cobley</v>
      </c>
      <c r="I40" s="40" t="str">
        <f ca="1">IF('Lookup Data'!$S$31="No Data",'Lookup Data'!U24,IF('Lookup Data'!U53="","",'Lookup Data'!U53))</f>
        <v>bcobleyrc@redcross.org</v>
      </c>
      <c r="J40" s="40" t="str">
        <f ca="1">IF('Lookup Data'!$S$31="No Data",'Lookup Data'!V24,IF('Lookup Data'!V53="","",'Lookup Data'!V53))</f>
        <v>project 4</v>
      </c>
      <c r="K40" s="40" t="str">
        <f ca="1">IF('Lookup Data'!$S$31="No Data",'Lookup Data'!W24,IF('Lookup Data'!W53="","",'Lookup Data'!W53))</f>
        <v>supervisor</v>
      </c>
      <c r="L40" s="50">
        <f ca="1">IF('Lookup Data'!$S$31="No Data",'Lookup Data'!X24,IF('Lookup Data'!X53="","",'Lookup Data'!X53))</f>
        <v>45178</v>
      </c>
      <c r="M40" s="50">
        <f ca="1">IF('Lookup Data'!$S$31="No Data",'Lookup Data'!Y24,IF('Lookup Data'!Y53="","",'Lookup Data'!Y53))</f>
        <v>44906</v>
      </c>
      <c r="N40" s="50">
        <f ca="1">IF('Lookup Data'!$S$31="No Data",'Lookup Data'!Z24,IF('Lookup Data'!Z53="","",'Lookup Data'!Z53))</f>
        <v>45274</v>
      </c>
      <c r="O40" s="40" t="str">
        <f ca="1">IF('Lookup Data'!$S$31="No Data",'Lookup Data'!AA24,IF('Lookup Data'!AA53="","",'Lookup Data'!AA53))</f>
        <v>AVAILABLE</v>
      </c>
      <c r="P40" s="40" t="str">
        <f ca="1">IF('Lookup Data'!$S$31="No Data",'Lookup Data'!AB24,IF('Lookup Data'!AB53="","",'Lookup Data'!AB53))</f>
        <v>Current</v>
      </c>
      <c r="Q40" s="40" t="str">
        <f ca="1">IF('Lookup Data'!$S$31="No Data",'Lookup Data'!AC24,IF('Lookup Data'!AC53="","",'Lookup Data'!AC53))</f>
        <v>Current</v>
      </c>
      <c r="R40" s="40" t="str">
        <f ca="1">IF('Lookup Data'!$S$31="No Data",'Lookup Data'!AD24,IF('Lookup Data'!AD53="","",'Lookup Data'!AD53))</f>
        <v>Current</v>
      </c>
    </row>
    <row r="41" spans="7:18" ht="20.25" customHeight="1" x14ac:dyDescent="0.25"/>
    <row r="42" spans="7:18" ht="20.25" customHeight="1" x14ac:dyDescent="0.25"/>
  </sheetData>
  <sheetProtection sort="0" autoFilter="0" pivotTables="0"/>
  <printOptions horizontalCentered="1" verticalCentered="1"/>
  <pageMargins left="0.7" right="0.7" top="0.75" bottom="0.75" header="0.3" footer="0.3"/>
  <pageSetup scale="43" fitToHeight="0" orientation="landscape" r:id="rId1"/>
  <rowBreaks count="1" manualBreakCount="1">
    <brk id="50" max="28" man="1"/>
  </rowBreaks>
  <colBreaks count="1" manualBreakCount="1">
    <brk id="29" max="47" man="1"/>
  </colBreaks>
  <drawing r:id="rId2"/>
  <legacyDrawing r:id="rId3"/>
  <mc:AlternateContent xmlns:mc="http://schemas.openxmlformats.org/markup-compatibility/2006">
    <mc:Choice Requires="x14">
      <controls>
        <mc:AlternateContent xmlns:mc="http://schemas.openxmlformats.org/markup-compatibility/2006">
          <mc:Choice Requires="x14">
            <control shapeId="6146" r:id="rId4" name="Scroll Bar 2">
              <controlPr defaultSize="0" autoPict="0">
                <anchor>
                  <from>
                    <xdr:col>18</xdr:col>
                    <xdr:colOff>0</xdr:colOff>
                    <xdr:row>14</xdr:row>
                    <xdr:rowOff>171450</xdr:rowOff>
                  </from>
                  <to>
                    <xdr:col>18</xdr:col>
                    <xdr:colOff>295275</xdr:colOff>
                    <xdr:row>40</xdr:row>
                    <xdr:rowOff>66675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01"/>
  <sheetViews>
    <sheetView workbookViewId="0">
      <selection activeCell="C2" sqref="C2:C6"/>
    </sheetView>
  </sheetViews>
  <sheetFormatPr defaultRowHeight="15" x14ac:dyDescent="0.25"/>
  <cols>
    <col min="1" max="1" width="12.85546875" bestFit="1" customWidth="1"/>
    <col min="2" max="2" width="16" bestFit="1" customWidth="1"/>
    <col min="3" max="5" width="10.7109375" bestFit="1" customWidth="1"/>
  </cols>
  <sheetData>
    <row r="1" spans="1:5" x14ac:dyDescent="0.25">
      <c r="A1" t="s">
        <v>0</v>
      </c>
      <c r="B1" t="s">
        <v>1</v>
      </c>
      <c r="C1" t="s">
        <v>2</v>
      </c>
      <c r="D1" t="s">
        <v>3</v>
      </c>
      <c r="E1" t="s">
        <v>4</v>
      </c>
    </row>
    <row r="2" spans="1:5" x14ac:dyDescent="0.25">
      <c r="A2" s="2" t="s">
        <v>890</v>
      </c>
      <c r="B2" s="2" t="s">
        <v>891</v>
      </c>
      <c r="C2" s="1">
        <v>44975</v>
      </c>
      <c r="D2" s="1">
        <v>44674</v>
      </c>
      <c r="E2" s="1">
        <v>44844</v>
      </c>
    </row>
    <row r="3" spans="1:5" x14ac:dyDescent="0.25">
      <c r="A3" s="2" t="s">
        <v>25</v>
      </c>
      <c r="B3" s="2" t="s">
        <v>26</v>
      </c>
      <c r="C3" s="1">
        <v>45156</v>
      </c>
      <c r="D3" s="1">
        <v>44849</v>
      </c>
      <c r="E3" s="1">
        <v>44925</v>
      </c>
    </row>
    <row r="4" spans="1:5" x14ac:dyDescent="0.25">
      <c r="A4" s="2" t="s">
        <v>25</v>
      </c>
      <c r="B4" s="2" t="s">
        <v>617</v>
      </c>
      <c r="C4" s="1">
        <v>45160</v>
      </c>
      <c r="D4" s="1">
        <v>44906</v>
      </c>
      <c r="E4" s="1">
        <v>44785</v>
      </c>
    </row>
    <row r="5" spans="1:5" x14ac:dyDescent="0.25">
      <c r="A5" s="2" t="s">
        <v>2281</v>
      </c>
      <c r="B5" s="2" t="s">
        <v>2282</v>
      </c>
      <c r="C5" s="1">
        <v>44965</v>
      </c>
      <c r="D5" s="1">
        <v>44771</v>
      </c>
      <c r="E5" s="1">
        <v>44920</v>
      </c>
    </row>
    <row r="6" spans="1:5" x14ac:dyDescent="0.25">
      <c r="A6" s="2" t="s">
        <v>2285</v>
      </c>
      <c r="B6" s="2" t="s">
        <v>2286</v>
      </c>
      <c r="C6" s="1">
        <v>44953</v>
      </c>
      <c r="D6" s="1">
        <v>44761</v>
      </c>
      <c r="E6" s="1">
        <v>44691</v>
      </c>
    </row>
    <row r="7" spans="1:5" x14ac:dyDescent="0.25">
      <c r="A7" s="2" t="s">
        <v>217</v>
      </c>
      <c r="B7" s="2" t="s">
        <v>218</v>
      </c>
      <c r="C7" s="1"/>
      <c r="D7" s="1">
        <v>45041</v>
      </c>
      <c r="E7" s="1">
        <v>44670</v>
      </c>
    </row>
    <row r="8" spans="1:5" x14ac:dyDescent="0.25">
      <c r="A8" s="2" t="s">
        <v>1655</v>
      </c>
      <c r="B8" s="2" t="s">
        <v>127</v>
      </c>
      <c r="C8" s="1"/>
      <c r="D8" s="1"/>
      <c r="E8" s="1"/>
    </row>
    <row r="9" spans="1:5" x14ac:dyDescent="0.25">
      <c r="A9" s="2" t="s">
        <v>506</v>
      </c>
      <c r="B9" s="2" t="s">
        <v>507</v>
      </c>
      <c r="C9" s="1">
        <v>44779</v>
      </c>
      <c r="D9" s="1">
        <v>44767</v>
      </c>
      <c r="E9" s="1">
        <v>44954</v>
      </c>
    </row>
    <row r="10" spans="1:5" x14ac:dyDescent="0.25">
      <c r="A10" s="2" t="s">
        <v>391</v>
      </c>
      <c r="B10" s="2" t="s">
        <v>392</v>
      </c>
      <c r="C10" s="1">
        <v>44824</v>
      </c>
      <c r="D10" s="1">
        <v>44691</v>
      </c>
      <c r="E10" s="1">
        <v>44799</v>
      </c>
    </row>
    <row r="11" spans="1:5" x14ac:dyDescent="0.25">
      <c r="A11" s="2" t="s">
        <v>1503</v>
      </c>
      <c r="B11" s="2" t="s">
        <v>1504</v>
      </c>
      <c r="C11" s="1">
        <v>44748</v>
      </c>
      <c r="D11" s="1">
        <v>44840</v>
      </c>
      <c r="E11" s="1">
        <v>45138</v>
      </c>
    </row>
    <row r="12" spans="1:5" x14ac:dyDescent="0.25">
      <c r="A12" s="2" t="s">
        <v>427</v>
      </c>
      <c r="B12" s="2" t="s">
        <v>428</v>
      </c>
      <c r="C12" s="1">
        <v>44843</v>
      </c>
      <c r="D12" s="1">
        <v>44896</v>
      </c>
      <c r="E12" s="1">
        <v>45387</v>
      </c>
    </row>
    <row r="13" spans="1:5" x14ac:dyDescent="0.25">
      <c r="A13" s="2" t="s">
        <v>1701</v>
      </c>
      <c r="B13" s="2" t="s">
        <v>1702</v>
      </c>
      <c r="C13" s="1">
        <v>44687</v>
      </c>
      <c r="D13" s="1">
        <v>44997</v>
      </c>
      <c r="E13" s="1">
        <v>45392</v>
      </c>
    </row>
    <row r="14" spans="1:5" x14ac:dyDescent="0.25">
      <c r="A14" s="2" t="s">
        <v>1929</v>
      </c>
      <c r="B14" s="2" t="s">
        <v>1930</v>
      </c>
      <c r="C14" s="1">
        <v>44818</v>
      </c>
      <c r="D14" s="1">
        <v>44945</v>
      </c>
      <c r="E14" s="1">
        <v>44721</v>
      </c>
    </row>
    <row r="15" spans="1:5" x14ac:dyDescent="0.25">
      <c r="A15" s="2" t="s">
        <v>1993</v>
      </c>
      <c r="B15" s="2" t="s">
        <v>1994</v>
      </c>
      <c r="C15" s="1">
        <v>45022</v>
      </c>
      <c r="D15" s="1">
        <v>44890</v>
      </c>
      <c r="E15" s="1">
        <v>45015</v>
      </c>
    </row>
    <row r="16" spans="1:5" x14ac:dyDescent="0.25">
      <c r="A16" s="2" t="s">
        <v>529</v>
      </c>
      <c r="B16" s="2" t="s">
        <v>530</v>
      </c>
      <c r="C16" s="1">
        <v>44704</v>
      </c>
      <c r="D16" s="1">
        <v>45002</v>
      </c>
      <c r="E16" s="1">
        <v>44767</v>
      </c>
    </row>
    <row r="17" spans="1:5" x14ac:dyDescent="0.25">
      <c r="A17" s="2" t="s">
        <v>1539</v>
      </c>
      <c r="B17" s="2" t="s">
        <v>1540</v>
      </c>
      <c r="C17" s="1"/>
      <c r="D17" s="1">
        <v>45093</v>
      </c>
      <c r="E17" s="1">
        <v>45412</v>
      </c>
    </row>
    <row r="18" spans="1:5" x14ac:dyDescent="0.25">
      <c r="A18" s="2" t="s">
        <v>496</v>
      </c>
      <c r="B18" s="2" t="s">
        <v>497</v>
      </c>
      <c r="C18" s="1">
        <v>44811</v>
      </c>
      <c r="D18" s="1">
        <v>44737</v>
      </c>
      <c r="E18" s="1">
        <v>45140</v>
      </c>
    </row>
    <row r="19" spans="1:5" x14ac:dyDescent="0.25">
      <c r="A19" s="2" t="s">
        <v>130</v>
      </c>
      <c r="B19" s="2" t="s">
        <v>131</v>
      </c>
      <c r="C19" s="1">
        <v>44951</v>
      </c>
      <c r="D19" s="1">
        <v>44712</v>
      </c>
      <c r="E19" s="1">
        <v>44913</v>
      </c>
    </row>
    <row r="20" spans="1:5" x14ac:dyDescent="0.25">
      <c r="A20" s="2" t="s">
        <v>1619</v>
      </c>
      <c r="B20" s="2" t="s">
        <v>1620</v>
      </c>
      <c r="C20" s="1">
        <v>44793</v>
      </c>
      <c r="D20" s="1">
        <v>45152</v>
      </c>
      <c r="E20" s="1">
        <v>44577</v>
      </c>
    </row>
    <row r="21" spans="1:5" x14ac:dyDescent="0.25">
      <c r="A21" s="2" t="s">
        <v>1199</v>
      </c>
      <c r="B21" s="2" t="s">
        <v>1200</v>
      </c>
      <c r="C21" s="1">
        <v>44869</v>
      </c>
      <c r="D21" s="1">
        <v>44948</v>
      </c>
      <c r="E21" s="1">
        <v>45055</v>
      </c>
    </row>
    <row r="22" spans="1:5" x14ac:dyDescent="0.25">
      <c r="A22" s="2" t="s">
        <v>1157</v>
      </c>
      <c r="B22" s="2" t="s">
        <v>1158</v>
      </c>
      <c r="C22" s="1">
        <v>45016</v>
      </c>
      <c r="D22" s="1">
        <v>44633</v>
      </c>
      <c r="E22" s="1">
        <v>45162</v>
      </c>
    </row>
    <row r="23" spans="1:5" x14ac:dyDescent="0.25">
      <c r="A23" s="2" t="s">
        <v>2240</v>
      </c>
      <c r="B23" s="2" t="s">
        <v>2241</v>
      </c>
      <c r="C23" s="1"/>
      <c r="D23" s="1"/>
      <c r="E23" s="1"/>
    </row>
    <row r="24" spans="1:5" x14ac:dyDescent="0.25">
      <c r="A24" s="2" t="s">
        <v>2051</v>
      </c>
      <c r="B24" s="2" t="s">
        <v>2052</v>
      </c>
      <c r="C24" s="1"/>
      <c r="D24" s="1">
        <v>44779</v>
      </c>
      <c r="E24" s="1">
        <v>45308</v>
      </c>
    </row>
    <row r="25" spans="1:5" x14ac:dyDescent="0.25">
      <c r="A25" s="2" t="s">
        <v>688</v>
      </c>
      <c r="B25" s="2" t="s">
        <v>689</v>
      </c>
      <c r="C25" s="1">
        <v>44870</v>
      </c>
      <c r="D25" s="1">
        <v>44884</v>
      </c>
      <c r="E25" s="1">
        <v>44559</v>
      </c>
    </row>
    <row r="26" spans="1:5" x14ac:dyDescent="0.25">
      <c r="A26" s="2" t="s">
        <v>399</v>
      </c>
      <c r="B26" s="2" t="s">
        <v>400</v>
      </c>
      <c r="C26" s="1"/>
      <c r="D26" s="1">
        <v>44883</v>
      </c>
      <c r="E26" s="1">
        <v>45387</v>
      </c>
    </row>
    <row r="27" spans="1:5" x14ac:dyDescent="0.25">
      <c r="A27" s="2" t="s">
        <v>483</v>
      </c>
      <c r="B27" s="2" t="s">
        <v>484</v>
      </c>
      <c r="C27" s="1">
        <v>45039</v>
      </c>
      <c r="D27" s="1">
        <v>44642</v>
      </c>
      <c r="E27" s="1">
        <v>45178</v>
      </c>
    </row>
    <row r="28" spans="1:5" x14ac:dyDescent="0.25">
      <c r="A28" s="2" t="s">
        <v>2233</v>
      </c>
      <c r="B28" s="2" t="s">
        <v>2234</v>
      </c>
      <c r="C28" s="1"/>
      <c r="D28" s="1"/>
      <c r="E28" s="1"/>
    </row>
    <row r="29" spans="1:5" x14ac:dyDescent="0.25">
      <c r="A29" s="2" t="s">
        <v>1747</v>
      </c>
      <c r="B29" s="2" t="s">
        <v>1748</v>
      </c>
      <c r="C29" s="1">
        <v>44720</v>
      </c>
      <c r="D29" s="1">
        <v>44689</v>
      </c>
      <c r="E29" s="1">
        <v>44954</v>
      </c>
    </row>
    <row r="30" spans="1:5" x14ac:dyDescent="0.25">
      <c r="A30" s="2" t="s">
        <v>2342</v>
      </c>
      <c r="B30" s="2" t="s">
        <v>288</v>
      </c>
      <c r="C30" s="1">
        <v>45158</v>
      </c>
      <c r="D30" s="1">
        <v>45209</v>
      </c>
      <c r="E30" s="1">
        <v>45457</v>
      </c>
    </row>
    <row r="31" spans="1:5" x14ac:dyDescent="0.25">
      <c r="A31" s="2" t="s">
        <v>15</v>
      </c>
      <c r="B31" s="2" t="s">
        <v>16</v>
      </c>
      <c r="C31" s="1"/>
      <c r="D31" s="1">
        <v>44873</v>
      </c>
      <c r="E31" s="1">
        <v>44841</v>
      </c>
    </row>
    <row r="32" spans="1:5" x14ac:dyDescent="0.25">
      <c r="A32" s="2" t="s">
        <v>1059</v>
      </c>
      <c r="B32" s="2" t="s">
        <v>1060</v>
      </c>
      <c r="C32" s="1">
        <v>45113</v>
      </c>
      <c r="D32" s="1">
        <v>44822</v>
      </c>
      <c r="E32" s="1">
        <v>44626</v>
      </c>
    </row>
    <row r="33" spans="1:5" x14ac:dyDescent="0.25">
      <c r="A33" s="2" t="s">
        <v>2398</v>
      </c>
      <c r="B33" s="2" t="s">
        <v>2399</v>
      </c>
      <c r="C33" s="1">
        <v>45172</v>
      </c>
      <c r="D33" s="1">
        <v>45032</v>
      </c>
      <c r="E33" s="1">
        <v>44563</v>
      </c>
    </row>
    <row r="34" spans="1:5" x14ac:dyDescent="0.25">
      <c r="A34" s="2" t="s">
        <v>1237</v>
      </c>
      <c r="B34" s="2" t="s">
        <v>1238</v>
      </c>
      <c r="C34" s="1">
        <v>44855</v>
      </c>
      <c r="D34" s="1">
        <v>45161</v>
      </c>
      <c r="E34" s="1">
        <v>44791</v>
      </c>
    </row>
    <row r="35" spans="1:5" x14ac:dyDescent="0.25">
      <c r="A35" s="2" t="s">
        <v>135</v>
      </c>
      <c r="B35" s="2" t="s">
        <v>136</v>
      </c>
      <c r="C35" s="1">
        <v>44733</v>
      </c>
      <c r="D35" s="1">
        <v>45078</v>
      </c>
      <c r="E35" s="1">
        <v>45200</v>
      </c>
    </row>
    <row r="36" spans="1:5" x14ac:dyDescent="0.25">
      <c r="A36" s="2" t="s">
        <v>353</v>
      </c>
      <c r="B36" s="2" t="s">
        <v>354</v>
      </c>
      <c r="C36" s="1"/>
      <c r="D36" s="1">
        <v>45131</v>
      </c>
      <c r="E36" s="1">
        <v>44801</v>
      </c>
    </row>
    <row r="37" spans="1:5" x14ac:dyDescent="0.25">
      <c r="A37" s="2" t="s">
        <v>353</v>
      </c>
      <c r="B37" s="2" t="s">
        <v>864</v>
      </c>
      <c r="C37" s="1">
        <v>44851</v>
      </c>
      <c r="D37" s="1"/>
      <c r="E37" s="1"/>
    </row>
    <row r="38" spans="1:5" x14ac:dyDescent="0.25">
      <c r="A38" s="2" t="s">
        <v>1786</v>
      </c>
      <c r="B38" s="2" t="s">
        <v>1787</v>
      </c>
      <c r="C38" s="1">
        <v>44837</v>
      </c>
      <c r="D38" s="1">
        <v>44911</v>
      </c>
      <c r="E38" s="1">
        <v>45413</v>
      </c>
    </row>
    <row r="39" spans="1:5" x14ac:dyDescent="0.25">
      <c r="A39" s="2" t="s">
        <v>793</v>
      </c>
      <c r="B39" s="2" t="s">
        <v>794</v>
      </c>
      <c r="C39" s="1">
        <v>45065</v>
      </c>
      <c r="D39" s="1">
        <v>45135</v>
      </c>
      <c r="E39" s="1">
        <v>44789</v>
      </c>
    </row>
    <row r="40" spans="1:5" x14ac:dyDescent="0.25">
      <c r="A40" s="2" t="s">
        <v>2338</v>
      </c>
      <c r="B40" s="2" t="s">
        <v>2339</v>
      </c>
      <c r="C40" s="1">
        <v>44711</v>
      </c>
      <c r="D40" s="1">
        <v>44943</v>
      </c>
      <c r="E40" s="1">
        <v>44830</v>
      </c>
    </row>
    <row r="41" spans="1:5" x14ac:dyDescent="0.25">
      <c r="A41" s="2" t="s">
        <v>2072</v>
      </c>
      <c r="B41" s="2" t="s">
        <v>2073</v>
      </c>
      <c r="C41" s="1">
        <v>45079</v>
      </c>
      <c r="D41" s="1">
        <v>45062</v>
      </c>
      <c r="E41" s="1">
        <v>44937</v>
      </c>
    </row>
    <row r="42" spans="1:5" x14ac:dyDescent="0.25">
      <c r="A42" s="2" t="s">
        <v>1777</v>
      </c>
      <c r="B42" s="2" t="s">
        <v>1778</v>
      </c>
      <c r="C42" s="1"/>
      <c r="D42" s="1">
        <v>44957</v>
      </c>
      <c r="E42" s="1">
        <v>45181</v>
      </c>
    </row>
    <row r="43" spans="1:5" x14ac:dyDescent="0.25">
      <c r="A43" s="2" t="s">
        <v>1805</v>
      </c>
      <c r="B43" s="2" t="s">
        <v>1806</v>
      </c>
      <c r="C43" s="1">
        <v>45024</v>
      </c>
      <c r="D43" s="1"/>
      <c r="E43" s="1"/>
    </row>
    <row r="44" spans="1:5" x14ac:dyDescent="0.25">
      <c r="A44" s="2" t="s">
        <v>2394</v>
      </c>
      <c r="B44" s="2" t="s">
        <v>2395</v>
      </c>
      <c r="C44" s="1">
        <v>44921</v>
      </c>
      <c r="D44" s="1">
        <v>44657</v>
      </c>
      <c r="E44" s="1">
        <v>44912</v>
      </c>
    </row>
    <row r="45" spans="1:5" x14ac:dyDescent="0.25">
      <c r="A45" s="2" t="s">
        <v>1072</v>
      </c>
      <c r="B45" s="2" t="s">
        <v>1073</v>
      </c>
      <c r="C45" s="1">
        <v>44922</v>
      </c>
      <c r="D45" s="1">
        <v>45135</v>
      </c>
      <c r="E45" s="1">
        <v>45011</v>
      </c>
    </row>
    <row r="46" spans="1:5" x14ac:dyDescent="0.25">
      <c r="A46" s="2" t="s">
        <v>1743</v>
      </c>
      <c r="B46" s="2" t="s">
        <v>1744</v>
      </c>
      <c r="C46" s="1"/>
      <c r="D46" s="1">
        <v>45059</v>
      </c>
      <c r="E46" s="1">
        <v>44779</v>
      </c>
    </row>
    <row r="47" spans="1:5" x14ac:dyDescent="0.25">
      <c r="A47" s="2" t="s">
        <v>618</v>
      </c>
      <c r="B47" s="2" t="s">
        <v>619</v>
      </c>
      <c r="C47" s="1">
        <v>44935</v>
      </c>
      <c r="D47" s="1"/>
      <c r="E47" s="1"/>
    </row>
    <row r="48" spans="1:5" x14ac:dyDescent="0.25">
      <c r="A48" s="2" t="s">
        <v>1459</v>
      </c>
      <c r="B48" s="2" t="s">
        <v>1460</v>
      </c>
      <c r="C48" s="1">
        <v>44907</v>
      </c>
      <c r="D48" s="1">
        <v>44703</v>
      </c>
      <c r="E48" s="1">
        <v>45189</v>
      </c>
    </row>
    <row r="49" spans="1:5" x14ac:dyDescent="0.25">
      <c r="A49" s="2" t="s">
        <v>2336</v>
      </c>
      <c r="B49" s="2" t="s">
        <v>2337</v>
      </c>
      <c r="C49" s="1"/>
      <c r="D49" s="1">
        <v>44632</v>
      </c>
      <c r="E49" s="1">
        <v>44578</v>
      </c>
    </row>
    <row r="50" spans="1:5" x14ac:dyDescent="0.25">
      <c r="A50" s="2" t="s">
        <v>2108</v>
      </c>
      <c r="B50" s="2" t="s">
        <v>2109</v>
      </c>
      <c r="C50" s="1">
        <v>45113</v>
      </c>
      <c r="D50" s="1"/>
      <c r="E50" s="1"/>
    </row>
    <row r="51" spans="1:5" x14ac:dyDescent="0.25">
      <c r="A51" s="2" t="s">
        <v>250</v>
      </c>
      <c r="B51" s="2" t="s">
        <v>251</v>
      </c>
      <c r="C51" s="1">
        <v>44874</v>
      </c>
      <c r="D51" s="1">
        <v>44832</v>
      </c>
      <c r="E51" s="1">
        <v>45478</v>
      </c>
    </row>
    <row r="52" spans="1:5" x14ac:dyDescent="0.25">
      <c r="A52" s="2" t="s">
        <v>2133</v>
      </c>
      <c r="B52" s="2" t="s">
        <v>2134</v>
      </c>
      <c r="C52" s="1"/>
      <c r="D52" s="1">
        <v>44873</v>
      </c>
      <c r="E52" s="1">
        <v>44811</v>
      </c>
    </row>
    <row r="53" spans="1:5" x14ac:dyDescent="0.25">
      <c r="A53" s="2" t="s">
        <v>1147</v>
      </c>
      <c r="B53" s="2" t="s">
        <v>1148</v>
      </c>
      <c r="C53" s="1">
        <v>45086</v>
      </c>
      <c r="D53" s="1">
        <v>44845</v>
      </c>
      <c r="E53" s="1">
        <v>44755</v>
      </c>
    </row>
    <row r="54" spans="1:5" x14ac:dyDescent="0.25">
      <c r="A54" s="2" t="s">
        <v>341</v>
      </c>
      <c r="B54" s="2" t="s">
        <v>342</v>
      </c>
      <c r="C54" s="1">
        <v>45135</v>
      </c>
      <c r="D54" s="1">
        <v>44723</v>
      </c>
      <c r="E54" s="1">
        <v>44819</v>
      </c>
    </row>
    <row r="55" spans="1:5" x14ac:dyDescent="0.25">
      <c r="A55" s="2" t="s">
        <v>2180</v>
      </c>
      <c r="B55" s="2" t="s">
        <v>2181</v>
      </c>
      <c r="C55" s="1"/>
      <c r="D55" s="1">
        <v>44847</v>
      </c>
      <c r="E55" s="1">
        <v>44977</v>
      </c>
    </row>
    <row r="56" spans="1:5" x14ac:dyDescent="0.25">
      <c r="A56" s="2" t="s">
        <v>1590</v>
      </c>
      <c r="B56" s="2" t="s">
        <v>1052</v>
      </c>
      <c r="C56" s="1">
        <v>45021</v>
      </c>
      <c r="D56" s="1">
        <v>45109</v>
      </c>
      <c r="E56" s="1">
        <v>45282</v>
      </c>
    </row>
    <row r="57" spans="1:5" x14ac:dyDescent="0.25">
      <c r="A57" s="2" t="s">
        <v>1241</v>
      </c>
      <c r="B57" s="2" t="s">
        <v>1242</v>
      </c>
      <c r="C57" s="1">
        <v>45000</v>
      </c>
      <c r="D57" s="1">
        <v>45015</v>
      </c>
      <c r="E57" s="1">
        <v>45282</v>
      </c>
    </row>
    <row r="58" spans="1:5" x14ac:dyDescent="0.25">
      <c r="A58" s="2" t="s">
        <v>1767</v>
      </c>
      <c r="B58" s="2" t="s">
        <v>1768</v>
      </c>
      <c r="C58" s="1">
        <v>44702</v>
      </c>
      <c r="D58" s="1">
        <v>44698</v>
      </c>
      <c r="E58" s="1">
        <v>45439</v>
      </c>
    </row>
    <row r="59" spans="1:5" x14ac:dyDescent="0.25">
      <c r="A59" s="2" t="s">
        <v>748</v>
      </c>
      <c r="B59" s="2" t="s">
        <v>749</v>
      </c>
      <c r="C59" s="1"/>
      <c r="D59" s="1">
        <v>44884</v>
      </c>
      <c r="E59" s="1">
        <v>44574</v>
      </c>
    </row>
    <row r="60" spans="1:5" x14ac:dyDescent="0.25">
      <c r="A60" s="2" t="s">
        <v>748</v>
      </c>
      <c r="B60" s="2" t="s">
        <v>2209</v>
      </c>
      <c r="C60" s="1">
        <v>44777</v>
      </c>
      <c r="D60" s="1">
        <v>44885</v>
      </c>
      <c r="E60" s="1">
        <v>44721</v>
      </c>
    </row>
    <row r="61" spans="1:5" x14ac:dyDescent="0.25">
      <c r="A61" s="2" t="s">
        <v>1274</v>
      </c>
      <c r="B61" s="2" t="s">
        <v>1275</v>
      </c>
      <c r="C61" s="1">
        <v>44775</v>
      </c>
      <c r="D61" s="1">
        <v>44621</v>
      </c>
      <c r="E61" s="1">
        <v>44701</v>
      </c>
    </row>
    <row r="62" spans="1:5" x14ac:dyDescent="0.25">
      <c r="A62" s="2" t="s">
        <v>2265</v>
      </c>
      <c r="B62" s="2" t="s">
        <v>2266</v>
      </c>
      <c r="C62" s="1">
        <v>45002</v>
      </c>
      <c r="D62" s="1">
        <v>44984</v>
      </c>
      <c r="E62" s="1">
        <v>44859</v>
      </c>
    </row>
    <row r="63" spans="1:5" x14ac:dyDescent="0.25">
      <c r="A63" s="2" t="s">
        <v>1545</v>
      </c>
      <c r="B63" s="2" t="s">
        <v>1546</v>
      </c>
      <c r="C63" s="1"/>
      <c r="D63" s="1">
        <v>44998</v>
      </c>
      <c r="E63" s="1">
        <v>45013</v>
      </c>
    </row>
    <row r="64" spans="1:5" x14ac:dyDescent="0.25">
      <c r="A64" s="2" t="s">
        <v>942</v>
      </c>
      <c r="B64" s="2" t="s">
        <v>943</v>
      </c>
      <c r="C64" s="1">
        <v>45015</v>
      </c>
      <c r="D64" s="1">
        <v>44888</v>
      </c>
      <c r="E64" s="1">
        <v>45347</v>
      </c>
    </row>
    <row r="65" spans="1:5" x14ac:dyDescent="0.25">
      <c r="A65" s="2" t="s">
        <v>2222</v>
      </c>
      <c r="B65" s="2" t="s">
        <v>2223</v>
      </c>
      <c r="C65" s="1">
        <v>44929</v>
      </c>
      <c r="D65" s="1">
        <v>44688</v>
      </c>
      <c r="E65" s="1">
        <v>45069</v>
      </c>
    </row>
    <row r="66" spans="1:5" x14ac:dyDescent="0.25">
      <c r="A66" s="2" t="s">
        <v>1939</v>
      </c>
      <c r="B66" s="2" t="s">
        <v>1940</v>
      </c>
      <c r="C66" s="1">
        <v>45077</v>
      </c>
      <c r="D66" s="1">
        <v>44967</v>
      </c>
      <c r="E66" s="1">
        <v>45224</v>
      </c>
    </row>
    <row r="67" spans="1:5" x14ac:dyDescent="0.25">
      <c r="A67" s="2" t="s">
        <v>215</v>
      </c>
      <c r="B67" s="2" t="s">
        <v>216</v>
      </c>
      <c r="C67" s="1"/>
      <c r="D67" s="1"/>
      <c r="E67" s="1"/>
    </row>
    <row r="68" spans="1:5" x14ac:dyDescent="0.25">
      <c r="A68" s="2" t="s">
        <v>2190</v>
      </c>
      <c r="B68" s="2" t="s">
        <v>2191</v>
      </c>
      <c r="C68" s="1">
        <v>44788</v>
      </c>
      <c r="D68" s="1">
        <v>44722</v>
      </c>
      <c r="E68" s="1">
        <v>45387</v>
      </c>
    </row>
    <row r="69" spans="1:5" x14ac:dyDescent="0.25">
      <c r="A69" s="2" t="s">
        <v>1435</v>
      </c>
      <c r="B69" s="2" t="s">
        <v>1436</v>
      </c>
      <c r="C69" s="1">
        <v>44778</v>
      </c>
      <c r="D69" s="1">
        <v>45145</v>
      </c>
      <c r="E69" s="1">
        <v>45145</v>
      </c>
    </row>
    <row r="70" spans="1:5" x14ac:dyDescent="0.25">
      <c r="A70" s="2" t="s">
        <v>1182</v>
      </c>
      <c r="B70" s="2" t="s">
        <v>1183</v>
      </c>
      <c r="C70" s="1">
        <v>45185</v>
      </c>
      <c r="D70" s="1">
        <v>44900</v>
      </c>
      <c r="E70" s="1">
        <v>44898</v>
      </c>
    </row>
    <row r="71" spans="1:5" x14ac:dyDescent="0.25">
      <c r="A71" s="2" t="s">
        <v>720</v>
      </c>
      <c r="B71" s="2" t="s">
        <v>721</v>
      </c>
      <c r="C71" s="1">
        <v>44995</v>
      </c>
      <c r="D71" s="1">
        <v>45166</v>
      </c>
      <c r="E71" s="1">
        <v>44976</v>
      </c>
    </row>
    <row r="72" spans="1:5" x14ac:dyDescent="0.25">
      <c r="A72" s="2" t="s">
        <v>1023</v>
      </c>
      <c r="B72" s="2" t="s">
        <v>1024</v>
      </c>
      <c r="C72" s="1">
        <v>44967</v>
      </c>
      <c r="D72" s="1">
        <v>44687</v>
      </c>
      <c r="E72" s="1">
        <v>44781</v>
      </c>
    </row>
    <row r="73" spans="1:5" x14ac:dyDescent="0.25">
      <c r="A73" s="2" t="s">
        <v>1558</v>
      </c>
      <c r="B73" s="2" t="s">
        <v>1559</v>
      </c>
      <c r="C73" s="1">
        <v>44880</v>
      </c>
      <c r="D73" s="1">
        <v>44921</v>
      </c>
      <c r="E73" s="1">
        <v>45430</v>
      </c>
    </row>
    <row r="74" spans="1:5" x14ac:dyDescent="0.25">
      <c r="A74" s="2" t="s">
        <v>2225</v>
      </c>
      <c r="B74" s="2" t="s">
        <v>2226</v>
      </c>
      <c r="C74" s="1">
        <v>44764</v>
      </c>
      <c r="D74" s="1">
        <v>45161</v>
      </c>
      <c r="E74" s="1">
        <v>45083</v>
      </c>
    </row>
    <row r="75" spans="1:5" x14ac:dyDescent="0.25">
      <c r="A75" s="2" t="s">
        <v>1291</v>
      </c>
      <c r="B75" s="2" t="s">
        <v>1292</v>
      </c>
      <c r="C75" s="1">
        <v>45107</v>
      </c>
      <c r="D75" s="1">
        <v>44918</v>
      </c>
      <c r="E75" s="1">
        <v>45479</v>
      </c>
    </row>
    <row r="76" spans="1:5" x14ac:dyDescent="0.25">
      <c r="A76" s="2" t="s">
        <v>2242</v>
      </c>
      <c r="B76" s="2" t="s">
        <v>2243</v>
      </c>
      <c r="C76" s="1"/>
      <c r="D76" s="1">
        <v>45216</v>
      </c>
      <c r="E76" s="1">
        <v>45042</v>
      </c>
    </row>
    <row r="77" spans="1:5" x14ac:dyDescent="0.25">
      <c r="A77" s="2" t="s">
        <v>1931</v>
      </c>
      <c r="B77" s="2" t="s">
        <v>1932</v>
      </c>
      <c r="C77" s="1">
        <v>44883</v>
      </c>
      <c r="D77" s="1">
        <v>45193</v>
      </c>
      <c r="E77" s="1">
        <v>44716</v>
      </c>
    </row>
    <row r="78" spans="1:5" x14ac:dyDescent="0.25">
      <c r="A78" s="2" t="s">
        <v>1824</v>
      </c>
      <c r="B78" s="2" t="s">
        <v>1825</v>
      </c>
      <c r="C78" s="1">
        <v>45184</v>
      </c>
      <c r="D78" s="1">
        <v>44901</v>
      </c>
      <c r="E78" s="1">
        <v>45061</v>
      </c>
    </row>
    <row r="79" spans="1:5" x14ac:dyDescent="0.25">
      <c r="A79" s="2" t="s">
        <v>1824</v>
      </c>
      <c r="B79" s="2" t="s">
        <v>2289</v>
      </c>
      <c r="C79" s="1">
        <v>44993</v>
      </c>
      <c r="D79" s="1">
        <v>45169</v>
      </c>
      <c r="E79" s="1">
        <v>45045</v>
      </c>
    </row>
    <row r="80" spans="1:5" x14ac:dyDescent="0.25">
      <c r="A80" s="2" t="s">
        <v>372</v>
      </c>
      <c r="B80" s="2" t="s">
        <v>373</v>
      </c>
      <c r="C80" s="1">
        <v>45184</v>
      </c>
      <c r="D80" s="1"/>
      <c r="E80" s="1"/>
    </row>
    <row r="81" spans="1:5" x14ac:dyDescent="0.25">
      <c r="A81" s="2" t="s">
        <v>1131</v>
      </c>
      <c r="B81" s="2" t="s">
        <v>1132</v>
      </c>
      <c r="C81" s="1">
        <v>45184</v>
      </c>
      <c r="D81" s="1">
        <v>45094</v>
      </c>
      <c r="E81" s="1">
        <v>45247</v>
      </c>
    </row>
    <row r="82" spans="1:5" x14ac:dyDescent="0.25">
      <c r="A82" s="2" t="s">
        <v>1856</v>
      </c>
      <c r="B82" s="2" t="s">
        <v>1857</v>
      </c>
      <c r="C82" s="1">
        <v>44880</v>
      </c>
      <c r="D82" s="1">
        <v>45202</v>
      </c>
      <c r="E82" s="1">
        <v>45250</v>
      </c>
    </row>
    <row r="83" spans="1:5" x14ac:dyDescent="0.25">
      <c r="A83" s="2" t="s">
        <v>2080</v>
      </c>
      <c r="B83" s="2" t="s">
        <v>2081</v>
      </c>
      <c r="C83" s="1">
        <v>45176</v>
      </c>
      <c r="D83" s="1">
        <v>45146</v>
      </c>
      <c r="E83" s="1">
        <v>44768</v>
      </c>
    </row>
    <row r="84" spans="1:5" x14ac:dyDescent="0.25">
      <c r="A84" s="2" t="s">
        <v>274</v>
      </c>
      <c r="B84" s="2" t="s">
        <v>275</v>
      </c>
      <c r="C84" s="1">
        <v>44844</v>
      </c>
      <c r="D84" s="1">
        <v>44686</v>
      </c>
      <c r="E84" s="1">
        <v>44756</v>
      </c>
    </row>
    <row r="85" spans="1:5" x14ac:dyDescent="0.25">
      <c r="A85" s="2" t="s">
        <v>694</v>
      </c>
      <c r="B85" s="2" t="s">
        <v>695</v>
      </c>
      <c r="C85" s="1">
        <v>44772</v>
      </c>
      <c r="D85" s="1">
        <v>44740</v>
      </c>
      <c r="E85" s="1">
        <v>44665</v>
      </c>
    </row>
    <row r="86" spans="1:5" x14ac:dyDescent="0.25">
      <c r="A86" s="2" t="s">
        <v>2093</v>
      </c>
      <c r="B86" s="2" t="s">
        <v>1162</v>
      </c>
      <c r="C86" s="1">
        <v>45130</v>
      </c>
      <c r="D86" s="1">
        <v>44674</v>
      </c>
      <c r="E86" s="1">
        <v>45382</v>
      </c>
    </row>
    <row r="87" spans="1:5" x14ac:dyDescent="0.25">
      <c r="A87" s="2" t="s">
        <v>1009</v>
      </c>
      <c r="B87" s="2" t="s">
        <v>1010</v>
      </c>
      <c r="C87" s="1">
        <v>45022</v>
      </c>
      <c r="D87" s="1">
        <v>45160</v>
      </c>
      <c r="E87" s="1">
        <v>45281</v>
      </c>
    </row>
    <row r="88" spans="1:5" x14ac:dyDescent="0.25">
      <c r="A88" s="2" t="s">
        <v>106</v>
      </c>
      <c r="B88" s="2" t="s">
        <v>107</v>
      </c>
      <c r="C88" s="1">
        <v>44957</v>
      </c>
      <c r="D88" s="1">
        <v>45197</v>
      </c>
      <c r="E88" s="1">
        <v>45011</v>
      </c>
    </row>
    <row r="89" spans="1:5" x14ac:dyDescent="0.25">
      <c r="A89" s="2" t="s">
        <v>2390</v>
      </c>
      <c r="B89" s="2" t="s">
        <v>2391</v>
      </c>
      <c r="C89" s="1">
        <v>45178</v>
      </c>
      <c r="D89" s="1">
        <v>44906</v>
      </c>
      <c r="E89" s="1">
        <v>45274</v>
      </c>
    </row>
    <row r="90" spans="1:5" x14ac:dyDescent="0.25">
      <c r="A90" s="2" t="s">
        <v>824</v>
      </c>
      <c r="B90" s="2" t="s">
        <v>825</v>
      </c>
      <c r="C90" s="1"/>
      <c r="D90" s="1">
        <v>44995</v>
      </c>
      <c r="E90" s="1">
        <v>44717</v>
      </c>
    </row>
    <row r="91" spans="1:5" x14ac:dyDescent="0.25">
      <c r="A91" s="2" t="s">
        <v>1998</v>
      </c>
      <c r="B91" s="2" t="s">
        <v>1999</v>
      </c>
      <c r="C91" s="1">
        <v>44841</v>
      </c>
      <c r="D91" s="1">
        <v>44660</v>
      </c>
      <c r="E91" s="1">
        <v>44661</v>
      </c>
    </row>
    <row r="92" spans="1:5" x14ac:dyDescent="0.25">
      <c r="A92" s="2" t="s">
        <v>248</v>
      </c>
      <c r="B92" s="2" t="s">
        <v>249</v>
      </c>
      <c r="C92" s="1">
        <v>45136</v>
      </c>
      <c r="D92" s="1">
        <v>45145</v>
      </c>
      <c r="E92" s="1">
        <v>44648</v>
      </c>
    </row>
    <row r="93" spans="1:5" x14ac:dyDescent="0.25">
      <c r="A93" s="2" t="s">
        <v>2118</v>
      </c>
      <c r="B93" s="2" t="s">
        <v>2119</v>
      </c>
      <c r="C93" s="1"/>
      <c r="D93" s="1">
        <v>44657</v>
      </c>
      <c r="E93" s="1">
        <v>45195</v>
      </c>
    </row>
    <row r="94" spans="1:5" x14ac:dyDescent="0.25">
      <c r="A94" s="2" t="s">
        <v>1508</v>
      </c>
      <c r="B94" s="2" t="s">
        <v>1509</v>
      </c>
      <c r="C94" s="1">
        <v>44920</v>
      </c>
      <c r="D94" s="1">
        <v>44630</v>
      </c>
      <c r="E94" s="1">
        <v>44959</v>
      </c>
    </row>
    <row r="95" spans="1:5" x14ac:dyDescent="0.25">
      <c r="A95" s="2" t="s">
        <v>59</v>
      </c>
      <c r="B95" s="2" t="s">
        <v>60</v>
      </c>
      <c r="C95" s="1">
        <v>44766</v>
      </c>
      <c r="D95" s="1">
        <v>44730</v>
      </c>
      <c r="E95" s="1">
        <v>45417</v>
      </c>
    </row>
    <row r="96" spans="1:5" x14ac:dyDescent="0.25">
      <c r="A96" s="2" t="s">
        <v>1246</v>
      </c>
      <c r="B96" s="2" t="s">
        <v>1247</v>
      </c>
      <c r="C96" s="1">
        <v>44734</v>
      </c>
      <c r="D96" s="1">
        <v>44772</v>
      </c>
      <c r="E96" s="1">
        <v>44615</v>
      </c>
    </row>
    <row r="97" spans="1:5" x14ac:dyDescent="0.25">
      <c r="A97" s="2" t="s">
        <v>1296</v>
      </c>
      <c r="B97" s="2" t="s">
        <v>1297</v>
      </c>
      <c r="C97" s="1">
        <v>44741</v>
      </c>
      <c r="D97" s="1">
        <v>44640</v>
      </c>
      <c r="E97" s="1">
        <v>44559</v>
      </c>
    </row>
    <row r="98" spans="1:5" x14ac:dyDescent="0.25">
      <c r="A98" s="2" t="s">
        <v>1727</v>
      </c>
      <c r="B98" s="2" t="s">
        <v>1728</v>
      </c>
      <c r="C98" s="1">
        <v>45028</v>
      </c>
      <c r="D98" s="1">
        <v>44980</v>
      </c>
      <c r="E98" s="1">
        <v>44974</v>
      </c>
    </row>
    <row r="99" spans="1:5" x14ac:dyDescent="0.25">
      <c r="A99" s="2" t="s">
        <v>1417</v>
      </c>
      <c r="B99" s="2" t="s">
        <v>1418</v>
      </c>
      <c r="C99" s="1">
        <v>44801</v>
      </c>
      <c r="D99" s="1">
        <v>44960</v>
      </c>
      <c r="E99" s="1">
        <v>45115</v>
      </c>
    </row>
    <row r="100" spans="1:5" x14ac:dyDescent="0.25">
      <c r="A100" s="2" t="s">
        <v>1265</v>
      </c>
      <c r="B100" s="2" t="s">
        <v>1266</v>
      </c>
      <c r="C100" s="1">
        <v>45035</v>
      </c>
      <c r="D100" s="1">
        <v>45073</v>
      </c>
      <c r="E100" s="1">
        <v>45016</v>
      </c>
    </row>
    <row r="101" spans="1:5" x14ac:dyDescent="0.25">
      <c r="A101" s="2" t="s">
        <v>1791</v>
      </c>
      <c r="B101" s="2" t="s">
        <v>1792</v>
      </c>
      <c r="C101" s="1">
        <v>44714</v>
      </c>
      <c r="D101" s="1">
        <v>45140</v>
      </c>
      <c r="E101" s="1">
        <v>44790</v>
      </c>
    </row>
    <row r="102" spans="1:5" x14ac:dyDescent="0.25">
      <c r="A102" s="2" t="s">
        <v>1791</v>
      </c>
      <c r="B102" s="2" t="s">
        <v>2369</v>
      </c>
      <c r="C102" s="1">
        <v>44736</v>
      </c>
      <c r="D102" s="1">
        <v>45194</v>
      </c>
      <c r="E102" s="1">
        <v>44934</v>
      </c>
    </row>
    <row r="103" spans="1:5" x14ac:dyDescent="0.25">
      <c r="A103" s="2" t="s">
        <v>2074</v>
      </c>
      <c r="B103" s="2" t="s">
        <v>2075</v>
      </c>
      <c r="C103" s="1"/>
      <c r="D103" s="1">
        <v>44829</v>
      </c>
      <c r="E103" s="1">
        <v>44716</v>
      </c>
    </row>
    <row r="104" spans="1:5" x14ac:dyDescent="0.25">
      <c r="A104" s="2" t="s">
        <v>2090</v>
      </c>
      <c r="B104" s="2" t="s">
        <v>2091</v>
      </c>
      <c r="C104" s="1">
        <v>44903</v>
      </c>
      <c r="D104" s="1">
        <v>44704</v>
      </c>
      <c r="E104" s="1">
        <v>44795</v>
      </c>
    </row>
    <row r="105" spans="1:5" x14ac:dyDescent="0.25">
      <c r="A105" s="2" t="s">
        <v>971</v>
      </c>
      <c r="B105" s="2" t="s">
        <v>972</v>
      </c>
      <c r="C105" s="1">
        <v>45016</v>
      </c>
      <c r="D105" s="1">
        <v>45031</v>
      </c>
      <c r="E105" s="1">
        <v>44631</v>
      </c>
    </row>
    <row r="106" spans="1:5" x14ac:dyDescent="0.25">
      <c r="A106" s="2" t="s">
        <v>1326</v>
      </c>
      <c r="B106" s="2" t="s">
        <v>1327</v>
      </c>
      <c r="C106" s="1">
        <v>45001</v>
      </c>
      <c r="D106" s="1">
        <v>44978</v>
      </c>
      <c r="E106" s="1">
        <v>44990</v>
      </c>
    </row>
    <row r="107" spans="1:5" x14ac:dyDescent="0.25">
      <c r="A107" s="2" t="s">
        <v>1349</v>
      </c>
      <c r="B107" s="2" t="s">
        <v>1350</v>
      </c>
      <c r="C107" s="1">
        <v>44724</v>
      </c>
      <c r="D107" s="1"/>
      <c r="E107" s="1"/>
    </row>
    <row r="108" spans="1:5" x14ac:dyDescent="0.25">
      <c r="A108" s="2" t="s">
        <v>643</v>
      </c>
      <c r="B108" s="2" t="s">
        <v>644</v>
      </c>
      <c r="C108" s="1">
        <v>44864</v>
      </c>
      <c r="D108" s="1">
        <v>45029</v>
      </c>
      <c r="E108" s="1">
        <v>44778</v>
      </c>
    </row>
    <row r="109" spans="1:5" x14ac:dyDescent="0.25">
      <c r="A109" s="2" t="s">
        <v>305</v>
      </c>
      <c r="B109" s="2" t="s">
        <v>306</v>
      </c>
      <c r="C109" s="1">
        <v>44973</v>
      </c>
      <c r="D109" s="1">
        <v>44662</v>
      </c>
      <c r="E109" s="1">
        <v>45481</v>
      </c>
    </row>
    <row r="110" spans="1:5" x14ac:dyDescent="0.25">
      <c r="A110" s="2" t="s">
        <v>90</v>
      </c>
      <c r="B110" s="2" t="s">
        <v>91</v>
      </c>
      <c r="C110" s="1">
        <v>45018</v>
      </c>
      <c r="D110" s="1">
        <v>45199</v>
      </c>
      <c r="E110" s="1">
        <v>44902</v>
      </c>
    </row>
    <row r="111" spans="1:5" x14ac:dyDescent="0.25">
      <c r="A111" s="2" t="s">
        <v>899</v>
      </c>
      <c r="B111" s="2" t="s">
        <v>900</v>
      </c>
      <c r="C111" s="1">
        <v>44776</v>
      </c>
      <c r="D111" s="1">
        <v>44800</v>
      </c>
      <c r="E111" s="1">
        <v>45008</v>
      </c>
    </row>
    <row r="112" spans="1:5" x14ac:dyDescent="0.25">
      <c r="A112" s="2" t="s">
        <v>805</v>
      </c>
      <c r="B112" s="2" t="s">
        <v>806</v>
      </c>
      <c r="C112" s="1">
        <v>45195</v>
      </c>
      <c r="D112" s="1">
        <v>44867</v>
      </c>
      <c r="E112" s="1">
        <v>45036</v>
      </c>
    </row>
    <row r="113" spans="1:5" x14ac:dyDescent="0.25">
      <c r="A113" s="2" t="s">
        <v>807</v>
      </c>
      <c r="B113" s="2" t="s">
        <v>808</v>
      </c>
      <c r="C113" s="1">
        <v>44899</v>
      </c>
      <c r="D113" s="1">
        <v>44920</v>
      </c>
      <c r="E113" s="1">
        <v>44922</v>
      </c>
    </row>
    <row r="114" spans="1:5" x14ac:dyDescent="0.25">
      <c r="A114" s="2" t="s">
        <v>1723</v>
      </c>
      <c r="B114" s="2" t="s">
        <v>1724</v>
      </c>
      <c r="C114" s="1">
        <v>44896</v>
      </c>
      <c r="D114" s="1">
        <v>45015</v>
      </c>
      <c r="E114" s="1">
        <v>44810</v>
      </c>
    </row>
    <row r="115" spans="1:5" x14ac:dyDescent="0.25">
      <c r="A115" s="2" t="s">
        <v>298</v>
      </c>
      <c r="B115" s="2" t="s">
        <v>299</v>
      </c>
      <c r="C115" s="1"/>
      <c r="D115" s="1">
        <v>44791</v>
      </c>
      <c r="E115" s="1">
        <v>44614</v>
      </c>
    </row>
    <row r="116" spans="1:5" x14ac:dyDescent="0.25">
      <c r="A116" s="2" t="s">
        <v>2067</v>
      </c>
      <c r="B116" s="2" t="s">
        <v>2068</v>
      </c>
      <c r="C116" s="1">
        <v>44865</v>
      </c>
      <c r="D116" s="1">
        <v>44776</v>
      </c>
      <c r="E116" s="1">
        <v>44828</v>
      </c>
    </row>
    <row r="117" spans="1:5" x14ac:dyDescent="0.25">
      <c r="A117" s="2" t="s">
        <v>402</v>
      </c>
      <c r="B117" s="2" t="s">
        <v>403</v>
      </c>
      <c r="C117" s="1">
        <v>45015</v>
      </c>
      <c r="D117" s="1">
        <v>44869</v>
      </c>
      <c r="E117" s="1">
        <v>44849</v>
      </c>
    </row>
    <row r="118" spans="1:5" x14ac:dyDescent="0.25">
      <c r="A118" s="2" t="s">
        <v>2004</v>
      </c>
      <c r="B118" s="2" t="s">
        <v>2005</v>
      </c>
      <c r="C118" s="1">
        <v>44688</v>
      </c>
      <c r="D118" s="1">
        <v>44921</v>
      </c>
      <c r="E118" s="1">
        <v>45201</v>
      </c>
    </row>
    <row r="119" spans="1:5" x14ac:dyDescent="0.25">
      <c r="A119" s="2" t="s">
        <v>1139</v>
      </c>
      <c r="B119" s="2" t="s">
        <v>1140</v>
      </c>
      <c r="C119" s="1"/>
      <c r="D119" s="1">
        <v>44803</v>
      </c>
      <c r="E119" s="1">
        <v>45080</v>
      </c>
    </row>
    <row r="120" spans="1:5" x14ac:dyDescent="0.25">
      <c r="A120" s="2" t="s">
        <v>1334</v>
      </c>
      <c r="B120" s="2" t="s">
        <v>1335</v>
      </c>
      <c r="C120" s="1">
        <v>44685</v>
      </c>
      <c r="D120" s="1">
        <v>44961</v>
      </c>
      <c r="E120" s="1">
        <v>45312</v>
      </c>
    </row>
    <row r="121" spans="1:5" x14ac:dyDescent="0.25">
      <c r="A121" s="2" t="s">
        <v>1334</v>
      </c>
      <c r="B121" s="2" t="s">
        <v>1819</v>
      </c>
      <c r="C121" s="1">
        <v>45068</v>
      </c>
      <c r="D121" s="1">
        <v>45021</v>
      </c>
      <c r="E121" s="1">
        <v>44556</v>
      </c>
    </row>
    <row r="122" spans="1:5" x14ac:dyDescent="0.25">
      <c r="A122" s="2" t="s">
        <v>1283</v>
      </c>
      <c r="B122" s="2" t="s">
        <v>1284</v>
      </c>
      <c r="C122" s="1"/>
      <c r="D122" s="1">
        <v>44827</v>
      </c>
      <c r="E122" s="1">
        <v>44896</v>
      </c>
    </row>
    <row r="123" spans="1:5" x14ac:dyDescent="0.25">
      <c r="A123" s="2" t="s">
        <v>1287</v>
      </c>
      <c r="B123" s="2" t="s">
        <v>1288</v>
      </c>
      <c r="C123" s="1">
        <v>44843</v>
      </c>
      <c r="D123" s="1">
        <v>45057</v>
      </c>
      <c r="E123" s="1">
        <v>44920</v>
      </c>
    </row>
    <row r="124" spans="1:5" x14ac:dyDescent="0.25">
      <c r="A124" s="2" t="s">
        <v>1340</v>
      </c>
      <c r="B124" s="2" t="s">
        <v>1341</v>
      </c>
      <c r="C124" s="1">
        <v>45024</v>
      </c>
      <c r="D124" s="1">
        <v>44881</v>
      </c>
      <c r="E124" s="1">
        <v>44711</v>
      </c>
    </row>
    <row r="125" spans="1:5" x14ac:dyDescent="0.25">
      <c r="A125" s="2" t="s">
        <v>1641</v>
      </c>
      <c r="B125" s="2" t="s">
        <v>1642</v>
      </c>
      <c r="C125" s="1">
        <v>44699</v>
      </c>
      <c r="D125" s="1">
        <v>45086</v>
      </c>
      <c r="E125" s="1">
        <v>44765</v>
      </c>
    </row>
    <row r="126" spans="1:5" x14ac:dyDescent="0.25">
      <c r="A126" s="2" t="s">
        <v>2198</v>
      </c>
      <c r="B126" s="2" t="s">
        <v>2199</v>
      </c>
      <c r="C126" s="1">
        <v>44724</v>
      </c>
      <c r="D126" s="1">
        <v>44633</v>
      </c>
      <c r="E126" s="1">
        <v>45486</v>
      </c>
    </row>
    <row r="127" spans="1:5" x14ac:dyDescent="0.25">
      <c r="A127" s="2" t="s">
        <v>1175</v>
      </c>
      <c r="B127" s="2" t="s">
        <v>1176</v>
      </c>
      <c r="C127" s="1">
        <v>45135</v>
      </c>
      <c r="D127" s="1">
        <v>44947</v>
      </c>
      <c r="E127" s="1">
        <v>45363</v>
      </c>
    </row>
    <row r="128" spans="1:5" x14ac:dyDescent="0.25">
      <c r="A128" s="2" t="s">
        <v>85</v>
      </c>
      <c r="B128" s="2" t="s">
        <v>86</v>
      </c>
      <c r="C128" s="1">
        <v>44908</v>
      </c>
      <c r="D128" s="1">
        <v>45016</v>
      </c>
      <c r="E128" s="1">
        <v>44943</v>
      </c>
    </row>
    <row r="129" spans="1:5" x14ac:dyDescent="0.25">
      <c r="A129" s="2" t="s">
        <v>743</v>
      </c>
      <c r="B129" s="2" t="s">
        <v>744</v>
      </c>
      <c r="C129" s="1">
        <v>44917</v>
      </c>
      <c r="D129" s="1">
        <v>44739</v>
      </c>
      <c r="E129" s="1">
        <v>45059</v>
      </c>
    </row>
    <row r="130" spans="1:5" x14ac:dyDescent="0.25">
      <c r="A130" s="2" t="s">
        <v>768</v>
      </c>
      <c r="B130" s="2" t="s">
        <v>769</v>
      </c>
      <c r="C130" s="1">
        <v>44780</v>
      </c>
      <c r="D130" s="1">
        <v>44747</v>
      </c>
      <c r="E130" s="1">
        <v>44624</v>
      </c>
    </row>
    <row r="131" spans="1:5" x14ac:dyDescent="0.25">
      <c r="A131" s="2" t="s">
        <v>1244</v>
      </c>
      <c r="B131" s="2" t="s">
        <v>1245</v>
      </c>
      <c r="C131" s="1">
        <v>44954</v>
      </c>
      <c r="D131" s="1">
        <v>45023</v>
      </c>
      <c r="E131" s="1">
        <v>45055</v>
      </c>
    </row>
    <row r="132" spans="1:5" x14ac:dyDescent="0.25">
      <c r="A132" s="2" t="s">
        <v>1715</v>
      </c>
      <c r="B132" s="2" t="s">
        <v>1716</v>
      </c>
      <c r="C132" s="1">
        <v>44681</v>
      </c>
      <c r="D132" s="1">
        <v>44812</v>
      </c>
      <c r="E132" s="1">
        <v>45268</v>
      </c>
    </row>
    <row r="133" spans="1:5" x14ac:dyDescent="0.25">
      <c r="A133" s="2" t="s">
        <v>620</v>
      </c>
      <c r="B133" s="2" t="s">
        <v>621</v>
      </c>
      <c r="C133" s="1">
        <v>44792</v>
      </c>
      <c r="D133" s="1">
        <v>44964</v>
      </c>
      <c r="E133" s="1">
        <v>45392</v>
      </c>
    </row>
    <row r="134" spans="1:5" x14ac:dyDescent="0.25">
      <c r="A134" s="2" t="s">
        <v>1839</v>
      </c>
      <c r="B134" s="2" t="s">
        <v>1840</v>
      </c>
      <c r="C134" s="1">
        <v>44819</v>
      </c>
      <c r="D134" s="1">
        <v>44739</v>
      </c>
      <c r="E134" s="1">
        <v>45301</v>
      </c>
    </row>
    <row r="135" spans="1:5" x14ac:dyDescent="0.25">
      <c r="A135" s="2" t="s">
        <v>1368</v>
      </c>
      <c r="B135" s="2" t="s">
        <v>1369</v>
      </c>
      <c r="C135" s="1">
        <v>45125</v>
      </c>
      <c r="D135" s="1">
        <v>44738</v>
      </c>
      <c r="E135" s="1">
        <v>45491</v>
      </c>
    </row>
    <row r="136" spans="1:5" x14ac:dyDescent="0.25">
      <c r="A136" s="2" t="s">
        <v>611</v>
      </c>
      <c r="B136" s="2" t="s">
        <v>612</v>
      </c>
      <c r="C136" s="1">
        <v>45162</v>
      </c>
      <c r="D136" s="1">
        <v>44999</v>
      </c>
      <c r="E136" s="1">
        <v>45118</v>
      </c>
    </row>
    <row r="137" spans="1:5" x14ac:dyDescent="0.25">
      <c r="A137" s="2" t="s">
        <v>1084</v>
      </c>
      <c r="B137" s="2" t="s">
        <v>1085</v>
      </c>
      <c r="C137" s="1"/>
      <c r="D137" s="1">
        <v>45121</v>
      </c>
      <c r="E137" s="1">
        <v>45256</v>
      </c>
    </row>
    <row r="138" spans="1:5" x14ac:dyDescent="0.25">
      <c r="A138" s="2" t="s">
        <v>137</v>
      </c>
      <c r="B138" s="2" t="s">
        <v>138</v>
      </c>
      <c r="C138" s="1">
        <v>45171</v>
      </c>
      <c r="D138" s="1">
        <v>44980</v>
      </c>
      <c r="E138" s="1">
        <v>44648</v>
      </c>
    </row>
    <row r="139" spans="1:5" x14ac:dyDescent="0.25">
      <c r="A139" s="2" t="s">
        <v>1251</v>
      </c>
      <c r="B139" s="2" t="s">
        <v>1252</v>
      </c>
      <c r="C139" s="1">
        <v>45101</v>
      </c>
      <c r="D139" s="1">
        <v>44738</v>
      </c>
      <c r="E139" s="1">
        <v>45490</v>
      </c>
    </row>
    <row r="140" spans="1:5" x14ac:dyDescent="0.25">
      <c r="A140" s="2" t="s">
        <v>5</v>
      </c>
      <c r="B140" s="2" t="s">
        <v>6</v>
      </c>
      <c r="C140" s="1"/>
      <c r="D140" s="1">
        <v>44733</v>
      </c>
      <c r="E140" s="1">
        <v>45480</v>
      </c>
    </row>
    <row r="141" spans="1:5" x14ac:dyDescent="0.25">
      <c r="A141" s="2" t="s">
        <v>1374</v>
      </c>
      <c r="B141" s="2" t="s">
        <v>1375</v>
      </c>
      <c r="C141" s="1">
        <v>44968</v>
      </c>
      <c r="D141" s="1">
        <v>44969</v>
      </c>
      <c r="E141" s="1">
        <v>45436</v>
      </c>
    </row>
    <row r="142" spans="1:5" x14ac:dyDescent="0.25">
      <c r="A142" s="2" t="s">
        <v>40</v>
      </c>
      <c r="B142" s="2" t="s">
        <v>41</v>
      </c>
      <c r="C142" s="1">
        <v>44730</v>
      </c>
      <c r="D142" s="1">
        <v>45088</v>
      </c>
      <c r="E142" s="1">
        <v>44576</v>
      </c>
    </row>
    <row r="143" spans="1:5" x14ac:dyDescent="0.25">
      <c r="A143" s="2" t="s">
        <v>2175</v>
      </c>
      <c r="B143" s="2" t="s">
        <v>2176</v>
      </c>
      <c r="C143" s="1">
        <v>44826</v>
      </c>
      <c r="D143" s="1">
        <v>45034</v>
      </c>
      <c r="E143" s="1">
        <v>44714</v>
      </c>
    </row>
    <row r="144" spans="1:5" x14ac:dyDescent="0.25">
      <c r="A144" s="2" t="s">
        <v>1332</v>
      </c>
      <c r="B144" s="2" t="s">
        <v>1333</v>
      </c>
      <c r="C144" s="1">
        <v>44992</v>
      </c>
      <c r="D144" s="1"/>
      <c r="E144" s="1"/>
    </row>
    <row r="145" spans="1:5" x14ac:dyDescent="0.25">
      <c r="A145" s="2" t="s">
        <v>2384</v>
      </c>
      <c r="B145" s="2" t="s">
        <v>2385</v>
      </c>
      <c r="C145" s="1">
        <v>45189</v>
      </c>
      <c r="D145" s="1">
        <v>45055</v>
      </c>
      <c r="E145" s="1">
        <v>45167</v>
      </c>
    </row>
    <row r="146" spans="1:5" x14ac:dyDescent="0.25">
      <c r="A146" s="2" t="s">
        <v>565</v>
      </c>
      <c r="B146" s="2" t="s">
        <v>566</v>
      </c>
      <c r="C146" s="1">
        <v>44973</v>
      </c>
      <c r="D146" s="1">
        <v>45034</v>
      </c>
      <c r="E146" s="1">
        <v>44980</v>
      </c>
    </row>
    <row r="147" spans="1:5" x14ac:dyDescent="0.25">
      <c r="A147" s="2" t="s">
        <v>1889</v>
      </c>
      <c r="B147" s="2" t="s">
        <v>1890</v>
      </c>
      <c r="C147" s="1">
        <v>45016</v>
      </c>
      <c r="D147" s="1">
        <v>44961</v>
      </c>
      <c r="E147" s="1">
        <v>45260</v>
      </c>
    </row>
    <row r="148" spans="1:5" x14ac:dyDescent="0.25">
      <c r="A148" s="2" t="s">
        <v>1952</v>
      </c>
      <c r="B148" s="2" t="s">
        <v>1953</v>
      </c>
      <c r="C148" s="1"/>
      <c r="D148" s="1">
        <v>44965</v>
      </c>
      <c r="E148" s="1">
        <v>44844</v>
      </c>
    </row>
    <row r="149" spans="1:5" x14ac:dyDescent="0.25">
      <c r="A149" s="2" t="s">
        <v>44</v>
      </c>
      <c r="B149" s="2" t="s">
        <v>45</v>
      </c>
      <c r="C149" s="1">
        <v>44994</v>
      </c>
      <c r="D149" s="1">
        <v>45072</v>
      </c>
      <c r="E149" s="1">
        <v>45058</v>
      </c>
    </row>
    <row r="150" spans="1:5" x14ac:dyDescent="0.25">
      <c r="A150" s="2" t="s">
        <v>734</v>
      </c>
      <c r="B150" s="2" t="s">
        <v>735</v>
      </c>
      <c r="C150" s="1">
        <v>45157</v>
      </c>
      <c r="D150" s="1"/>
      <c r="E150" s="1"/>
    </row>
    <row r="151" spans="1:5" x14ac:dyDescent="0.25">
      <c r="A151" s="2" t="s">
        <v>1670</v>
      </c>
      <c r="B151" s="2" t="s">
        <v>1671</v>
      </c>
      <c r="C151" s="1">
        <v>44862</v>
      </c>
      <c r="D151" s="1">
        <v>44834</v>
      </c>
      <c r="E151" s="1">
        <v>45056</v>
      </c>
    </row>
    <row r="152" spans="1:5" x14ac:dyDescent="0.25">
      <c r="A152" s="2" t="s">
        <v>635</v>
      </c>
      <c r="B152" s="2" t="s">
        <v>636</v>
      </c>
      <c r="C152" s="1">
        <v>45014</v>
      </c>
      <c r="D152" s="1">
        <v>45185</v>
      </c>
      <c r="E152" s="1">
        <v>44640</v>
      </c>
    </row>
    <row r="153" spans="1:5" x14ac:dyDescent="0.25">
      <c r="A153" s="2" t="s">
        <v>1205</v>
      </c>
      <c r="B153" s="2" t="s">
        <v>1206</v>
      </c>
      <c r="C153" s="1">
        <v>44745</v>
      </c>
      <c r="D153" s="1">
        <v>44787</v>
      </c>
      <c r="E153" s="1">
        <v>44795</v>
      </c>
    </row>
    <row r="154" spans="1:5" x14ac:dyDescent="0.25">
      <c r="A154" s="2" t="s">
        <v>1113</v>
      </c>
      <c r="B154" s="2" t="s">
        <v>1114</v>
      </c>
      <c r="C154" s="1">
        <v>44990</v>
      </c>
      <c r="D154" s="1">
        <v>45125</v>
      </c>
      <c r="E154" s="1">
        <v>44895</v>
      </c>
    </row>
    <row r="155" spans="1:5" x14ac:dyDescent="0.25">
      <c r="A155" s="2" t="s">
        <v>1113</v>
      </c>
      <c r="B155" s="2" t="s">
        <v>1455</v>
      </c>
      <c r="C155" s="1">
        <v>44841</v>
      </c>
      <c r="D155" s="1">
        <v>45182</v>
      </c>
      <c r="E155" s="1">
        <v>44869</v>
      </c>
    </row>
    <row r="156" spans="1:5" x14ac:dyDescent="0.25">
      <c r="A156" s="2" t="s">
        <v>1113</v>
      </c>
      <c r="B156" s="2" t="s">
        <v>2006</v>
      </c>
      <c r="C156" s="1">
        <v>44716</v>
      </c>
      <c r="D156" s="1">
        <v>45096</v>
      </c>
      <c r="E156" s="1">
        <v>44615</v>
      </c>
    </row>
    <row r="157" spans="1:5" x14ac:dyDescent="0.25">
      <c r="A157" s="2" t="s">
        <v>1907</v>
      </c>
      <c r="B157" s="2" t="s">
        <v>1908</v>
      </c>
      <c r="C157" s="1">
        <v>45123</v>
      </c>
      <c r="D157" s="1">
        <v>45115</v>
      </c>
      <c r="E157" s="1">
        <v>44762</v>
      </c>
    </row>
    <row r="158" spans="1:5" x14ac:dyDescent="0.25">
      <c r="A158" s="2" t="s">
        <v>1097</v>
      </c>
      <c r="B158" s="2" t="s">
        <v>1098</v>
      </c>
      <c r="C158" s="1">
        <v>44816</v>
      </c>
      <c r="D158" s="1">
        <v>44689</v>
      </c>
      <c r="E158" s="1">
        <v>44923</v>
      </c>
    </row>
    <row r="159" spans="1:5" x14ac:dyDescent="0.25">
      <c r="A159" s="2" t="s">
        <v>577</v>
      </c>
      <c r="B159" s="2" t="s">
        <v>578</v>
      </c>
      <c r="C159" s="1">
        <v>45177</v>
      </c>
      <c r="D159" s="1">
        <v>44992</v>
      </c>
      <c r="E159" s="1">
        <v>45426</v>
      </c>
    </row>
    <row r="160" spans="1:5" x14ac:dyDescent="0.25">
      <c r="A160" s="2" t="s">
        <v>706</v>
      </c>
      <c r="B160" s="2" t="s">
        <v>707</v>
      </c>
      <c r="C160" s="1">
        <v>44926</v>
      </c>
      <c r="D160" s="1">
        <v>44980</v>
      </c>
      <c r="E160" s="1">
        <v>44820</v>
      </c>
    </row>
    <row r="161" spans="1:5" x14ac:dyDescent="0.25">
      <c r="A161" s="2" t="s">
        <v>1706</v>
      </c>
      <c r="B161" s="2" t="s">
        <v>1707</v>
      </c>
      <c r="C161" s="1">
        <v>44900</v>
      </c>
      <c r="D161" s="1">
        <v>45006</v>
      </c>
      <c r="E161" s="1">
        <v>45224</v>
      </c>
    </row>
    <row r="162" spans="1:5" x14ac:dyDescent="0.25">
      <c r="A162" s="2" t="s">
        <v>1278</v>
      </c>
      <c r="B162" s="2" t="s">
        <v>1279</v>
      </c>
      <c r="C162" s="1">
        <v>45003</v>
      </c>
      <c r="D162" s="1">
        <v>44991</v>
      </c>
      <c r="E162" s="1">
        <v>45274</v>
      </c>
    </row>
    <row r="163" spans="1:5" x14ac:dyDescent="0.25">
      <c r="A163" s="2" t="s">
        <v>2049</v>
      </c>
      <c r="B163" s="2" t="s">
        <v>2050</v>
      </c>
      <c r="C163" s="1"/>
      <c r="D163" s="1">
        <v>44809</v>
      </c>
      <c r="E163" s="1">
        <v>45270</v>
      </c>
    </row>
    <row r="164" spans="1:5" x14ac:dyDescent="0.25">
      <c r="A164" s="2" t="s">
        <v>512</v>
      </c>
      <c r="B164" s="2" t="s">
        <v>513</v>
      </c>
      <c r="C164" s="1">
        <v>44779</v>
      </c>
      <c r="D164" s="1">
        <v>45037</v>
      </c>
      <c r="E164" s="1">
        <v>45366</v>
      </c>
    </row>
    <row r="165" spans="1:5" x14ac:dyDescent="0.25">
      <c r="A165" s="2" t="s">
        <v>1615</v>
      </c>
      <c r="B165" s="2" t="s">
        <v>1616</v>
      </c>
      <c r="C165" s="1">
        <v>44745</v>
      </c>
      <c r="D165" s="1">
        <v>44797</v>
      </c>
      <c r="E165" s="1">
        <v>45032</v>
      </c>
    </row>
    <row r="166" spans="1:5" x14ac:dyDescent="0.25">
      <c r="A166" s="2" t="s">
        <v>1960</v>
      </c>
      <c r="B166" s="2" t="s">
        <v>1961</v>
      </c>
      <c r="C166" s="1">
        <v>45029</v>
      </c>
      <c r="D166" s="1">
        <v>44845</v>
      </c>
      <c r="E166" s="1">
        <v>45165</v>
      </c>
    </row>
    <row r="167" spans="1:5" x14ac:dyDescent="0.25">
      <c r="A167" s="2" t="s">
        <v>746</v>
      </c>
      <c r="B167" s="2" t="s">
        <v>747</v>
      </c>
      <c r="C167" s="1"/>
      <c r="D167" s="1">
        <v>44680</v>
      </c>
      <c r="E167" s="1">
        <v>44552</v>
      </c>
    </row>
    <row r="168" spans="1:5" x14ac:dyDescent="0.25">
      <c r="A168" s="2" t="s">
        <v>2261</v>
      </c>
      <c r="B168" s="2" t="s">
        <v>2262</v>
      </c>
      <c r="C168" s="1">
        <v>44790</v>
      </c>
      <c r="D168" s="1">
        <v>45170</v>
      </c>
      <c r="E168" s="1">
        <v>44874</v>
      </c>
    </row>
    <row r="169" spans="1:5" x14ac:dyDescent="0.25">
      <c r="A169" s="2" t="s">
        <v>678</v>
      </c>
      <c r="B169" s="2" t="s">
        <v>679</v>
      </c>
      <c r="C169" s="1">
        <v>45163</v>
      </c>
      <c r="D169" s="1">
        <v>44773</v>
      </c>
      <c r="E169" s="1">
        <v>45492</v>
      </c>
    </row>
    <row r="170" spans="1:5" x14ac:dyDescent="0.25">
      <c r="A170" s="2" t="s">
        <v>993</v>
      </c>
      <c r="B170" s="2" t="s">
        <v>994</v>
      </c>
      <c r="C170" s="1">
        <v>45167</v>
      </c>
      <c r="D170" s="1">
        <v>44673</v>
      </c>
      <c r="E170" s="1">
        <v>45070</v>
      </c>
    </row>
    <row r="171" spans="1:5" x14ac:dyDescent="0.25">
      <c r="A171" s="2" t="s">
        <v>1977</v>
      </c>
      <c r="B171" s="2" t="s">
        <v>1978</v>
      </c>
      <c r="C171" s="1">
        <v>45001</v>
      </c>
      <c r="D171" s="1">
        <v>44801</v>
      </c>
      <c r="E171" s="1">
        <v>45162</v>
      </c>
    </row>
    <row r="172" spans="1:5" x14ac:dyDescent="0.25">
      <c r="A172" s="2" t="s">
        <v>985</v>
      </c>
      <c r="B172" s="2" t="s">
        <v>986</v>
      </c>
      <c r="C172" s="1">
        <v>44723</v>
      </c>
      <c r="D172" s="1">
        <v>44672</v>
      </c>
      <c r="E172" s="1">
        <v>44664</v>
      </c>
    </row>
    <row r="173" spans="1:5" x14ac:dyDescent="0.25">
      <c r="A173" s="2" t="s">
        <v>698</v>
      </c>
      <c r="B173" s="2" t="s">
        <v>699</v>
      </c>
      <c r="C173" s="1">
        <v>44910</v>
      </c>
      <c r="D173" s="1">
        <v>44982</v>
      </c>
      <c r="E173" s="1">
        <v>44822</v>
      </c>
    </row>
    <row r="174" spans="1:5" x14ac:dyDescent="0.25">
      <c r="A174" s="2" t="s">
        <v>1874</v>
      </c>
      <c r="B174" s="2" t="s">
        <v>1875</v>
      </c>
      <c r="C174" s="1">
        <v>44782</v>
      </c>
      <c r="D174" s="1">
        <v>44761</v>
      </c>
      <c r="E174" s="1">
        <v>44987</v>
      </c>
    </row>
    <row r="175" spans="1:5" x14ac:dyDescent="0.25">
      <c r="A175" s="2" t="s">
        <v>2377</v>
      </c>
      <c r="B175" s="2" t="s">
        <v>2378</v>
      </c>
      <c r="C175" s="1">
        <v>45158</v>
      </c>
      <c r="D175" s="1">
        <v>44738</v>
      </c>
      <c r="E175" s="1">
        <v>45266</v>
      </c>
    </row>
    <row r="176" spans="1:5" x14ac:dyDescent="0.25">
      <c r="A176" s="2" t="s">
        <v>2173</v>
      </c>
      <c r="B176" s="2" t="s">
        <v>2174</v>
      </c>
      <c r="C176" s="1">
        <v>45014</v>
      </c>
      <c r="D176" s="1">
        <v>44896</v>
      </c>
      <c r="E176" s="1">
        <v>45170</v>
      </c>
    </row>
    <row r="177" spans="1:5" x14ac:dyDescent="0.25">
      <c r="A177" s="2" t="s">
        <v>779</v>
      </c>
      <c r="B177" s="2" t="s">
        <v>780</v>
      </c>
      <c r="C177" s="1">
        <v>44745</v>
      </c>
      <c r="D177" s="1">
        <v>45114</v>
      </c>
      <c r="E177" s="1">
        <v>44974</v>
      </c>
    </row>
    <row r="178" spans="1:5" x14ac:dyDescent="0.25">
      <c r="A178" s="2" t="s">
        <v>875</v>
      </c>
      <c r="B178" s="2" t="s">
        <v>876</v>
      </c>
      <c r="C178" s="1">
        <v>45074</v>
      </c>
      <c r="D178" s="1">
        <v>45123</v>
      </c>
      <c r="E178" s="1">
        <v>45207</v>
      </c>
    </row>
    <row r="179" spans="1:5" x14ac:dyDescent="0.25">
      <c r="A179" s="2" t="s">
        <v>1034</v>
      </c>
      <c r="B179" s="2" t="s">
        <v>1035</v>
      </c>
      <c r="C179" s="1">
        <v>44932</v>
      </c>
      <c r="D179" s="1">
        <v>44948</v>
      </c>
      <c r="E179" s="1">
        <v>44672</v>
      </c>
    </row>
    <row r="180" spans="1:5" x14ac:dyDescent="0.25">
      <c r="A180" s="2" t="s">
        <v>1570</v>
      </c>
      <c r="B180" s="2" t="s">
        <v>1571</v>
      </c>
      <c r="C180" s="1">
        <v>44999</v>
      </c>
      <c r="D180" s="1"/>
      <c r="E180" s="1"/>
    </row>
    <row r="181" spans="1:5" x14ac:dyDescent="0.25">
      <c r="A181" s="2" t="s">
        <v>1859</v>
      </c>
      <c r="B181" s="2" t="s">
        <v>1860</v>
      </c>
      <c r="C181" s="1">
        <v>45030</v>
      </c>
      <c r="D181" s="1">
        <v>44893</v>
      </c>
      <c r="E181" s="1">
        <v>44935</v>
      </c>
    </row>
    <row r="182" spans="1:5" x14ac:dyDescent="0.25">
      <c r="A182" s="2" t="s">
        <v>1429</v>
      </c>
      <c r="B182" s="2" t="s">
        <v>1430</v>
      </c>
      <c r="C182" s="1"/>
      <c r="D182" s="1">
        <v>44837</v>
      </c>
      <c r="E182" s="1">
        <v>44706</v>
      </c>
    </row>
    <row r="183" spans="1:5" x14ac:dyDescent="0.25">
      <c r="A183" s="2" t="s">
        <v>1324</v>
      </c>
      <c r="B183" s="2" t="s">
        <v>1325</v>
      </c>
      <c r="C183" s="1">
        <v>44804</v>
      </c>
      <c r="D183" s="1">
        <v>44963</v>
      </c>
      <c r="E183" s="1">
        <v>44947</v>
      </c>
    </row>
    <row r="184" spans="1:5" x14ac:dyDescent="0.25">
      <c r="A184" s="2" t="s">
        <v>609</v>
      </c>
      <c r="B184" s="2" t="s">
        <v>610</v>
      </c>
      <c r="C184" s="1">
        <v>44903</v>
      </c>
      <c r="D184" s="1">
        <v>44777</v>
      </c>
      <c r="E184" s="1">
        <v>45098</v>
      </c>
    </row>
    <row r="185" spans="1:5" x14ac:dyDescent="0.25">
      <c r="A185" s="2" t="s">
        <v>963</v>
      </c>
      <c r="B185" s="2" t="s">
        <v>964</v>
      </c>
      <c r="C185" s="1">
        <v>45062</v>
      </c>
      <c r="D185" s="1">
        <v>44629</v>
      </c>
      <c r="E185" s="1">
        <v>45440</v>
      </c>
    </row>
    <row r="186" spans="1:5" x14ac:dyDescent="0.25">
      <c r="A186" s="2" t="s">
        <v>1197</v>
      </c>
      <c r="B186" s="2" t="s">
        <v>1198</v>
      </c>
      <c r="C186" s="1">
        <v>45017</v>
      </c>
      <c r="D186" s="1"/>
      <c r="E186" s="1"/>
    </row>
    <row r="187" spans="1:5" x14ac:dyDescent="0.25">
      <c r="A187" s="2" t="s">
        <v>1956</v>
      </c>
      <c r="B187" s="2" t="s">
        <v>1957</v>
      </c>
      <c r="C187" s="1">
        <v>44855</v>
      </c>
      <c r="D187" s="1">
        <v>44621</v>
      </c>
      <c r="E187" s="1">
        <v>45199</v>
      </c>
    </row>
    <row r="188" spans="1:5" x14ac:dyDescent="0.25">
      <c r="A188" s="2" t="s">
        <v>2028</v>
      </c>
      <c r="B188" s="2" t="s">
        <v>1052</v>
      </c>
      <c r="C188" s="1">
        <v>44982</v>
      </c>
      <c r="D188" s="1">
        <v>44815</v>
      </c>
      <c r="E188" s="1">
        <v>44755</v>
      </c>
    </row>
    <row r="189" spans="1:5" x14ac:dyDescent="0.25">
      <c r="A189" s="2" t="s">
        <v>2303</v>
      </c>
      <c r="B189" s="2" t="s">
        <v>2304</v>
      </c>
      <c r="C189" s="1">
        <v>45114</v>
      </c>
      <c r="D189" s="1">
        <v>44855</v>
      </c>
      <c r="E189" s="1">
        <v>45228</v>
      </c>
    </row>
    <row r="190" spans="1:5" x14ac:dyDescent="0.25">
      <c r="A190" s="2" t="s">
        <v>1202</v>
      </c>
      <c r="B190" s="2" t="s">
        <v>1203</v>
      </c>
      <c r="C190" s="1">
        <v>44950</v>
      </c>
      <c r="D190" s="1">
        <v>45169</v>
      </c>
      <c r="E190" s="1">
        <v>45468</v>
      </c>
    </row>
    <row r="191" spans="1:5" x14ac:dyDescent="0.25">
      <c r="A191" s="2" t="s">
        <v>2279</v>
      </c>
      <c r="B191" s="2" t="s">
        <v>2280</v>
      </c>
      <c r="C191" s="1">
        <v>44845</v>
      </c>
      <c r="D191" s="1">
        <v>44674</v>
      </c>
      <c r="E191" s="1">
        <v>45476</v>
      </c>
    </row>
    <row r="192" spans="1:5" x14ac:dyDescent="0.25">
      <c r="A192" s="2" t="s">
        <v>1353</v>
      </c>
      <c r="B192" s="2" t="s">
        <v>1354</v>
      </c>
      <c r="C192" s="1">
        <v>44870</v>
      </c>
      <c r="D192" s="1">
        <v>45121</v>
      </c>
      <c r="E192" s="1">
        <v>44553</v>
      </c>
    </row>
    <row r="193" spans="1:5" x14ac:dyDescent="0.25">
      <c r="A193" s="2" t="s">
        <v>1027</v>
      </c>
      <c r="B193" s="2" t="s">
        <v>1028</v>
      </c>
      <c r="C193" s="1"/>
      <c r="D193" s="1">
        <v>44749</v>
      </c>
      <c r="E193" s="1">
        <v>44800</v>
      </c>
    </row>
    <row r="194" spans="1:5" x14ac:dyDescent="0.25">
      <c r="A194" s="2" t="s">
        <v>1027</v>
      </c>
      <c r="B194" s="2" t="s">
        <v>1831</v>
      </c>
      <c r="C194" s="1"/>
      <c r="D194" s="1">
        <v>44931</v>
      </c>
      <c r="E194" s="1">
        <v>45287</v>
      </c>
    </row>
    <row r="195" spans="1:5" x14ac:dyDescent="0.25">
      <c r="A195" s="2" t="s">
        <v>2196</v>
      </c>
      <c r="B195" s="2" t="s">
        <v>2197</v>
      </c>
      <c r="C195" s="1">
        <v>44925</v>
      </c>
      <c r="D195" s="1">
        <v>44900</v>
      </c>
      <c r="E195" s="1">
        <v>45103</v>
      </c>
    </row>
    <row r="196" spans="1:5" x14ac:dyDescent="0.25">
      <c r="A196" s="2" t="s">
        <v>605</v>
      </c>
      <c r="B196" s="2" t="s">
        <v>606</v>
      </c>
      <c r="C196" s="1">
        <v>45134</v>
      </c>
      <c r="D196" s="1">
        <v>44992</v>
      </c>
      <c r="E196" s="1">
        <v>44575</v>
      </c>
    </row>
    <row r="197" spans="1:5" x14ac:dyDescent="0.25">
      <c r="A197" s="2" t="s">
        <v>638</v>
      </c>
      <c r="B197" s="2" t="s">
        <v>639</v>
      </c>
      <c r="C197" s="1"/>
      <c r="D197" s="1">
        <v>45042</v>
      </c>
      <c r="E197" s="1">
        <v>44659</v>
      </c>
    </row>
    <row r="198" spans="1:5" x14ac:dyDescent="0.25">
      <c r="A198" s="2" t="s">
        <v>1593</v>
      </c>
      <c r="B198" s="2" t="s">
        <v>1594</v>
      </c>
      <c r="C198" s="1">
        <v>45103</v>
      </c>
      <c r="D198" s="1">
        <v>44658</v>
      </c>
      <c r="E198" s="1">
        <v>45002</v>
      </c>
    </row>
    <row r="199" spans="1:5" x14ac:dyDescent="0.25">
      <c r="A199" s="2" t="s">
        <v>473</v>
      </c>
      <c r="B199" s="2" t="s">
        <v>474</v>
      </c>
      <c r="C199" s="1">
        <v>44906</v>
      </c>
      <c r="D199" s="1">
        <v>44649</v>
      </c>
      <c r="E199" s="1">
        <v>45222</v>
      </c>
    </row>
    <row r="200" spans="1:5" x14ac:dyDescent="0.25">
      <c r="A200" s="2" t="s">
        <v>2292</v>
      </c>
      <c r="B200" s="2" t="s">
        <v>2293</v>
      </c>
      <c r="C200" s="1">
        <v>44777</v>
      </c>
      <c r="D200" s="1">
        <v>44810</v>
      </c>
      <c r="E200" s="1">
        <v>44583</v>
      </c>
    </row>
    <row r="201" spans="1:5" x14ac:dyDescent="0.25">
      <c r="A201" s="2" t="s">
        <v>1493</v>
      </c>
      <c r="B201" s="2" t="s">
        <v>1494</v>
      </c>
      <c r="C201" s="1">
        <v>44955</v>
      </c>
      <c r="D201" s="1">
        <v>44927</v>
      </c>
      <c r="E201" s="1">
        <v>45295</v>
      </c>
    </row>
    <row r="202" spans="1:5" x14ac:dyDescent="0.25">
      <c r="A202" s="2" t="s">
        <v>126</v>
      </c>
      <c r="B202" s="2" t="s">
        <v>127</v>
      </c>
      <c r="C202" s="1">
        <v>45187</v>
      </c>
      <c r="D202" s="1">
        <v>44812</v>
      </c>
      <c r="E202" s="1">
        <v>45429</v>
      </c>
    </row>
    <row r="203" spans="1:5" x14ac:dyDescent="0.25">
      <c r="A203" s="2" t="s">
        <v>1443</v>
      </c>
      <c r="B203" s="2" t="s">
        <v>1444</v>
      </c>
      <c r="C203" s="1">
        <v>45011</v>
      </c>
      <c r="D203" s="1">
        <v>44932</v>
      </c>
      <c r="E203" s="1">
        <v>45136</v>
      </c>
    </row>
    <row r="204" spans="1:5" x14ac:dyDescent="0.25">
      <c r="A204" s="2" t="s">
        <v>1449</v>
      </c>
      <c r="B204" s="2" t="s">
        <v>1450</v>
      </c>
      <c r="C204" s="1">
        <v>44837</v>
      </c>
      <c r="D204" s="1">
        <v>45056</v>
      </c>
      <c r="E204" s="1">
        <v>45032</v>
      </c>
    </row>
    <row r="205" spans="1:5" x14ac:dyDescent="0.25">
      <c r="A205" s="2" t="s">
        <v>2308</v>
      </c>
      <c r="B205" s="2" t="s">
        <v>2309</v>
      </c>
      <c r="C205" s="1"/>
      <c r="D205" s="1">
        <v>45016</v>
      </c>
      <c r="E205" s="1">
        <v>44839</v>
      </c>
    </row>
    <row r="206" spans="1:5" x14ac:dyDescent="0.25">
      <c r="A206" s="2" t="s">
        <v>539</v>
      </c>
      <c r="B206" s="2" t="s">
        <v>540</v>
      </c>
      <c r="C206" s="1">
        <v>45060</v>
      </c>
      <c r="D206" s="1">
        <v>45032</v>
      </c>
      <c r="E206" s="1">
        <v>45216</v>
      </c>
    </row>
    <row r="207" spans="1:5" x14ac:dyDescent="0.25">
      <c r="A207" s="2" t="s">
        <v>539</v>
      </c>
      <c r="B207" s="2" t="s">
        <v>1330</v>
      </c>
      <c r="C207" s="1">
        <v>44979</v>
      </c>
      <c r="D207" s="1">
        <v>45210</v>
      </c>
      <c r="E207" s="1">
        <v>44622</v>
      </c>
    </row>
    <row r="208" spans="1:5" x14ac:dyDescent="0.25">
      <c r="A208" s="2" t="s">
        <v>1853</v>
      </c>
      <c r="B208" s="2" t="s">
        <v>1854</v>
      </c>
      <c r="C208" s="1">
        <v>44925</v>
      </c>
      <c r="D208" s="1">
        <v>44887</v>
      </c>
      <c r="E208" s="1">
        <v>44819</v>
      </c>
    </row>
    <row r="209" spans="1:5" x14ac:dyDescent="0.25">
      <c r="A209" s="2" t="s">
        <v>2274</v>
      </c>
      <c r="B209" s="2" t="s">
        <v>2275</v>
      </c>
      <c r="C209" s="1"/>
      <c r="D209" s="1">
        <v>44894</v>
      </c>
      <c r="E209" s="1">
        <v>44553</v>
      </c>
    </row>
    <row r="210" spans="1:5" x14ac:dyDescent="0.25">
      <c r="A210" s="2" t="s">
        <v>588</v>
      </c>
      <c r="B210" s="2" t="s">
        <v>589</v>
      </c>
      <c r="C210" s="1"/>
      <c r="D210" s="1">
        <v>45211</v>
      </c>
      <c r="E210" s="1">
        <v>45004</v>
      </c>
    </row>
    <row r="211" spans="1:5" x14ac:dyDescent="0.25">
      <c r="A211" s="2" t="s">
        <v>470</v>
      </c>
      <c r="B211" s="2" t="s">
        <v>471</v>
      </c>
      <c r="C211" s="1">
        <v>44945</v>
      </c>
      <c r="D211" s="1">
        <v>44645</v>
      </c>
      <c r="E211" s="1">
        <v>45139</v>
      </c>
    </row>
    <row r="212" spans="1:5" x14ac:dyDescent="0.25">
      <c r="A212" s="2" t="s">
        <v>723</v>
      </c>
      <c r="B212" s="2" t="s">
        <v>724</v>
      </c>
      <c r="C212" s="1">
        <v>44750</v>
      </c>
      <c r="D212" s="1">
        <v>45130</v>
      </c>
      <c r="E212" s="1">
        <v>44584</v>
      </c>
    </row>
    <row r="213" spans="1:5" x14ac:dyDescent="0.25">
      <c r="A213" s="2" t="s">
        <v>1883</v>
      </c>
      <c r="B213" s="2" t="s">
        <v>1884</v>
      </c>
      <c r="C213" s="1">
        <v>44694</v>
      </c>
      <c r="D213" s="1">
        <v>45013</v>
      </c>
      <c r="E213" s="1">
        <v>44632</v>
      </c>
    </row>
    <row r="214" spans="1:5" x14ac:dyDescent="0.25">
      <c r="A214" s="2" t="s">
        <v>2227</v>
      </c>
      <c r="B214" s="2" t="s">
        <v>2228</v>
      </c>
      <c r="C214" s="1">
        <v>44976</v>
      </c>
      <c r="D214" s="1">
        <v>44876</v>
      </c>
      <c r="E214" s="1">
        <v>44778</v>
      </c>
    </row>
    <row r="215" spans="1:5" x14ac:dyDescent="0.25">
      <c r="A215" s="2" t="s">
        <v>494</v>
      </c>
      <c r="B215" s="2" t="s">
        <v>495</v>
      </c>
      <c r="C215" s="1">
        <v>45119</v>
      </c>
      <c r="D215" s="1">
        <v>44684</v>
      </c>
      <c r="E215" s="1">
        <v>45017</v>
      </c>
    </row>
    <row r="216" spans="1:5" x14ac:dyDescent="0.25">
      <c r="A216" s="2" t="s">
        <v>2171</v>
      </c>
      <c r="B216" s="2" t="s">
        <v>2172</v>
      </c>
      <c r="C216" s="1">
        <v>45040</v>
      </c>
      <c r="D216" s="1">
        <v>44665</v>
      </c>
      <c r="E216" s="1">
        <v>45462</v>
      </c>
    </row>
    <row r="217" spans="1:5" x14ac:dyDescent="0.25">
      <c r="A217" s="2" t="s">
        <v>2354</v>
      </c>
      <c r="B217" s="2" t="s">
        <v>2355</v>
      </c>
      <c r="C217" s="1">
        <v>44720</v>
      </c>
      <c r="D217" s="1">
        <v>45123</v>
      </c>
      <c r="E217" s="1">
        <v>44913</v>
      </c>
    </row>
    <row r="218" spans="1:5" x14ac:dyDescent="0.25">
      <c r="A218" s="2" t="s">
        <v>1189</v>
      </c>
      <c r="B218" s="2" t="s">
        <v>1190</v>
      </c>
      <c r="C218" s="1">
        <v>45028</v>
      </c>
      <c r="D218" s="1">
        <v>44773</v>
      </c>
      <c r="E218" s="1">
        <v>45376</v>
      </c>
    </row>
    <row r="219" spans="1:5" x14ac:dyDescent="0.25">
      <c r="A219" s="2" t="s">
        <v>454</v>
      </c>
      <c r="B219" s="2" t="s">
        <v>455</v>
      </c>
      <c r="C219" s="1">
        <v>45155</v>
      </c>
      <c r="D219" s="1">
        <v>44922</v>
      </c>
      <c r="E219" s="1">
        <v>44744</v>
      </c>
    </row>
    <row r="220" spans="1:5" x14ac:dyDescent="0.25">
      <c r="A220" s="2" t="s">
        <v>1521</v>
      </c>
      <c r="B220" s="2" t="s">
        <v>1522</v>
      </c>
      <c r="C220" s="1">
        <v>44718</v>
      </c>
      <c r="D220" s="1">
        <v>44695</v>
      </c>
      <c r="E220" s="1">
        <v>45036</v>
      </c>
    </row>
    <row r="221" spans="1:5" x14ac:dyDescent="0.25">
      <c r="A221" s="2" t="s">
        <v>1967</v>
      </c>
      <c r="B221" s="2" t="s">
        <v>1968</v>
      </c>
      <c r="C221" s="1">
        <v>44707</v>
      </c>
      <c r="D221" s="1">
        <v>44807</v>
      </c>
      <c r="E221" s="1">
        <v>44642</v>
      </c>
    </row>
    <row r="222" spans="1:5" x14ac:dyDescent="0.25">
      <c r="A222" s="2" t="s">
        <v>66</v>
      </c>
      <c r="B222" s="2" t="s">
        <v>67</v>
      </c>
      <c r="C222" s="1">
        <v>44672</v>
      </c>
      <c r="D222" s="1">
        <v>44954</v>
      </c>
      <c r="E222" s="1">
        <v>44946</v>
      </c>
    </row>
    <row r="223" spans="1:5" x14ac:dyDescent="0.25">
      <c r="A223" s="2" t="s">
        <v>1029</v>
      </c>
      <c r="B223" s="2" t="s">
        <v>1030</v>
      </c>
      <c r="C223" s="1"/>
      <c r="D223" s="1">
        <v>44924</v>
      </c>
      <c r="E223" s="1">
        <v>44912</v>
      </c>
    </row>
    <row r="224" spans="1:5" x14ac:dyDescent="0.25">
      <c r="A224" s="2" t="s">
        <v>1566</v>
      </c>
      <c r="B224" s="2" t="s">
        <v>1567</v>
      </c>
      <c r="C224" s="1">
        <v>44995</v>
      </c>
      <c r="D224" s="1">
        <v>44839</v>
      </c>
      <c r="E224" s="1">
        <v>45006</v>
      </c>
    </row>
    <row r="225" spans="1:5" x14ac:dyDescent="0.25">
      <c r="A225" s="2" t="s">
        <v>2015</v>
      </c>
      <c r="B225" s="2" t="s">
        <v>2016</v>
      </c>
      <c r="C225" s="1">
        <v>45007</v>
      </c>
      <c r="D225" s="1">
        <v>45086</v>
      </c>
      <c r="E225" s="1">
        <v>44712</v>
      </c>
    </row>
    <row r="226" spans="1:5" x14ac:dyDescent="0.25">
      <c r="A226" s="2" t="s">
        <v>458</v>
      </c>
      <c r="B226" s="2" t="s">
        <v>459</v>
      </c>
      <c r="C226" s="1"/>
      <c r="D226" s="1">
        <v>44950</v>
      </c>
      <c r="E226" s="1">
        <v>45324</v>
      </c>
    </row>
    <row r="227" spans="1:5" x14ac:dyDescent="0.25">
      <c r="A227" s="2" t="s">
        <v>568</v>
      </c>
      <c r="B227" s="2" t="s">
        <v>569</v>
      </c>
      <c r="C227" s="1">
        <v>45168</v>
      </c>
      <c r="D227" s="1">
        <v>44937</v>
      </c>
      <c r="E227" s="1">
        <v>45222</v>
      </c>
    </row>
    <row r="228" spans="1:5" x14ac:dyDescent="0.25">
      <c r="A228" s="2" t="s">
        <v>2147</v>
      </c>
      <c r="B228" s="2" t="s">
        <v>2148</v>
      </c>
      <c r="C228" s="1">
        <v>45007</v>
      </c>
      <c r="D228" s="1">
        <v>45077</v>
      </c>
      <c r="E228" s="1">
        <v>45474</v>
      </c>
    </row>
    <row r="229" spans="1:5" x14ac:dyDescent="0.25">
      <c r="A229" s="2" t="s">
        <v>182</v>
      </c>
      <c r="B229" s="2" t="s">
        <v>183</v>
      </c>
      <c r="C229" s="1">
        <v>44787</v>
      </c>
      <c r="D229" s="1">
        <v>44850</v>
      </c>
      <c r="E229" s="1">
        <v>45136</v>
      </c>
    </row>
    <row r="230" spans="1:5" x14ac:dyDescent="0.25">
      <c r="A230" s="2" t="s">
        <v>2017</v>
      </c>
      <c r="B230" s="2" t="s">
        <v>2018</v>
      </c>
      <c r="C230" s="1"/>
      <c r="D230" s="1">
        <v>45032</v>
      </c>
      <c r="E230" s="1">
        <v>45359</v>
      </c>
    </row>
    <row r="231" spans="1:5" x14ac:dyDescent="0.25">
      <c r="A231" s="2" t="s">
        <v>1510</v>
      </c>
      <c r="B231" s="2" t="s">
        <v>1511</v>
      </c>
      <c r="C231" s="1"/>
      <c r="D231" s="1">
        <v>44986</v>
      </c>
      <c r="E231" s="1">
        <v>44670</v>
      </c>
    </row>
    <row r="232" spans="1:5" x14ac:dyDescent="0.25">
      <c r="A232" s="2" t="s">
        <v>1037</v>
      </c>
      <c r="B232" s="2" t="s">
        <v>1038</v>
      </c>
      <c r="C232" s="1">
        <v>45078</v>
      </c>
      <c r="D232" s="1"/>
      <c r="E232" s="1"/>
    </row>
    <row r="233" spans="1:5" x14ac:dyDescent="0.25">
      <c r="A233" s="2" t="s">
        <v>1810</v>
      </c>
      <c r="B233" s="2" t="s">
        <v>1811</v>
      </c>
      <c r="C233" s="1"/>
      <c r="D233" s="1">
        <v>44967</v>
      </c>
      <c r="E233" s="1">
        <v>44632</v>
      </c>
    </row>
    <row r="234" spans="1:5" x14ac:dyDescent="0.25">
      <c r="A234" s="2" t="s">
        <v>1276</v>
      </c>
      <c r="B234" s="2" t="s">
        <v>1277</v>
      </c>
      <c r="C234" s="1">
        <v>45030</v>
      </c>
      <c r="D234" s="1">
        <v>44664</v>
      </c>
      <c r="E234" s="1">
        <v>45174</v>
      </c>
    </row>
    <row r="235" spans="1:5" x14ac:dyDescent="0.25">
      <c r="A235" s="2" t="s">
        <v>1135</v>
      </c>
      <c r="B235" s="2" t="s">
        <v>1136</v>
      </c>
      <c r="C235" s="1">
        <v>44811</v>
      </c>
      <c r="D235" s="1"/>
      <c r="E235" s="1"/>
    </row>
    <row r="236" spans="1:5" x14ac:dyDescent="0.25">
      <c r="A236" s="2" t="s">
        <v>787</v>
      </c>
      <c r="B236" s="2" t="s">
        <v>788</v>
      </c>
      <c r="C236" s="1">
        <v>45169</v>
      </c>
      <c r="D236" s="1">
        <v>45077</v>
      </c>
      <c r="E236" s="1">
        <v>45287</v>
      </c>
    </row>
    <row r="237" spans="1:5" x14ac:dyDescent="0.25">
      <c r="A237" s="2" t="s">
        <v>326</v>
      </c>
      <c r="B237" s="2" t="s">
        <v>327</v>
      </c>
      <c r="C237" s="1">
        <v>44743</v>
      </c>
      <c r="D237" s="1">
        <v>44824</v>
      </c>
      <c r="E237" s="1">
        <v>45330</v>
      </c>
    </row>
    <row r="238" spans="1:5" x14ac:dyDescent="0.25">
      <c r="A238" s="2" t="s">
        <v>1526</v>
      </c>
      <c r="B238" s="2" t="s">
        <v>1527</v>
      </c>
      <c r="C238" s="1">
        <v>45053</v>
      </c>
      <c r="D238" s="1">
        <v>45206</v>
      </c>
      <c r="E238" s="1">
        <v>45484</v>
      </c>
    </row>
    <row r="239" spans="1:5" x14ac:dyDescent="0.25">
      <c r="A239" s="2" t="s">
        <v>1128</v>
      </c>
      <c r="B239" s="2" t="s">
        <v>1129</v>
      </c>
      <c r="C239" s="1">
        <v>45136</v>
      </c>
      <c r="D239" s="1">
        <v>44763</v>
      </c>
      <c r="E239" s="1">
        <v>45061</v>
      </c>
    </row>
    <row r="240" spans="1:5" x14ac:dyDescent="0.25">
      <c r="A240" s="2" t="s">
        <v>1103</v>
      </c>
      <c r="B240" s="2" t="s">
        <v>1104</v>
      </c>
      <c r="C240" s="1">
        <v>45131</v>
      </c>
      <c r="D240" s="1">
        <v>45213</v>
      </c>
      <c r="E240" s="1">
        <v>45438</v>
      </c>
    </row>
    <row r="241" spans="1:5" x14ac:dyDescent="0.25">
      <c r="A241" s="2" t="s">
        <v>2151</v>
      </c>
      <c r="B241" s="2" t="s">
        <v>2152</v>
      </c>
      <c r="C241" s="1">
        <v>45081</v>
      </c>
      <c r="D241" s="1">
        <v>45006</v>
      </c>
      <c r="E241" s="1">
        <v>44883</v>
      </c>
    </row>
    <row r="242" spans="1:5" x14ac:dyDescent="0.25">
      <c r="A242" s="2" t="s">
        <v>954</v>
      </c>
      <c r="B242" s="2" t="s">
        <v>955</v>
      </c>
      <c r="C242" s="1">
        <v>44911</v>
      </c>
      <c r="D242" s="1">
        <v>44861</v>
      </c>
      <c r="E242" s="1">
        <v>44626</v>
      </c>
    </row>
    <row r="243" spans="1:5" x14ac:dyDescent="0.25">
      <c r="A243" s="2" t="s">
        <v>1837</v>
      </c>
      <c r="B243" s="2" t="s">
        <v>1838</v>
      </c>
      <c r="C243" s="1">
        <v>44769</v>
      </c>
      <c r="D243" s="1">
        <v>44957</v>
      </c>
      <c r="E243" s="1">
        <v>45352</v>
      </c>
    </row>
    <row r="244" spans="1:5" x14ac:dyDescent="0.25">
      <c r="A244" s="2" t="s">
        <v>821</v>
      </c>
      <c r="B244" s="2" t="s">
        <v>822</v>
      </c>
      <c r="C244" s="1">
        <v>44826</v>
      </c>
      <c r="D244" s="1">
        <v>44874</v>
      </c>
      <c r="E244" s="1">
        <v>44903</v>
      </c>
    </row>
    <row r="245" spans="1:5" x14ac:dyDescent="0.25">
      <c r="A245" s="2" t="s">
        <v>2270</v>
      </c>
      <c r="B245" s="2" t="s">
        <v>2172</v>
      </c>
      <c r="C245" s="1">
        <v>45053</v>
      </c>
      <c r="D245" s="1">
        <v>44957</v>
      </c>
      <c r="E245" s="1">
        <v>44665</v>
      </c>
    </row>
    <row r="246" spans="1:5" x14ac:dyDescent="0.25">
      <c r="A246" s="2" t="s">
        <v>590</v>
      </c>
      <c r="B246" s="2" t="s">
        <v>591</v>
      </c>
      <c r="C246" s="1">
        <v>44859</v>
      </c>
      <c r="D246" s="1">
        <v>45166</v>
      </c>
      <c r="E246" s="1">
        <v>44879</v>
      </c>
    </row>
    <row r="247" spans="1:5" x14ac:dyDescent="0.25">
      <c r="A247" s="2" t="s">
        <v>418</v>
      </c>
      <c r="B247" s="2" t="s">
        <v>419</v>
      </c>
      <c r="C247" s="1"/>
      <c r="D247" s="1">
        <v>45094</v>
      </c>
      <c r="E247" s="1">
        <v>44923</v>
      </c>
    </row>
    <row r="248" spans="1:5" x14ac:dyDescent="0.25">
      <c r="A248" s="2" t="s">
        <v>998</v>
      </c>
      <c r="B248" s="2" t="s">
        <v>999</v>
      </c>
      <c r="C248" s="1">
        <v>44858</v>
      </c>
      <c r="D248" s="1">
        <v>44777</v>
      </c>
      <c r="E248" s="1">
        <v>45024</v>
      </c>
    </row>
    <row r="249" spans="1:5" x14ac:dyDescent="0.25">
      <c r="A249" s="2" t="s">
        <v>1597</v>
      </c>
      <c r="B249" s="2" t="s">
        <v>1598</v>
      </c>
      <c r="C249" s="1">
        <v>44743</v>
      </c>
      <c r="D249" s="1">
        <v>44813</v>
      </c>
      <c r="E249" s="1">
        <v>44663</v>
      </c>
    </row>
    <row r="250" spans="1:5" x14ac:dyDescent="0.25">
      <c r="A250" s="2" t="s">
        <v>796</v>
      </c>
      <c r="B250" s="2" t="s">
        <v>797</v>
      </c>
      <c r="C250" s="1">
        <v>45123</v>
      </c>
      <c r="D250" s="1">
        <v>45134</v>
      </c>
      <c r="E250" s="1">
        <v>45068</v>
      </c>
    </row>
    <row r="251" spans="1:5" x14ac:dyDescent="0.25">
      <c r="A251" s="2" t="s">
        <v>2082</v>
      </c>
      <c r="B251" s="2" t="s">
        <v>2083</v>
      </c>
      <c r="C251" s="1">
        <v>45085</v>
      </c>
      <c r="D251" s="1">
        <v>44666</v>
      </c>
      <c r="E251" s="1">
        <v>44871</v>
      </c>
    </row>
    <row r="252" spans="1:5" x14ac:dyDescent="0.25">
      <c r="A252" s="2" t="s">
        <v>1370</v>
      </c>
      <c r="B252" s="2" t="s">
        <v>1371</v>
      </c>
      <c r="C252" s="1">
        <v>45068</v>
      </c>
      <c r="D252" s="1">
        <v>44642</v>
      </c>
      <c r="E252" s="1">
        <v>45048</v>
      </c>
    </row>
    <row r="253" spans="1:5" x14ac:dyDescent="0.25">
      <c r="A253" s="2" t="s">
        <v>2011</v>
      </c>
      <c r="B253" s="2" t="s">
        <v>2012</v>
      </c>
      <c r="C253" s="1">
        <v>44832</v>
      </c>
      <c r="D253" s="1">
        <v>45210</v>
      </c>
      <c r="E253" s="1">
        <v>45146</v>
      </c>
    </row>
    <row r="254" spans="1:5" x14ac:dyDescent="0.25">
      <c r="A254" s="2" t="s">
        <v>367</v>
      </c>
      <c r="B254" s="2" t="s">
        <v>1533</v>
      </c>
      <c r="C254" s="1">
        <v>44981</v>
      </c>
      <c r="D254" s="1"/>
      <c r="E254" s="1"/>
    </row>
    <row r="255" spans="1:5" x14ac:dyDescent="0.25">
      <c r="A255" s="2" t="s">
        <v>1733</v>
      </c>
      <c r="B255" s="2" t="s">
        <v>1734</v>
      </c>
      <c r="C255" s="1">
        <v>44723</v>
      </c>
      <c r="D255" s="1">
        <v>45054</v>
      </c>
      <c r="E255" s="1">
        <v>44745</v>
      </c>
    </row>
    <row r="256" spans="1:5" x14ac:dyDescent="0.25">
      <c r="A256" s="2" t="s">
        <v>2212</v>
      </c>
      <c r="B256" s="2" t="s">
        <v>2213</v>
      </c>
      <c r="C256" s="1">
        <v>44792</v>
      </c>
      <c r="D256" s="1">
        <v>44667</v>
      </c>
      <c r="E256" s="1">
        <v>45404</v>
      </c>
    </row>
    <row r="257" spans="1:5" x14ac:dyDescent="0.25">
      <c r="A257" s="2" t="s">
        <v>2374</v>
      </c>
      <c r="B257" s="2" t="s">
        <v>2375</v>
      </c>
      <c r="C257" s="1">
        <v>44967</v>
      </c>
      <c r="D257" s="1">
        <v>44795</v>
      </c>
      <c r="E257" s="1">
        <v>45223</v>
      </c>
    </row>
    <row r="258" spans="1:5" x14ac:dyDescent="0.25">
      <c r="A258" s="2" t="s">
        <v>1137</v>
      </c>
      <c r="B258" s="2" t="s">
        <v>1138</v>
      </c>
      <c r="C258" s="1">
        <v>44966</v>
      </c>
      <c r="D258" s="1">
        <v>45106</v>
      </c>
      <c r="E258" s="1">
        <v>45194</v>
      </c>
    </row>
    <row r="259" spans="1:5" x14ac:dyDescent="0.25">
      <c r="A259" s="2" t="s">
        <v>1947</v>
      </c>
      <c r="B259" s="2" t="s">
        <v>1948</v>
      </c>
      <c r="C259" s="1">
        <v>44888</v>
      </c>
      <c r="D259" s="1"/>
      <c r="E259" s="1"/>
    </row>
    <row r="260" spans="1:5" x14ac:dyDescent="0.25">
      <c r="A260" s="2" t="s">
        <v>2022</v>
      </c>
      <c r="B260" s="2" t="s">
        <v>2023</v>
      </c>
      <c r="C260" s="1"/>
      <c r="D260" s="1">
        <v>44682</v>
      </c>
      <c r="E260" s="1">
        <v>44672</v>
      </c>
    </row>
    <row r="261" spans="1:5" x14ac:dyDescent="0.25">
      <c r="A261" s="2" t="s">
        <v>71</v>
      </c>
      <c r="B261" s="2" t="s">
        <v>72</v>
      </c>
      <c r="C261" s="1">
        <v>44968</v>
      </c>
      <c r="D261" s="1">
        <v>45078</v>
      </c>
      <c r="E261" s="1">
        <v>45310</v>
      </c>
    </row>
    <row r="262" spans="1:5" x14ac:dyDescent="0.25">
      <c r="A262" s="2" t="s">
        <v>996</v>
      </c>
      <c r="B262" s="2" t="s">
        <v>997</v>
      </c>
      <c r="C262" s="1">
        <v>44955</v>
      </c>
      <c r="D262" s="1"/>
      <c r="E262" s="1"/>
    </row>
    <row r="263" spans="1:5" x14ac:dyDescent="0.25">
      <c r="A263" s="2" t="s">
        <v>11</v>
      </c>
      <c r="B263" s="2" t="s">
        <v>12</v>
      </c>
      <c r="C263" s="1">
        <v>45051</v>
      </c>
      <c r="D263" s="1">
        <v>45103</v>
      </c>
      <c r="E263" s="1">
        <v>45098</v>
      </c>
    </row>
    <row r="264" spans="1:5" x14ac:dyDescent="0.25">
      <c r="A264" s="2" t="s">
        <v>198</v>
      </c>
      <c r="B264" s="2" t="s">
        <v>199</v>
      </c>
      <c r="C264" s="1">
        <v>44901</v>
      </c>
      <c r="D264" s="1"/>
      <c r="E264" s="1"/>
    </row>
    <row r="265" spans="1:5" x14ac:dyDescent="0.25">
      <c r="A265" s="2" t="s">
        <v>1453</v>
      </c>
      <c r="B265" s="2" t="s">
        <v>1454</v>
      </c>
      <c r="C265" s="1">
        <v>44785</v>
      </c>
      <c r="D265" s="1">
        <v>44725</v>
      </c>
      <c r="E265" s="1">
        <v>45243</v>
      </c>
    </row>
    <row r="266" spans="1:5" x14ac:dyDescent="0.25">
      <c r="A266" s="2" t="s">
        <v>178</v>
      </c>
      <c r="B266" s="2" t="s">
        <v>179</v>
      </c>
      <c r="C266" s="1">
        <v>45029</v>
      </c>
      <c r="D266" s="1">
        <v>44667</v>
      </c>
      <c r="E266" s="1">
        <v>44827</v>
      </c>
    </row>
    <row r="267" spans="1:5" x14ac:dyDescent="0.25">
      <c r="A267" s="2" t="s">
        <v>178</v>
      </c>
      <c r="B267" s="2" t="s">
        <v>1122</v>
      </c>
      <c r="C267" s="1">
        <v>44859</v>
      </c>
      <c r="D267" s="1">
        <v>44659</v>
      </c>
      <c r="E267" s="1">
        <v>44957</v>
      </c>
    </row>
    <row r="268" spans="1:5" x14ac:dyDescent="0.25">
      <c r="A268" s="2" t="s">
        <v>174</v>
      </c>
      <c r="B268" s="2" t="s">
        <v>175</v>
      </c>
      <c r="C268" s="1">
        <v>45138</v>
      </c>
      <c r="D268" s="1">
        <v>44849</v>
      </c>
      <c r="E268" s="1">
        <v>44756</v>
      </c>
    </row>
    <row r="269" spans="1:5" x14ac:dyDescent="0.25">
      <c r="A269" s="2" t="s">
        <v>2268</v>
      </c>
      <c r="B269" s="2" t="s">
        <v>2269</v>
      </c>
      <c r="C269" s="1">
        <v>45051</v>
      </c>
      <c r="D269" s="1">
        <v>44768</v>
      </c>
      <c r="E269" s="1">
        <v>45140</v>
      </c>
    </row>
    <row r="270" spans="1:5" x14ac:dyDescent="0.25">
      <c r="A270" s="2" t="s">
        <v>2422</v>
      </c>
      <c r="B270" s="2" t="s">
        <v>2423</v>
      </c>
      <c r="C270" s="1">
        <v>44875</v>
      </c>
      <c r="D270" s="1">
        <v>45109</v>
      </c>
      <c r="E270" s="1">
        <v>44825</v>
      </c>
    </row>
    <row r="271" spans="1:5" x14ac:dyDescent="0.25">
      <c r="A271" s="2" t="s">
        <v>321</v>
      </c>
      <c r="B271" s="2" t="s">
        <v>322</v>
      </c>
      <c r="C271" s="1">
        <v>45164</v>
      </c>
      <c r="D271" s="1">
        <v>44764</v>
      </c>
      <c r="E271" s="1">
        <v>44620</v>
      </c>
    </row>
    <row r="272" spans="1:5" x14ac:dyDescent="0.25">
      <c r="A272" s="2" t="s">
        <v>1380</v>
      </c>
      <c r="B272" s="2" t="s">
        <v>1381</v>
      </c>
      <c r="C272" s="1">
        <v>45133</v>
      </c>
      <c r="D272" s="1">
        <v>44860</v>
      </c>
      <c r="E272" s="1">
        <v>45286</v>
      </c>
    </row>
    <row r="273" spans="1:5" x14ac:dyDescent="0.25">
      <c r="A273" s="2" t="s">
        <v>153</v>
      </c>
      <c r="B273" s="2" t="s">
        <v>154</v>
      </c>
      <c r="C273" s="1"/>
      <c r="D273" s="1">
        <v>45070</v>
      </c>
      <c r="E273" s="1">
        <v>44956</v>
      </c>
    </row>
    <row r="274" spans="1:5" x14ac:dyDescent="0.25">
      <c r="A274" s="2" t="s">
        <v>74</v>
      </c>
      <c r="B274" s="2" t="s">
        <v>75</v>
      </c>
      <c r="C274" s="1"/>
      <c r="D274" s="1">
        <v>44810</v>
      </c>
      <c r="E274" s="1">
        <v>45161</v>
      </c>
    </row>
    <row r="275" spans="1:5" x14ac:dyDescent="0.25">
      <c r="A275" s="2" t="s">
        <v>2207</v>
      </c>
      <c r="B275" s="2" t="s">
        <v>2208</v>
      </c>
      <c r="C275" s="1">
        <v>44976</v>
      </c>
      <c r="D275" s="1">
        <v>44856</v>
      </c>
      <c r="E275" s="1">
        <v>44719</v>
      </c>
    </row>
    <row r="276" spans="1:5" x14ac:dyDescent="0.25">
      <c r="A276" s="2" t="s">
        <v>17</v>
      </c>
      <c r="B276" s="2" t="s">
        <v>18</v>
      </c>
      <c r="C276" s="1">
        <v>44740</v>
      </c>
      <c r="D276" s="1">
        <v>45159</v>
      </c>
      <c r="E276" s="1">
        <v>45465</v>
      </c>
    </row>
    <row r="277" spans="1:5" x14ac:dyDescent="0.25">
      <c r="A277" s="2" t="s">
        <v>1841</v>
      </c>
      <c r="B277" s="2" t="s">
        <v>1842</v>
      </c>
      <c r="C277" s="1">
        <v>44774</v>
      </c>
      <c r="D277" s="1">
        <v>45201</v>
      </c>
      <c r="E277" s="1">
        <v>44613</v>
      </c>
    </row>
    <row r="278" spans="1:5" x14ac:dyDescent="0.25">
      <c r="A278" s="2" t="s">
        <v>2053</v>
      </c>
      <c r="B278" s="2" t="s">
        <v>2054</v>
      </c>
      <c r="C278" s="1">
        <v>44679</v>
      </c>
      <c r="D278" s="1">
        <v>44887</v>
      </c>
      <c r="E278" s="1">
        <v>45401</v>
      </c>
    </row>
    <row r="279" spans="1:5" x14ac:dyDescent="0.25">
      <c r="A279" s="2" t="s">
        <v>2149</v>
      </c>
      <c r="B279" s="2" t="s">
        <v>2150</v>
      </c>
      <c r="C279" s="1">
        <v>44965</v>
      </c>
      <c r="D279" s="1">
        <v>44892</v>
      </c>
      <c r="E279" s="1">
        <v>45154</v>
      </c>
    </row>
    <row r="280" spans="1:5" x14ac:dyDescent="0.25">
      <c r="A280" s="2" t="s">
        <v>2358</v>
      </c>
      <c r="B280" s="2" t="s">
        <v>2359</v>
      </c>
      <c r="C280" s="1">
        <v>44800</v>
      </c>
      <c r="D280" s="1">
        <v>45004</v>
      </c>
      <c r="E280" s="1">
        <v>45199</v>
      </c>
    </row>
    <row r="281" spans="1:5" x14ac:dyDescent="0.25">
      <c r="A281" s="2" t="s">
        <v>904</v>
      </c>
      <c r="B281" s="2" t="s">
        <v>905</v>
      </c>
      <c r="C281" s="1">
        <v>44954</v>
      </c>
      <c r="D281" s="1">
        <v>44754</v>
      </c>
      <c r="E281" s="1">
        <v>45230</v>
      </c>
    </row>
    <row r="282" spans="1:5" x14ac:dyDescent="0.25">
      <c r="A282" s="2" t="s">
        <v>2120</v>
      </c>
      <c r="B282" s="2" t="s">
        <v>2121</v>
      </c>
      <c r="C282" s="1">
        <v>45000</v>
      </c>
      <c r="D282" s="1">
        <v>45212</v>
      </c>
      <c r="E282" s="1">
        <v>44639</v>
      </c>
    </row>
    <row r="283" spans="1:5" x14ac:dyDescent="0.25">
      <c r="A283" s="2" t="s">
        <v>783</v>
      </c>
      <c r="B283" s="2" t="s">
        <v>784</v>
      </c>
      <c r="C283" s="1">
        <v>44762</v>
      </c>
      <c r="D283" s="1">
        <v>44791</v>
      </c>
      <c r="E283" s="1">
        <v>44608</v>
      </c>
    </row>
    <row r="284" spans="1:5" x14ac:dyDescent="0.25">
      <c r="A284" s="2" t="s">
        <v>1653</v>
      </c>
      <c r="B284" s="2" t="s">
        <v>1654</v>
      </c>
      <c r="C284" s="1">
        <v>45116</v>
      </c>
      <c r="D284" s="1">
        <v>45036</v>
      </c>
      <c r="E284" s="1">
        <v>45015</v>
      </c>
    </row>
    <row r="285" spans="1:5" x14ac:dyDescent="0.25">
      <c r="A285" s="2" t="s">
        <v>2324</v>
      </c>
      <c r="B285" s="2" t="s">
        <v>2325</v>
      </c>
      <c r="C285" s="1">
        <v>45196</v>
      </c>
      <c r="D285" s="1">
        <v>44851</v>
      </c>
      <c r="E285" s="1">
        <v>45397</v>
      </c>
    </row>
    <row r="286" spans="1:5" x14ac:dyDescent="0.25">
      <c r="A286" s="2" t="s">
        <v>2301</v>
      </c>
      <c r="B286" s="2" t="s">
        <v>2302</v>
      </c>
      <c r="C286" s="1"/>
      <c r="D286" s="1">
        <v>44774</v>
      </c>
      <c r="E286" s="1">
        <v>44595</v>
      </c>
    </row>
    <row r="287" spans="1:5" x14ac:dyDescent="0.25">
      <c r="A287" s="2" t="s">
        <v>2347</v>
      </c>
      <c r="B287" s="2" t="s">
        <v>2348</v>
      </c>
      <c r="C287" s="1">
        <v>44724</v>
      </c>
      <c r="D287" s="1">
        <v>44626</v>
      </c>
      <c r="E287" s="1">
        <v>45042</v>
      </c>
    </row>
    <row r="288" spans="1:5" x14ac:dyDescent="0.25">
      <c r="A288" s="2" t="s">
        <v>1626</v>
      </c>
      <c r="B288" s="2" t="s">
        <v>1627</v>
      </c>
      <c r="C288" s="1">
        <v>45055</v>
      </c>
      <c r="D288" s="1">
        <v>45053</v>
      </c>
      <c r="E288" s="1">
        <v>45303</v>
      </c>
    </row>
    <row r="289" spans="1:5" x14ac:dyDescent="0.25">
      <c r="A289" s="2" t="s">
        <v>382</v>
      </c>
      <c r="B289" s="2" t="s">
        <v>383</v>
      </c>
      <c r="C289" s="1">
        <v>45110</v>
      </c>
      <c r="D289" s="1">
        <v>45187</v>
      </c>
      <c r="E289" s="1">
        <v>45393</v>
      </c>
    </row>
    <row r="290" spans="1:5" x14ac:dyDescent="0.25">
      <c r="A290" s="2" t="s">
        <v>1391</v>
      </c>
      <c r="B290" s="2" t="s">
        <v>1392</v>
      </c>
      <c r="C290" s="1">
        <v>44710</v>
      </c>
      <c r="D290" s="1">
        <v>44778</v>
      </c>
      <c r="E290" s="1">
        <v>45308</v>
      </c>
    </row>
    <row r="291" spans="1:5" x14ac:dyDescent="0.25">
      <c r="A291" s="2" t="s">
        <v>440</v>
      </c>
      <c r="B291" s="2" t="s">
        <v>441</v>
      </c>
      <c r="C291" s="1">
        <v>45046</v>
      </c>
      <c r="D291" s="1">
        <v>44815</v>
      </c>
      <c r="E291" s="1">
        <v>45174</v>
      </c>
    </row>
    <row r="292" spans="1:5" x14ac:dyDescent="0.25">
      <c r="A292" s="2" t="s">
        <v>2333</v>
      </c>
      <c r="B292" s="2" t="s">
        <v>2334</v>
      </c>
      <c r="C292" s="1">
        <v>45127</v>
      </c>
      <c r="D292" s="1">
        <v>44723</v>
      </c>
      <c r="E292" s="1">
        <v>45368</v>
      </c>
    </row>
    <row r="293" spans="1:5" x14ac:dyDescent="0.25">
      <c r="A293" s="2" t="s">
        <v>2186</v>
      </c>
      <c r="B293" s="2" t="s">
        <v>2187</v>
      </c>
      <c r="C293" s="1">
        <v>44671</v>
      </c>
      <c r="D293" s="1">
        <v>44792</v>
      </c>
      <c r="E293" s="1">
        <v>44595</v>
      </c>
    </row>
    <row r="294" spans="1:5" x14ac:dyDescent="0.25">
      <c r="A294" s="2" t="s">
        <v>2155</v>
      </c>
      <c r="B294" s="2" t="s">
        <v>2156</v>
      </c>
      <c r="C294" s="1">
        <v>44860</v>
      </c>
      <c r="D294" s="1">
        <v>45094</v>
      </c>
      <c r="E294" s="1">
        <v>45384</v>
      </c>
    </row>
    <row r="295" spans="1:5" x14ac:dyDescent="0.25">
      <c r="A295" s="2" t="s">
        <v>2205</v>
      </c>
      <c r="B295" s="2" t="s">
        <v>2206</v>
      </c>
      <c r="C295" s="1">
        <v>44909</v>
      </c>
      <c r="D295" s="1"/>
      <c r="E295" s="1"/>
    </row>
    <row r="296" spans="1:5" x14ac:dyDescent="0.25">
      <c r="A296" s="2" t="s">
        <v>2142</v>
      </c>
      <c r="B296" s="2" t="s">
        <v>2143</v>
      </c>
      <c r="C296" s="1">
        <v>44732</v>
      </c>
      <c r="D296" s="1">
        <v>45078</v>
      </c>
      <c r="E296" s="1">
        <v>45459</v>
      </c>
    </row>
    <row r="297" spans="1:5" x14ac:dyDescent="0.25">
      <c r="A297" s="2" t="s">
        <v>1003</v>
      </c>
      <c r="B297" s="2" t="s">
        <v>1004</v>
      </c>
      <c r="C297" s="1">
        <v>44963</v>
      </c>
      <c r="D297" s="1">
        <v>44839</v>
      </c>
      <c r="E297" s="1">
        <v>45216</v>
      </c>
    </row>
    <row r="298" spans="1:5" x14ac:dyDescent="0.25">
      <c r="A298" s="2" t="s">
        <v>1668</v>
      </c>
      <c r="B298" s="2" t="s">
        <v>1669</v>
      </c>
      <c r="C298" s="1">
        <v>44863</v>
      </c>
      <c r="D298" s="1">
        <v>45091</v>
      </c>
      <c r="E298" s="1">
        <v>44697</v>
      </c>
    </row>
    <row r="299" spans="1:5" x14ac:dyDescent="0.25">
      <c r="A299" s="2" t="s">
        <v>550</v>
      </c>
      <c r="B299" s="2" t="s">
        <v>551</v>
      </c>
      <c r="C299" s="1">
        <v>44864</v>
      </c>
      <c r="D299" s="1">
        <v>44783</v>
      </c>
      <c r="E299" s="1">
        <v>45340</v>
      </c>
    </row>
    <row r="300" spans="1:5" x14ac:dyDescent="0.25">
      <c r="A300" s="2" t="s">
        <v>571</v>
      </c>
      <c r="B300" s="2" t="s">
        <v>572</v>
      </c>
      <c r="C300" s="1"/>
      <c r="D300" s="1">
        <v>44859</v>
      </c>
      <c r="E300" s="1">
        <v>45180</v>
      </c>
    </row>
    <row r="301" spans="1:5" x14ac:dyDescent="0.25">
      <c r="A301" s="2" t="s">
        <v>1878</v>
      </c>
      <c r="B301" s="2" t="s">
        <v>1879</v>
      </c>
      <c r="C301" s="1">
        <v>44786</v>
      </c>
      <c r="D301" s="1">
        <v>45037</v>
      </c>
      <c r="E301" s="1">
        <v>44869</v>
      </c>
    </row>
    <row r="302" spans="1:5" x14ac:dyDescent="0.25">
      <c r="A302" s="2" t="s">
        <v>1077</v>
      </c>
      <c r="B302" s="2" t="s">
        <v>1078</v>
      </c>
      <c r="C302" s="1">
        <v>45120</v>
      </c>
      <c r="D302" s="1">
        <v>45035</v>
      </c>
      <c r="E302" s="1">
        <v>45013</v>
      </c>
    </row>
    <row r="303" spans="1:5" x14ac:dyDescent="0.25">
      <c r="A303" s="2" t="s">
        <v>1683</v>
      </c>
      <c r="B303" s="2" t="s">
        <v>1684</v>
      </c>
      <c r="C303" s="1">
        <v>44909</v>
      </c>
      <c r="D303" s="1">
        <v>44839</v>
      </c>
      <c r="E303" s="1">
        <v>44571</v>
      </c>
    </row>
    <row r="304" spans="1:5" x14ac:dyDescent="0.25">
      <c r="A304" s="2" t="s">
        <v>1568</v>
      </c>
      <c r="B304" s="2" t="s">
        <v>1569</v>
      </c>
      <c r="C304" s="1"/>
      <c r="D304" s="1">
        <v>44824</v>
      </c>
      <c r="E304" s="1">
        <v>45353</v>
      </c>
    </row>
    <row r="305" spans="1:5" x14ac:dyDescent="0.25">
      <c r="A305" s="2" t="s">
        <v>935</v>
      </c>
      <c r="B305" s="2" t="s">
        <v>936</v>
      </c>
      <c r="C305" s="1">
        <v>44839</v>
      </c>
      <c r="D305" s="1">
        <v>44746</v>
      </c>
      <c r="E305" s="1">
        <v>44696</v>
      </c>
    </row>
    <row r="306" spans="1:5" x14ac:dyDescent="0.25">
      <c r="A306" s="2" t="s">
        <v>935</v>
      </c>
      <c r="B306" s="2" t="s">
        <v>1892</v>
      </c>
      <c r="C306" s="1">
        <v>44805</v>
      </c>
      <c r="D306" s="1">
        <v>45166</v>
      </c>
      <c r="E306" s="1">
        <v>45070</v>
      </c>
    </row>
    <row r="307" spans="1:5" x14ac:dyDescent="0.25">
      <c r="A307" s="2" t="s">
        <v>2056</v>
      </c>
      <c r="B307" s="2" t="s">
        <v>2057</v>
      </c>
      <c r="C307" s="1">
        <v>44836</v>
      </c>
      <c r="D307" s="1">
        <v>45196</v>
      </c>
      <c r="E307" s="1">
        <v>44663</v>
      </c>
    </row>
    <row r="308" spans="1:5" x14ac:dyDescent="0.25">
      <c r="A308" s="2" t="s">
        <v>461</v>
      </c>
      <c r="B308" s="2" t="s">
        <v>462</v>
      </c>
      <c r="C308" s="1">
        <v>45182</v>
      </c>
      <c r="D308" s="1">
        <v>45059</v>
      </c>
      <c r="E308" s="1">
        <v>44921</v>
      </c>
    </row>
    <row r="309" spans="1:5" x14ac:dyDescent="0.25">
      <c r="A309" s="2" t="s">
        <v>2386</v>
      </c>
      <c r="B309" s="2" t="s">
        <v>2387</v>
      </c>
      <c r="C309" s="1">
        <v>44761</v>
      </c>
      <c r="D309" s="1">
        <v>44620</v>
      </c>
      <c r="E309" s="1">
        <v>44968</v>
      </c>
    </row>
    <row r="310" spans="1:5" x14ac:dyDescent="0.25">
      <c r="A310" s="2" t="s">
        <v>2360</v>
      </c>
      <c r="B310" s="2" t="s">
        <v>2361</v>
      </c>
      <c r="C310" s="1">
        <v>45093</v>
      </c>
      <c r="D310" s="1">
        <v>45012</v>
      </c>
      <c r="E310" s="1">
        <v>45368</v>
      </c>
    </row>
    <row r="311" spans="1:5" x14ac:dyDescent="0.25">
      <c r="A311" s="2" t="s">
        <v>921</v>
      </c>
      <c r="B311" s="2" t="s">
        <v>922</v>
      </c>
      <c r="C311" s="1">
        <v>44716</v>
      </c>
      <c r="D311" s="1">
        <v>44996</v>
      </c>
      <c r="E311" s="1">
        <v>44572</v>
      </c>
    </row>
    <row r="312" spans="1:5" x14ac:dyDescent="0.25">
      <c r="A312" s="2" t="s">
        <v>1501</v>
      </c>
      <c r="B312" s="2" t="s">
        <v>1502</v>
      </c>
      <c r="C312" s="1">
        <v>44872</v>
      </c>
      <c r="D312" s="1">
        <v>44925</v>
      </c>
      <c r="E312" s="1">
        <v>44649</v>
      </c>
    </row>
    <row r="313" spans="1:5" x14ac:dyDescent="0.25">
      <c r="A313" s="2" t="s">
        <v>974</v>
      </c>
      <c r="B313" s="2" t="s">
        <v>975</v>
      </c>
      <c r="C313" s="1"/>
      <c r="D313" s="1">
        <v>44767</v>
      </c>
      <c r="E313" s="1">
        <v>45198</v>
      </c>
    </row>
    <row r="314" spans="1:5" x14ac:dyDescent="0.25">
      <c r="A314" s="2" t="s">
        <v>657</v>
      </c>
      <c r="B314" s="2" t="s">
        <v>658</v>
      </c>
      <c r="C314" s="1">
        <v>44989</v>
      </c>
      <c r="D314" s="1">
        <v>44622</v>
      </c>
      <c r="E314" s="1">
        <v>45396</v>
      </c>
    </row>
    <row r="315" spans="1:5" x14ac:dyDescent="0.25">
      <c r="A315" s="2" t="s">
        <v>657</v>
      </c>
      <c r="B315" s="2" t="s">
        <v>923</v>
      </c>
      <c r="C315" s="1">
        <v>45131</v>
      </c>
      <c r="D315" s="1">
        <v>45195</v>
      </c>
      <c r="E315" s="1">
        <v>44835</v>
      </c>
    </row>
    <row r="316" spans="1:5" x14ac:dyDescent="0.25">
      <c r="A316" s="2" t="s">
        <v>362</v>
      </c>
      <c r="B316" s="2" t="s">
        <v>363</v>
      </c>
      <c r="C316" s="1"/>
      <c r="D316" s="1">
        <v>44768</v>
      </c>
      <c r="E316" s="1">
        <v>44637</v>
      </c>
    </row>
    <row r="317" spans="1:5" x14ac:dyDescent="0.25">
      <c r="A317" s="2" t="s">
        <v>1489</v>
      </c>
      <c r="B317" s="2" t="s">
        <v>1490</v>
      </c>
      <c r="C317" s="1">
        <v>44683</v>
      </c>
      <c r="D317" s="1">
        <v>44880</v>
      </c>
      <c r="E317" s="1">
        <v>44866</v>
      </c>
    </row>
    <row r="318" spans="1:5" x14ac:dyDescent="0.25">
      <c r="A318" s="2" t="s">
        <v>1826</v>
      </c>
      <c r="B318" s="2" t="s">
        <v>1827</v>
      </c>
      <c r="C318" s="1">
        <v>45148</v>
      </c>
      <c r="D318" s="1">
        <v>44689</v>
      </c>
      <c r="E318" s="1">
        <v>45441</v>
      </c>
    </row>
    <row r="319" spans="1:5" x14ac:dyDescent="0.25">
      <c r="A319" s="2" t="s">
        <v>2131</v>
      </c>
      <c r="B319" s="2" t="s">
        <v>2132</v>
      </c>
      <c r="C319" s="1">
        <v>44745</v>
      </c>
      <c r="D319" s="1">
        <v>44921</v>
      </c>
      <c r="E319" s="1">
        <v>44569</v>
      </c>
    </row>
    <row r="320" spans="1:5" x14ac:dyDescent="0.25">
      <c r="A320" s="2" t="s">
        <v>1095</v>
      </c>
      <c r="B320" s="2" t="s">
        <v>1096</v>
      </c>
      <c r="C320" s="1">
        <v>44782</v>
      </c>
      <c r="D320" s="1">
        <v>44664</v>
      </c>
      <c r="E320" s="1">
        <v>45420</v>
      </c>
    </row>
    <row r="321" spans="1:5" x14ac:dyDescent="0.25">
      <c r="A321" s="2" t="s">
        <v>1758</v>
      </c>
      <c r="B321" s="2" t="s">
        <v>1759</v>
      </c>
      <c r="C321" s="1"/>
      <c r="D321" s="1"/>
      <c r="E321" s="1"/>
    </row>
    <row r="322" spans="1:5" x14ac:dyDescent="0.25">
      <c r="A322" s="2" t="s">
        <v>2404</v>
      </c>
      <c r="B322" s="2" t="s">
        <v>2405</v>
      </c>
      <c r="C322" s="1">
        <v>45029</v>
      </c>
      <c r="D322" s="1">
        <v>44878</v>
      </c>
      <c r="E322" s="1">
        <v>45216</v>
      </c>
    </row>
    <row r="323" spans="1:5" x14ac:dyDescent="0.25">
      <c r="A323" s="2" t="s">
        <v>1552</v>
      </c>
      <c r="B323" s="2" t="s">
        <v>1553</v>
      </c>
      <c r="C323" s="1">
        <v>44955</v>
      </c>
      <c r="D323" s="1">
        <v>44802</v>
      </c>
      <c r="E323" s="1">
        <v>44797</v>
      </c>
    </row>
    <row r="324" spans="1:5" x14ac:dyDescent="0.25">
      <c r="A324" s="2" t="s">
        <v>2400</v>
      </c>
      <c r="B324" s="2" t="s">
        <v>2401</v>
      </c>
      <c r="C324" s="1">
        <v>45113</v>
      </c>
      <c r="D324" s="1">
        <v>44980</v>
      </c>
      <c r="E324" s="1">
        <v>44816</v>
      </c>
    </row>
    <row r="325" spans="1:5" x14ac:dyDescent="0.25">
      <c r="A325" s="2" t="s">
        <v>22</v>
      </c>
      <c r="B325" s="2" t="s">
        <v>23</v>
      </c>
      <c r="C325" s="1">
        <v>44783</v>
      </c>
      <c r="D325" s="1">
        <v>45042</v>
      </c>
      <c r="E325" s="1">
        <v>44877</v>
      </c>
    </row>
    <row r="326" spans="1:5" x14ac:dyDescent="0.25">
      <c r="A326" s="2" t="s">
        <v>1215</v>
      </c>
      <c r="B326" s="2" t="s">
        <v>1216</v>
      </c>
      <c r="C326" s="1">
        <v>44998</v>
      </c>
      <c r="D326" s="1">
        <v>44955</v>
      </c>
      <c r="E326" s="1">
        <v>44635</v>
      </c>
    </row>
    <row r="327" spans="1:5" x14ac:dyDescent="0.25">
      <c r="A327" s="2" t="s">
        <v>1829</v>
      </c>
      <c r="B327" s="2" t="s">
        <v>1830</v>
      </c>
      <c r="C327" s="1">
        <v>45165</v>
      </c>
      <c r="D327" s="1">
        <v>44884</v>
      </c>
      <c r="E327" s="1">
        <v>45294</v>
      </c>
    </row>
    <row r="328" spans="1:5" x14ac:dyDescent="0.25">
      <c r="A328" s="2" t="s">
        <v>1070</v>
      </c>
      <c r="B328" s="2" t="s">
        <v>1071</v>
      </c>
      <c r="C328" s="1">
        <v>44762</v>
      </c>
      <c r="D328" s="1">
        <v>44822</v>
      </c>
      <c r="E328" s="1">
        <v>44924</v>
      </c>
    </row>
    <row r="329" spans="1:5" x14ac:dyDescent="0.25">
      <c r="A329" s="2" t="s">
        <v>1384</v>
      </c>
      <c r="B329" s="2" t="s">
        <v>1385</v>
      </c>
      <c r="C329" s="1">
        <v>44813</v>
      </c>
      <c r="D329" s="1">
        <v>44988</v>
      </c>
      <c r="E329" s="1">
        <v>45236</v>
      </c>
    </row>
    <row r="330" spans="1:5" x14ac:dyDescent="0.25">
      <c r="A330" s="2" t="s">
        <v>1745</v>
      </c>
      <c r="B330" s="2" t="s">
        <v>1746</v>
      </c>
      <c r="C330" s="1">
        <v>45076</v>
      </c>
      <c r="D330" s="1">
        <v>44811</v>
      </c>
      <c r="E330" s="1">
        <v>44892</v>
      </c>
    </row>
    <row r="331" spans="1:5" x14ac:dyDescent="0.25">
      <c r="A331" s="2" t="s">
        <v>1745</v>
      </c>
      <c r="B331" s="2" t="s">
        <v>2092</v>
      </c>
      <c r="C331" s="1">
        <v>44813</v>
      </c>
      <c r="D331" s="1">
        <v>44713</v>
      </c>
      <c r="E331" s="1">
        <v>45138</v>
      </c>
    </row>
    <row r="332" spans="1:5" x14ac:dyDescent="0.25">
      <c r="A332" s="2" t="s">
        <v>2153</v>
      </c>
      <c r="B332" s="2" t="s">
        <v>2154</v>
      </c>
      <c r="C332" s="1">
        <v>44919</v>
      </c>
      <c r="D332" s="1">
        <v>44621</v>
      </c>
      <c r="E332" s="1">
        <v>44742</v>
      </c>
    </row>
    <row r="333" spans="1:5" x14ac:dyDescent="0.25">
      <c r="A333" s="2" t="s">
        <v>842</v>
      </c>
      <c r="B333" s="2" t="s">
        <v>843</v>
      </c>
      <c r="C333" s="1">
        <v>44671</v>
      </c>
      <c r="D333" s="1">
        <v>44681</v>
      </c>
      <c r="E333" s="1">
        <v>45484</v>
      </c>
    </row>
    <row r="334" spans="1:5" x14ac:dyDescent="0.25">
      <c r="A334" s="2" t="s">
        <v>842</v>
      </c>
      <c r="B334" s="2" t="s">
        <v>1432</v>
      </c>
      <c r="C334" s="1">
        <v>44892</v>
      </c>
      <c r="D334" s="1">
        <v>44833</v>
      </c>
      <c r="E334" s="1">
        <v>45203</v>
      </c>
    </row>
    <row r="335" spans="1:5" x14ac:dyDescent="0.25">
      <c r="A335" s="2" t="s">
        <v>1617</v>
      </c>
      <c r="B335" s="2" t="s">
        <v>1618</v>
      </c>
      <c r="C335" s="1">
        <v>44682</v>
      </c>
      <c r="D335" s="1">
        <v>44645</v>
      </c>
      <c r="E335" s="1">
        <v>45257</v>
      </c>
    </row>
    <row r="336" spans="1:5" x14ac:dyDescent="0.25">
      <c r="A336" s="2" t="s">
        <v>1623</v>
      </c>
      <c r="B336" s="2" t="s">
        <v>1624</v>
      </c>
      <c r="C336" s="1"/>
      <c r="D336" s="1">
        <v>44790</v>
      </c>
      <c r="E336" s="1">
        <v>45388</v>
      </c>
    </row>
    <row r="337" spans="1:5" x14ac:dyDescent="0.25">
      <c r="A337" s="2" t="s">
        <v>1687</v>
      </c>
      <c r="B337" s="2" t="s">
        <v>1688</v>
      </c>
      <c r="C337" s="1">
        <v>44796</v>
      </c>
      <c r="D337" s="1">
        <v>44984</v>
      </c>
      <c r="E337" s="1">
        <v>44810</v>
      </c>
    </row>
    <row r="338" spans="1:5" x14ac:dyDescent="0.25">
      <c r="A338" s="2" t="s">
        <v>1299</v>
      </c>
      <c r="B338" s="2" t="s">
        <v>1300</v>
      </c>
      <c r="C338" s="1">
        <v>45151</v>
      </c>
      <c r="D338" s="1">
        <v>45026</v>
      </c>
      <c r="E338" s="1">
        <v>45240</v>
      </c>
    </row>
    <row r="339" spans="1:5" x14ac:dyDescent="0.25">
      <c r="A339" s="2" t="s">
        <v>1401</v>
      </c>
      <c r="B339" s="2" t="s">
        <v>1402</v>
      </c>
      <c r="C339" s="1">
        <v>44794</v>
      </c>
      <c r="D339" s="1">
        <v>45078</v>
      </c>
      <c r="E339" s="1">
        <v>45010</v>
      </c>
    </row>
    <row r="340" spans="1:5" x14ac:dyDescent="0.25">
      <c r="A340" s="2" t="s">
        <v>640</v>
      </c>
      <c r="B340" s="2" t="s">
        <v>641</v>
      </c>
      <c r="C340" s="1">
        <v>44916</v>
      </c>
      <c r="D340" s="1">
        <v>44670</v>
      </c>
      <c r="E340" s="1">
        <v>45254</v>
      </c>
    </row>
    <row r="341" spans="1:5" x14ac:dyDescent="0.25">
      <c r="A341" s="2" t="s">
        <v>491</v>
      </c>
      <c r="B341" s="2" t="s">
        <v>492</v>
      </c>
      <c r="C341" s="1">
        <v>44977</v>
      </c>
      <c r="D341" s="1">
        <v>45191</v>
      </c>
      <c r="E341" s="1">
        <v>45330</v>
      </c>
    </row>
    <row r="342" spans="1:5" x14ac:dyDescent="0.25">
      <c r="A342" s="2" t="s">
        <v>411</v>
      </c>
      <c r="B342" s="2" t="s">
        <v>412</v>
      </c>
      <c r="C342" s="1">
        <v>44889</v>
      </c>
      <c r="D342" s="1">
        <v>45110</v>
      </c>
      <c r="E342" s="1">
        <v>45380</v>
      </c>
    </row>
    <row r="343" spans="1:5" x14ac:dyDescent="0.25">
      <c r="A343" s="2" t="s">
        <v>411</v>
      </c>
      <c r="B343" s="2" t="s">
        <v>828</v>
      </c>
      <c r="C343" s="1"/>
      <c r="D343" s="1">
        <v>45213</v>
      </c>
      <c r="E343" s="1">
        <v>45018</v>
      </c>
    </row>
    <row r="344" spans="1:5" x14ac:dyDescent="0.25">
      <c r="A344" s="2" t="s">
        <v>1807</v>
      </c>
      <c r="B344" s="2" t="s">
        <v>1808</v>
      </c>
      <c r="C344" s="1">
        <v>44978</v>
      </c>
      <c r="D344" s="1">
        <v>44771</v>
      </c>
      <c r="E344" s="1">
        <v>45337</v>
      </c>
    </row>
    <row r="345" spans="1:5" x14ac:dyDescent="0.25">
      <c r="A345" s="2" t="s">
        <v>1658</v>
      </c>
      <c r="B345" s="2" t="s">
        <v>1659</v>
      </c>
      <c r="C345" s="1">
        <v>44841</v>
      </c>
      <c r="D345" s="1">
        <v>45177</v>
      </c>
      <c r="E345" s="1">
        <v>44904</v>
      </c>
    </row>
    <row r="346" spans="1:5" x14ac:dyDescent="0.25">
      <c r="A346" s="2" t="s">
        <v>2178</v>
      </c>
      <c r="B346" s="2" t="s">
        <v>2179</v>
      </c>
      <c r="C346" s="1">
        <v>44821</v>
      </c>
      <c r="D346" s="1">
        <v>45185</v>
      </c>
      <c r="E346" s="1">
        <v>45438</v>
      </c>
    </row>
    <row r="347" spans="1:5" x14ac:dyDescent="0.25">
      <c r="A347" s="2" t="s">
        <v>2351</v>
      </c>
      <c r="B347" s="2" t="s">
        <v>2352</v>
      </c>
      <c r="C347" s="1">
        <v>44929</v>
      </c>
      <c r="D347" s="1">
        <v>45125</v>
      </c>
      <c r="E347" s="1">
        <v>44971</v>
      </c>
    </row>
    <row r="348" spans="1:5" x14ac:dyDescent="0.25">
      <c r="A348" s="2" t="s">
        <v>586</v>
      </c>
      <c r="B348" s="2" t="s">
        <v>587</v>
      </c>
      <c r="C348" s="1">
        <v>44684</v>
      </c>
      <c r="D348" s="1">
        <v>45064</v>
      </c>
      <c r="E348" s="1">
        <v>44904</v>
      </c>
    </row>
    <row r="349" spans="1:5" x14ac:dyDescent="0.25">
      <c r="A349" s="2" t="s">
        <v>55</v>
      </c>
      <c r="B349" s="2" t="s">
        <v>56</v>
      </c>
      <c r="C349" s="1">
        <v>45169</v>
      </c>
      <c r="D349" s="1">
        <v>45033</v>
      </c>
      <c r="E349" s="1">
        <v>44750</v>
      </c>
    </row>
    <row r="350" spans="1:5" x14ac:dyDescent="0.25">
      <c r="A350" s="2" t="s">
        <v>1692</v>
      </c>
      <c r="B350" s="2" t="s">
        <v>1693</v>
      </c>
      <c r="C350" s="1">
        <v>44669</v>
      </c>
      <c r="D350" s="1">
        <v>44781</v>
      </c>
      <c r="E350" s="1">
        <v>44688</v>
      </c>
    </row>
    <row r="351" spans="1:5" x14ac:dyDescent="0.25">
      <c r="A351" s="2" t="s">
        <v>290</v>
      </c>
      <c r="B351" s="2" t="s">
        <v>291</v>
      </c>
      <c r="C351" s="1">
        <v>45082</v>
      </c>
      <c r="D351" s="1">
        <v>44997</v>
      </c>
      <c r="E351" s="1">
        <v>45448</v>
      </c>
    </row>
    <row r="352" spans="1:5" x14ac:dyDescent="0.25">
      <c r="A352" s="2" t="s">
        <v>2256</v>
      </c>
      <c r="B352" s="2" t="s">
        <v>2257</v>
      </c>
      <c r="C352" s="1">
        <v>44802</v>
      </c>
      <c r="D352" s="1">
        <v>44852</v>
      </c>
      <c r="E352" s="1">
        <v>45426</v>
      </c>
    </row>
    <row r="353" spans="1:5" x14ac:dyDescent="0.25">
      <c r="A353" s="2" t="s">
        <v>1536</v>
      </c>
      <c r="B353" s="2" t="s">
        <v>1537</v>
      </c>
      <c r="C353" s="1">
        <v>45105</v>
      </c>
      <c r="D353" s="1">
        <v>45007</v>
      </c>
      <c r="E353" s="1">
        <v>44942</v>
      </c>
    </row>
    <row r="354" spans="1:5" x14ac:dyDescent="0.25">
      <c r="A354" s="2" t="s">
        <v>2318</v>
      </c>
      <c r="B354" s="2" t="s">
        <v>2319</v>
      </c>
      <c r="C354" s="1">
        <v>44866</v>
      </c>
      <c r="D354" s="1">
        <v>45199</v>
      </c>
      <c r="E354" s="1">
        <v>45120</v>
      </c>
    </row>
    <row r="355" spans="1:5" x14ac:dyDescent="0.25">
      <c r="A355" s="2" t="s">
        <v>1936</v>
      </c>
      <c r="B355" s="2" t="s">
        <v>1937</v>
      </c>
      <c r="C355" s="1">
        <v>44698</v>
      </c>
      <c r="D355" s="1"/>
      <c r="E355" s="1"/>
    </row>
    <row r="356" spans="1:5" x14ac:dyDescent="0.25">
      <c r="A356" s="2" t="s">
        <v>884</v>
      </c>
      <c r="B356" s="2" t="s">
        <v>885</v>
      </c>
      <c r="C356" s="1">
        <v>45087</v>
      </c>
      <c r="D356" s="1">
        <v>45208</v>
      </c>
      <c r="E356" s="1">
        <v>45076</v>
      </c>
    </row>
    <row r="357" spans="1:5" x14ac:dyDescent="0.25">
      <c r="A357" s="2" t="s">
        <v>1359</v>
      </c>
      <c r="B357" s="2" t="s">
        <v>1360</v>
      </c>
      <c r="C357" s="1"/>
      <c r="D357" s="1">
        <v>44729</v>
      </c>
      <c r="E357" s="1">
        <v>45399</v>
      </c>
    </row>
    <row r="358" spans="1:5" x14ac:dyDescent="0.25">
      <c r="A358" s="2" t="s">
        <v>1779</v>
      </c>
      <c r="B358" s="2" t="s">
        <v>1780</v>
      </c>
      <c r="C358" s="1">
        <v>44717</v>
      </c>
      <c r="D358" s="1">
        <v>45077</v>
      </c>
      <c r="E358" s="1">
        <v>45479</v>
      </c>
    </row>
    <row r="359" spans="1:5" x14ac:dyDescent="0.25">
      <c r="A359" s="2" t="s">
        <v>2140</v>
      </c>
      <c r="B359" s="2" t="s">
        <v>2141</v>
      </c>
      <c r="C359" s="1">
        <v>44938</v>
      </c>
      <c r="D359" s="1">
        <v>45003</v>
      </c>
      <c r="E359" s="1">
        <v>44698</v>
      </c>
    </row>
    <row r="360" spans="1:5" x14ac:dyDescent="0.25">
      <c r="A360" s="2" t="s">
        <v>2210</v>
      </c>
      <c r="B360" s="2" t="s">
        <v>2211</v>
      </c>
      <c r="C360" s="1">
        <v>45163</v>
      </c>
      <c r="D360" s="1">
        <v>45060</v>
      </c>
      <c r="E360" s="1">
        <v>44763</v>
      </c>
    </row>
    <row r="361" spans="1:5" x14ac:dyDescent="0.25">
      <c r="A361" s="2" t="s">
        <v>478</v>
      </c>
      <c r="B361" s="2" t="s">
        <v>857</v>
      </c>
      <c r="C361" s="1">
        <v>44813</v>
      </c>
      <c r="D361" s="1">
        <v>45172</v>
      </c>
      <c r="E361" s="1">
        <v>44611</v>
      </c>
    </row>
    <row r="362" spans="1:5" x14ac:dyDescent="0.25">
      <c r="A362" s="2" t="s">
        <v>1550</v>
      </c>
      <c r="B362" s="2" t="s">
        <v>1551</v>
      </c>
      <c r="C362" s="1">
        <v>44888</v>
      </c>
      <c r="D362" s="1">
        <v>44996</v>
      </c>
      <c r="E362" s="1">
        <v>45286</v>
      </c>
    </row>
    <row r="363" spans="1:5" x14ac:dyDescent="0.25">
      <c r="A363" s="2" t="s">
        <v>1550</v>
      </c>
      <c r="B363" s="2" t="s">
        <v>2366</v>
      </c>
      <c r="C363" s="1">
        <v>45002</v>
      </c>
      <c r="D363" s="1">
        <v>44937</v>
      </c>
      <c r="E363" s="1">
        <v>44867</v>
      </c>
    </row>
    <row r="364" spans="1:5" x14ac:dyDescent="0.25">
      <c r="A364" s="2" t="s">
        <v>2254</v>
      </c>
      <c r="B364" s="2" t="s">
        <v>2255</v>
      </c>
      <c r="C364" s="1">
        <v>44750</v>
      </c>
      <c r="D364" s="1">
        <v>44963</v>
      </c>
      <c r="E364" s="1">
        <v>44614</v>
      </c>
    </row>
    <row r="365" spans="1:5" x14ac:dyDescent="0.25">
      <c r="A365" s="2" t="s">
        <v>1863</v>
      </c>
      <c r="B365" s="2" t="s">
        <v>1864</v>
      </c>
      <c r="C365" s="1">
        <v>45151</v>
      </c>
      <c r="D365" s="1">
        <v>45016</v>
      </c>
      <c r="E365" s="1">
        <v>44701</v>
      </c>
    </row>
    <row r="366" spans="1:5" x14ac:dyDescent="0.25">
      <c r="A366" s="2" t="s">
        <v>1149</v>
      </c>
      <c r="B366" s="2" t="s">
        <v>1150</v>
      </c>
      <c r="C366" s="1">
        <v>44879</v>
      </c>
      <c r="D366" s="1">
        <v>44692</v>
      </c>
      <c r="E366" s="1">
        <v>45141</v>
      </c>
    </row>
    <row r="367" spans="1:5" x14ac:dyDescent="0.25">
      <c r="A367" s="2" t="s">
        <v>1388</v>
      </c>
      <c r="B367" s="2" t="s">
        <v>1389</v>
      </c>
      <c r="C367" s="1">
        <v>44731</v>
      </c>
      <c r="D367" s="1">
        <v>44785</v>
      </c>
      <c r="E367" s="1">
        <v>45007</v>
      </c>
    </row>
    <row r="368" spans="1:5" x14ac:dyDescent="0.25">
      <c r="A368" s="2" t="s">
        <v>499</v>
      </c>
      <c r="B368" s="2" t="s">
        <v>500</v>
      </c>
      <c r="C368" s="1">
        <v>45004</v>
      </c>
      <c r="D368" s="1">
        <v>44912</v>
      </c>
      <c r="E368" s="1">
        <v>45212</v>
      </c>
    </row>
    <row r="369" spans="1:5" x14ac:dyDescent="0.25">
      <c r="A369" s="2" t="s">
        <v>761</v>
      </c>
      <c r="B369" s="2" t="s">
        <v>762</v>
      </c>
      <c r="C369" s="1">
        <v>44936</v>
      </c>
      <c r="D369" s="1">
        <v>45154</v>
      </c>
      <c r="E369" s="1">
        <v>45249</v>
      </c>
    </row>
    <row r="370" spans="1:5" x14ac:dyDescent="0.25">
      <c r="A370" s="2" t="s">
        <v>761</v>
      </c>
      <c r="B370" s="2" t="s">
        <v>1530</v>
      </c>
      <c r="C370" s="1">
        <v>44824</v>
      </c>
      <c r="D370" s="1">
        <v>44895</v>
      </c>
      <c r="E370" s="1">
        <v>45035</v>
      </c>
    </row>
    <row r="371" spans="1:5" x14ac:dyDescent="0.25">
      <c r="A371" s="2" t="s">
        <v>761</v>
      </c>
      <c r="B371" s="2" t="s">
        <v>2139</v>
      </c>
      <c r="C371" s="1">
        <v>44796</v>
      </c>
      <c r="D371" s="1"/>
      <c r="E371" s="1"/>
    </row>
    <row r="372" spans="1:5" x14ac:dyDescent="0.25">
      <c r="A372" s="2" t="s">
        <v>1861</v>
      </c>
      <c r="B372" s="2" t="s">
        <v>1862</v>
      </c>
      <c r="C372" s="1">
        <v>45120</v>
      </c>
      <c r="D372" s="1">
        <v>44921</v>
      </c>
      <c r="E372" s="1">
        <v>44732</v>
      </c>
    </row>
    <row r="373" spans="1:5" x14ac:dyDescent="0.25">
      <c r="A373" s="2" t="s">
        <v>814</v>
      </c>
      <c r="B373" s="2" t="s">
        <v>815</v>
      </c>
      <c r="C373" s="1">
        <v>45094</v>
      </c>
      <c r="D373" s="1">
        <v>44761</v>
      </c>
      <c r="E373" s="1">
        <v>45064</v>
      </c>
    </row>
    <row r="374" spans="1:5" x14ac:dyDescent="0.25">
      <c r="A374" s="2" t="s">
        <v>1165</v>
      </c>
      <c r="B374" s="2" t="s">
        <v>1166</v>
      </c>
      <c r="C374" s="1">
        <v>44728</v>
      </c>
      <c r="D374" s="1">
        <v>44754</v>
      </c>
      <c r="E374" s="1">
        <v>44631</v>
      </c>
    </row>
    <row r="375" spans="1:5" x14ac:dyDescent="0.25">
      <c r="A375" s="2" t="s">
        <v>1628</v>
      </c>
      <c r="B375" s="2" t="s">
        <v>1629</v>
      </c>
      <c r="C375" s="1">
        <v>45157</v>
      </c>
      <c r="D375" s="1">
        <v>45094</v>
      </c>
      <c r="E375" s="1">
        <v>45363</v>
      </c>
    </row>
    <row r="376" spans="1:5" x14ac:dyDescent="0.25">
      <c r="A376" s="2" t="s">
        <v>2135</v>
      </c>
      <c r="B376" s="2" t="s">
        <v>2136</v>
      </c>
      <c r="C376" s="1">
        <v>44691</v>
      </c>
      <c r="D376" s="1">
        <v>44757</v>
      </c>
      <c r="E376" s="1">
        <v>45339</v>
      </c>
    </row>
    <row r="377" spans="1:5" x14ac:dyDescent="0.25">
      <c r="A377" s="2" t="s">
        <v>379</v>
      </c>
      <c r="B377" s="2" t="s">
        <v>380</v>
      </c>
      <c r="C377" s="1"/>
      <c r="D377" s="1">
        <v>45048</v>
      </c>
      <c r="E377" s="1">
        <v>44792</v>
      </c>
    </row>
    <row r="378" spans="1:5" x14ac:dyDescent="0.25">
      <c r="A378" s="2" t="s">
        <v>1005</v>
      </c>
      <c r="B378" s="2" t="s">
        <v>1006</v>
      </c>
      <c r="C378" s="1">
        <v>45151</v>
      </c>
      <c r="D378" s="1">
        <v>45028</v>
      </c>
      <c r="E378" s="1">
        <v>45307</v>
      </c>
    </row>
    <row r="379" spans="1:5" x14ac:dyDescent="0.25">
      <c r="A379" s="2" t="s">
        <v>982</v>
      </c>
      <c r="B379" s="2" t="s">
        <v>983</v>
      </c>
      <c r="C379" s="1">
        <v>44781</v>
      </c>
      <c r="D379" s="1">
        <v>44719</v>
      </c>
      <c r="E379" s="1">
        <v>44919</v>
      </c>
    </row>
    <row r="380" spans="1:5" x14ac:dyDescent="0.25">
      <c r="A380" s="2" t="s">
        <v>2085</v>
      </c>
      <c r="B380" s="2" t="s">
        <v>2086</v>
      </c>
      <c r="C380" s="1">
        <v>45088</v>
      </c>
      <c r="D380" s="1">
        <v>44743</v>
      </c>
      <c r="E380" s="1">
        <v>44734</v>
      </c>
    </row>
    <row r="381" spans="1:5" x14ac:dyDescent="0.25">
      <c r="A381" s="2" t="s">
        <v>1764</v>
      </c>
      <c r="B381" s="2" t="s">
        <v>1765</v>
      </c>
      <c r="C381" s="1">
        <v>44868</v>
      </c>
      <c r="D381" s="1">
        <v>45214</v>
      </c>
      <c r="E381" s="1">
        <v>44917</v>
      </c>
    </row>
    <row r="382" spans="1:5" x14ac:dyDescent="0.25">
      <c r="A382" s="2" t="s">
        <v>2095</v>
      </c>
      <c r="B382" s="2" t="s">
        <v>2096</v>
      </c>
      <c r="C382" s="1">
        <v>44888</v>
      </c>
      <c r="D382" s="1">
        <v>44825</v>
      </c>
      <c r="E382" s="1">
        <v>44830</v>
      </c>
    </row>
    <row r="383" spans="1:5" x14ac:dyDescent="0.25">
      <c r="A383" s="2" t="s">
        <v>1814</v>
      </c>
      <c r="B383" s="2" t="s">
        <v>1815</v>
      </c>
      <c r="C383" s="1">
        <v>44968</v>
      </c>
      <c r="D383" s="1">
        <v>44822</v>
      </c>
      <c r="E383" s="1">
        <v>45315</v>
      </c>
    </row>
    <row r="384" spans="1:5" x14ac:dyDescent="0.25">
      <c r="A384" s="2" t="s">
        <v>1814</v>
      </c>
      <c r="B384" s="2" t="s">
        <v>1919</v>
      </c>
      <c r="C384" s="1">
        <v>44818</v>
      </c>
      <c r="D384" s="1">
        <v>44997</v>
      </c>
      <c r="E384" s="1">
        <v>44805</v>
      </c>
    </row>
    <row r="385" spans="1:5" x14ac:dyDescent="0.25">
      <c r="A385" s="2" t="s">
        <v>2157</v>
      </c>
      <c r="B385" s="2" t="s">
        <v>2158</v>
      </c>
      <c r="C385" s="1"/>
      <c r="D385" s="1">
        <v>44650</v>
      </c>
      <c r="E385" s="1">
        <v>45378</v>
      </c>
    </row>
    <row r="386" spans="1:5" x14ac:dyDescent="0.25">
      <c r="A386" s="2" t="s">
        <v>1342</v>
      </c>
      <c r="B386" s="2" t="s">
        <v>1343</v>
      </c>
      <c r="C386" s="1">
        <v>44955</v>
      </c>
      <c r="D386" s="1"/>
      <c r="E386" s="1"/>
    </row>
    <row r="387" spans="1:5" x14ac:dyDescent="0.25">
      <c r="A387" s="2" t="s">
        <v>892</v>
      </c>
      <c r="B387" s="2" t="s">
        <v>893</v>
      </c>
      <c r="C387" s="1">
        <v>45022</v>
      </c>
      <c r="D387" s="1"/>
      <c r="E387" s="1"/>
    </row>
    <row r="388" spans="1:5" x14ac:dyDescent="0.25">
      <c r="A388" s="2" t="s">
        <v>665</v>
      </c>
      <c r="B388" s="2" t="s">
        <v>666</v>
      </c>
      <c r="C388" s="1">
        <v>44801</v>
      </c>
      <c r="D388" s="1">
        <v>45116</v>
      </c>
      <c r="E388" s="1">
        <v>44728</v>
      </c>
    </row>
    <row r="389" spans="1:5" x14ac:dyDescent="0.25">
      <c r="A389" s="2" t="s">
        <v>79</v>
      </c>
      <c r="B389" s="2" t="s">
        <v>80</v>
      </c>
      <c r="C389" s="1">
        <v>45181</v>
      </c>
      <c r="D389" s="1">
        <v>44891</v>
      </c>
      <c r="E389" s="1">
        <v>45006</v>
      </c>
    </row>
    <row r="390" spans="1:5" x14ac:dyDescent="0.25">
      <c r="A390" s="2" t="s">
        <v>1001</v>
      </c>
      <c r="B390" s="2" t="s">
        <v>1002</v>
      </c>
      <c r="C390" s="1"/>
      <c r="D390" s="1">
        <v>44722</v>
      </c>
      <c r="E390" s="1">
        <v>44993</v>
      </c>
    </row>
    <row r="391" spans="1:5" x14ac:dyDescent="0.25">
      <c r="A391" s="2" t="s">
        <v>1001</v>
      </c>
      <c r="B391" s="2" t="s">
        <v>1201</v>
      </c>
      <c r="C391" s="1">
        <v>45140</v>
      </c>
      <c r="D391" s="1">
        <v>44671</v>
      </c>
      <c r="E391" s="1">
        <v>44773</v>
      </c>
    </row>
    <row r="392" spans="1:5" x14ac:dyDescent="0.25">
      <c r="A392" s="2" t="s">
        <v>1194</v>
      </c>
      <c r="B392" s="2" t="s">
        <v>1195</v>
      </c>
      <c r="C392" s="1">
        <v>45132</v>
      </c>
      <c r="D392" s="1">
        <v>44716</v>
      </c>
      <c r="E392" s="1">
        <v>44628</v>
      </c>
    </row>
    <row r="393" spans="1:5" x14ac:dyDescent="0.25">
      <c r="A393" s="2" t="s">
        <v>8</v>
      </c>
      <c r="B393" s="2" t="s">
        <v>9</v>
      </c>
      <c r="C393" s="1">
        <v>45101</v>
      </c>
      <c r="D393" s="1">
        <v>44838</v>
      </c>
      <c r="E393" s="1">
        <v>45334</v>
      </c>
    </row>
    <row r="394" spans="1:5" x14ac:dyDescent="0.25">
      <c r="A394" s="2" t="s">
        <v>1704</v>
      </c>
      <c r="B394" s="2" t="s">
        <v>1705</v>
      </c>
      <c r="C394" s="1">
        <v>44722</v>
      </c>
      <c r="D394" s="1">
        <v>45129</v>
      </c>
      <c r="E394" s="1">
        <v>45106</v>
      </c>
    </row>
    <row r="395" spans="1:5" x14ac:dyDescent="0.25">
      <c r="A395" s="2" t="s">
        <v>2114</v>
      </c>
      <c r="B395" s="2" t="s">
        <v>2115</v>
      </c>
      <c r="C395" s="1">
        <v>44763</v>
      </c>
      <c r="D395" s="1">
        <v>44782</v>
      </c>
      <c r="E395" s="1">
        <v>44553</v>
      </c>
    </row>
    <row r="396" spans="1:5" x14ac:dyDescent="0.25">
      <c r="A396" s="2" t="s">
        <v>1867</v>
      </c>
      <c r="B396" s="2" t="s">
        <v>1868</v>
      </c>
      <c r="C396" s="1">
        <v>45058</v>
      </c>
      <c r="D396" s="1">
        <v>44869</v>
      </c>
      <c r="E396" s="1">
        <v>45428</v>
      </c>
    </row>
    <row r="397" spans="1:5" x14ac:dyDescent="0.25">
      <c r="A397" s="2" t="s">
        <v>149</v>
      </c>
      <c r="B397" s="2" t="s">
        <v>150</v>
      </c>
      <c r="C397" s="1">
        <v>44891</v>
      </c>
      <c r="D397" s="1">
        <v>44947</v>
      </c>
      <c r="E397" s="1">
        <v>45243</v>
      </c>
    </row>
    <row r="398" spans="1:5" x14ac:dyDescent="0.25">
      <c r="A398" s="2" t="s">
        <v>1259</v>
      </c>
      <c r="B398" s="2" t="s">
        <v>1260</v>
      </c>
      <c r="C398" s="1">
        <v>44871</v>
      </c>
      <c r="D398" s="1">
        <v>45077</v>
      </c>
      <c r="E398" s="1">
        <v>44930</v>
      </c>
    </row>
    <row r="399" spans="1:5" x14ac:dyDescent="0.25">
      <c r="A399" s="2" t="s">
        <v>1949</v>
      </c>
      <c r="B399" s="2" t="s">
        <v>1950</v>
      </c>
      <c r="C399" s="1">
        <v>44760</v>
      </c>
      <c r="D399" s="1">
        <v>44829</v>
      </c>
      <c r="E399" s="1">
        <v>45257</v>
      </c>
    </row>
    <row r="400" spans="1:5" x14ac:dyDescent="0.25">
      <c r="A400" s="2" t="s">
        <v>525</v>
      </c>
      <c r="B400" s="2" t="s">
        <v>526</v>
      </c>
      <c r="C400" s="1">
        <v>44738</v>
      </c>
      <c r="D400" s="1">
        <v>45013</v>
      </c>
      <c r="E400" s="1">
        <v>44694</v>
      </c>
    </row>
    <row r="401" spans="1:5" x14ac:dyDescent="0.25">
      <c r="A401" s="2" t="s">
        <v>1491</v>
      </c>
      <c r="B401" s="2" t="s">
        <v>1492</v>
      </c>
      <c r="C401" s="1">
        <v>44736</v>
      </c>
      <c r="D401" s="1">
        <v>44637</v>
      </c>
      <c r="E401" s="1">
        <v>44918</v>
      </c>
    </row>
    <row r="402" spans="1:5" x14ac:dyDescent="0.25">
      <c r="A402" s="2" t="s">
        <v>622</v>
      </c>
      <c r="B402" s="2" t="s">
        <v>623</v>
      </c>
      <c r="C402" s="1"/>
      <c r="D402" s="1">
        <v>44745</v>
      </c>
      <c r="E402" s="1">
        <v>44754</v>
      </c>
    </row>
    <row r="403" spans="1:5" x14ac:dyDescent="0.25">
      <c r="A403" s="2" t="s">
        <v>727</v>
      </c>
      <c r="B403" s="2" t="s">
        <v>728</v>
      </c>
      <c r="C403" s="1">
        <v>44815</v>
      </c>
      <c r="D403" s="1">
        <v>44705</v>
      </c>
      <c r="E403" s="1">
        <v>45280</v>
      </c>
    </row>
    <row r="404" spans="1:5" x14ac:dyDescent="0.25">
      <c r="A404" s="2" t="s">
        <v>1110</v>
      </c>
      <c r="B404" s="2" t="s">
        <v>1111</v>
      </c>
      <c r="C404" s="1">
        <v>44748</v>
      </c>
      <c r="D404" s="1">
        <v>44885</v>
      </c>
      <c r="E404" s="1">
        <v>44629</v>
      </c>
    </row>
    <row r="405" spans="1:5" x14ac:dyDescent="0.25">
      <c r="A405" s="2" t="s">
        <v>2038</v>
      </c>
      <c r="B405" s="2" t="s">
        <v>2039</v>
      </c>
      <c r="C405" s="1">
        <v>44930</v>
      </c>
      <c r="D405" s="1">
        <v>44975</v>
      </c>
      <c r="E405" s="1">
        <v>44857</v>
      </c>
    </row>
    <row r="406" spans="1:5" x14ac:dyDescent="0.25">
      <c r="A406" s="2" t="s">
        <v>818</v>
      </c>
      <c r="B406" s="2" t="s">
        <v>819</v>
      </c>
      <c r="C406" s="1">
        <v>45119</v>
      </c>
      <c r="D406" s="1">
        <v>44716</v>
      </c>
      <c r="E406" s="1">
        <v>45285</v>
      </c>
    </row>
    <row r="407" spans="1:5" x14ac:dyDescent="0.25">
      <c r="A407" s="2" t="s">
        <v>486</v>
      </c>
      <c r="B407" s="2" t="s">
        <v>487</v>
      </c>
      <c r="C407" s="1">
        <v>45193</v>
      </c>
      <c r="D407" s="1">
        <v>45072</v>
      </c>
      <c r="E407" s="1">
        <v>45448</v>
      </c>
    </row>
    <row r="408" spans="1:5" x14ac:dyDescent="0.25">
      <c r="A408" s="2" t="s">
        <v>2029</v>
      </c>
      <c r="B408" s="2" t="s">
        <v>2030</v>
      </c>
      <c r="C408" s="1">
        <v>44691</v>
      </c>
      <c r="D408" s="1">
        <v>44778</v>
      </c>
      <c r="E408" s="1">
        <v>44867</v>
      </c>
    </row>
    <row r="409" spans="1:5" x14ac:dyDescent="0.25">
      <c r="A409" s="2" t="s">
        <v>859</v>
      </c>
      <c r="B409" s="2" t="s">
        <v>860</v>
      </c>
      <c r="C409" s="1">
        <v>44770</v>
      </c>
      <c r="D409" s="1">
        <v>44655</v>
      </c>
      <c r="E409" s="1">
        <v>45114</v>
      </c>
    </row>
    <row r="410" spans="1:5" x14ac:dyDescent="0.25">
      <c r="A410" s="2" t="s">
        <v>99</v>
      </c>
      <c r="B410" s="2" t="s">
        <v>100</v>
      </c>
      <c r="C410" s="1"/>
      <c r="D410" s="1">
        <v>45100</v>
      </c>
      <c r="E410" s="1">
        <v>45082</v>
      </c>
    </row>
    <row r="411" spans="1:5" x14ac:dyDescent="0.25">
      <c r="A411" s="2" t="s">
        <v>1357</v>
      </c>
      <c r="B411" s="2" t="s">
        <v>1358</v>
      </c>
      <c r="C411" s="1">
        <v>44904</v>
      </c>
      <c r="D411" s="1">
        <v>44730</v>
      </c>
      <c r="E411" s="1">
        <v>44816</v>
      </c>
    </row>
    <row r="412" spans="1:5" x14ac:dyDescent="0.25">
      <c r="A412" s="2" t="s">
        <v>1180</v>
      </c>
      <c r="B412" s="2" t="s">
        <v>1181</v>
      </c>
      <c r="C412" s="1">
        <v>45031</v>
      </c>
      <c r="D412" s="1"/>
      <c r="E412" s="1"/>
    </row>
    <row r="413" spans="1:5" x14ac:dyDescent="0.25">
      <c r="A413" s="2" t="s">
        <v>2061</v>
      </c>
      <c r="B413" s="2" t="s">
        <v>2062</v>
      </c>
      <c r="C413" s="1">
        <v>45173</v>
      </c>
      <c r="D413" s="1">
        <v>44643</v>
      </c>
      <c r="E413" s="1">
        <v>45275</v>
      </c>
    </row>
    <row r="414" spans="1:5" x14ac:dyDescent="0.25">
      <c r="A414" s="2" t="s">
        <v>2070</v>
      </c>
      <c r="B414" s="2" t="s">
        <v>2071</v>
      </c>
      <c r="C414" s="1">
        <v>44743</v>
      </c>
      <c r="D414" s="1">
        <v>44622</v>
      </c>
      <c r="E414" s="1">
        <v>44909</v>
      </c>
    </row>
    <row r="415" spans="1:5" x14ac:dyDescent="0.25">
      <c r="A415" s="2" t="s">
        <v>1885</v>
      </c>
      <c r="B415" s="2" t="s">
        <v>1886</v>
      </c>
      <c r="C415" s="1">
        <v>44695</v>
      </c>
      <c r="D415" s="1">
        <v>44735</v>
      </c>
      <c r="E415" s="1">
        <v>44780</v>
      </c>
    </row>
    <row r="416" spans="1:5" x14ac:dyDescent="0.25">
      <c r="A416" s="2" t="s">
        <v>1645</v>
      </c>
      <c r="B416" s="2" t="s">
        <v>1646</v>
      </c>
      <c r="C416" s="1">
        <v>45063</v>
      </c>
      <c r="D416" s="1">
        <v>44752</v>
      </c>
      <c r="E416" s="1">
        <v>45019</v>
      </c>
    </row>
    <row r="417" spans="1:5" x14ac:dyDescent="0.25">
      <c r="A417" s="2" t="s">
        <v>1781</v>
      </c>
      <c r="B417" s="2" t="s">
        <v>1782</v>
      </c>
      <c r="C417" s="1">
        <v>44893</v>
      </c>
      <c r="D417" s="1">
        <v>44897</v>
      </c>
      <c r="E417" s="1">
        <v>44553</v>
      </c>
    </row>
    <row r="418" spans="1:5" x14ac:dyDescent="0.25">
      <c r="A418" s="2" t="s">
        <v>1025</v>
      </c>
      <c r="B418" s="2" t="s">
        <v>1026</v>
      </c>
      <c r="C418" s="1">
        <v>44947</v>
      </c>
      <c r="D418" s="1">
        <v>45039</v>
      </c>
      <c r="E418" s="1">
        <v>45036</v>
      </c>
    </row>
    <row r="419" spans="1:5" x14ac:dyDescent="0.25">
      <c r="A419" s="2" t="s">
        <v>47</v>
      </c>
      <c r="B419" s="2" t="s">
        <v>48</v>
      </c>
      <c r="C419" s="1">
        <v>45084</v>
      </c>
      <c r="D419" s="1">
        <v>44916</v>
      </c>
      <c r="E419" s="1">
        <v>44785</v>
      </c>
    </row>
    <row r="420" spans="1:5" x14ac:dyDescent="0.25">
      <c r="A420" s="2" t="s">
        <v>1495</v>
      </c>
      <c r="B420" s="2" t="s">
        <v>1496</v>
      </c>
      <c r="C420" s="1">
        <v>44718</v>
      </c>
      <c r="D420" s="1">
        <v>44681</v>
      </c>
      <c r="E420" s="1">
        <v>44923</v>
      </c>
    </row>
    <row r="421" spans="1:5" x14ac:dyDescent="0.25">
      <c r="A421" s="2" t="s">
        <v>310</v>
      </c>
      <c r="B421" s="2" t="s">
        <v>311</v>
      </c>
      <c r="C421" s="1"/>
      <c r="D421" s="1">
        <v>44696</v>
      </c>
      <c r="E421" s="1">
        <v>45018</v>
      </c>
    </row>
    <row r="422" spans="1:5" x14ac:dyDescent="0.25">
      <c r="A422" s="2" t="s">
        <v>835</v>
      </c>
      <c r="B422" s="2" t="s">
        <v>836</v>
      </c>
      <c r="C422" s="1">
        <v>44737</v>
      </c>
      <c r="D422" s="1">
        <v>45006</v>
      </c>
      <c r="E422" s="1">
        <v>44678</v>
      </c>
    </row>
    <row r="423" spans="1:5" x14ac:dyDescent="0.25">
      <c r="A423" s="2" t="s">
        <v>1865</v>
      </c>
      <c r="B423" s="2" t="s">
        <v>1866</v>
      </c>
      <c r="C423" s="1">
        <v>44830</v>
      </c>
      <c r="D423" s="1">
        <v>45018</v>
      </c>
      <c r="E423" s="1">
        <v>45170</v>
      </c>
    </row>
    <row r="424" spans="1:5" x14ac:dyDescent="0.25">
      <c r="A424" s="2" t="s">
        <v>2362</v>
      </c>
      <c r="B424" s="2" t="s">
        <v>2363</v>
      </c>
      <c r="C424" s="1">
        <v>44762</v>
      </c>
      <c r="D424" s="1">
        <v>45189</v>
      </c>
      <c r="E424" s="1">
        <v>45219</v>
      </c>
    </row>
    <row r="425" spans="1:5" x14ac:dyDescent="0.25">
      <c r="A425" s="2" t="s">
        <v>302</v>
      </c>
      <c r="B425" s="2" t="s">
        <v>303</v>
      </c>
      <c r="C425" s="1">
        <v>45067</v>
      </c>
      <c r="D425" s="1"/>
      <c r="E425" s="1"/>
    </row>
    <row r="426" spans="1:5" x14ac:dyDescent="0.25">
      <c r="A426" s="2" t="s">
        <v>111</v>
      </c>
      <c r="B426" s="2" t="s">
        <v>112</v>
      </c>
      <c r="C426" s="1">
        <v>45008</v>
      </c>
      <c r="D426" s="1">
        <v>45206</v>
      </c>
      <c r="E426" s="1">
        <v>44558</v>
      </c>
    </row>
    <row r="427" spans="1:5" x14ac:dyDescent="0.25">
      <c r="A427" s="2" t="s">
        <v>1677</v>
      </c>
      <c r="B427" s="2" t="s">
        <v>1148</v>
      </c>
      <c r="C427" s="1">
        <v>44889</v>
      </c>
      <c r="D427" s="1">
        <v>44929</v>
      </c>
      <c r="E427" s="1">
        <v>44829</v>
      </c>
    </row>
    <row r="428" spans="1:5" x14ac:dyDescent="0.25">
      <c r="A428" s="2" t="s">
        <v>2122</v>
      </c>
      <c r="B428" s="2" t="s">
        <v>2123</v>
      </c>
      <c r="C428" s="1">
        <v>44878</v>
      </c>
      <c r="D428" s="1">
        <v>44642</v>
      </c>
      <c r="E428" s="1">
        <v>45241</v>
      </c>
    </row>
    <row r="429" spans="1:5" x14ac:dyDescent="0.25">
      <c r="A429" s="2" t="s">
        <v>1753</v>
      </c>
      <c r="B429" s="2" t="s">
        <v>1754</v>
      </c>
      <c r="C429" s="1">
        <v>45185</v>
      </c>
      <c r="D429" s="1">
        <v>44830</v>
      </c>
      <c r="E429" s="1">
        <v>45340</v>
      </c>
    </row>
    <row r="430" spans="1:5" x14ac:dyDescent="0.25">
      <c r="A430" s="2" t="s">
        <v>931</v>
      </c>
      <c r="B430" s="2" t="s">
        <v>932</v>
      </c>
      <c r="C430" s="1">
        <v>45000</v>
      </c>
      <c r="D430" s="1">
        <v>45127</v>
      </c>
      <c r="E430" s="1">
        <v>44718</v>
      </c>
    </row>
    <row r="431" spans="1:5" x14ac:dyDescent="0.25">
      <c r="A431" s="2" t="s">
        <v>716</v>
      </c>
      <c r="B431" s="2" t="s">
        <v>717</v>
      </c>
      <c r="C431" s="1">
        <v>45025</v>
      </c>
      <c r="D431" s="1">
        <v>45167</v>
      </c>
      <c r="E431" s="1">
        <v>45206</v>
      </c>
    </row>
    <row r="432" spans="1:5" x14ac:dyDescent="0.25">
      <c r="A432" s="2" t="s">
        <v>2417</v>
      </c>
      <c r="B432" s="2" t="s">
        <v>2418</v>
      </c>
      <c r="C432" s="1">
        <v>45038</v>
      </c>
      <c r="D432" s="1">
        <v>44631</v>
      </c>
      <c r="E432" s="1">
        <v>44748</v>
      </c>
    </row>
    <row r="433" spans="1:5" x14ac:dyDescent="0.25">
      <c r="A433" s="2" t="s">
        <v>317</v>
      </c>
      <c r="B433" s="2" t="s">
        <v>318</v>
      </c>
      <c r="C433" s="1">
        <v>44935</v>
      </c>
      <c r="D433" s="1">
        <v>44694</v>
      </c>
      <c r="E433" s="1">
        <v>45160</v>
      </c>
    </row>
    <row r="434" spans="1:5" x14ac:dyDescent="0.25">
      <c r="A434" s="2" t="s">
        <v>1835</v>
      </c>
      <c r="B434" s="2" t="s">
        <v>1836</v>
      </c>
      <c r="C434" s="1">
        <v>44869</v>
      </c>
      <c r="D434" s="1">
        <v>44877</v>
      </c>
      <c r="E434" s="1">
        <v>44904</v>
      </c>
    </row>
    <row r="435" spans="1:5" x14ac:dyDescent="0.25">
      <c r="A435" s="2" t="s">
        <v>2235</v>
      </c>
      <c r="B435" s="2" t="s">
        <v>903</v>
      </c>
      <c r="C435" s="1"/>
      <c r="D435" s="1">
        <v>45115</v>
      </c>
      <c r="E435" s="1">
        <v>44949</v>
      </c>
    </row>
    <row r="436" spans="1:5" x14ac:dyDescent="0.25">
      <c r="A436" s="2" t="s">
        <v>1793</v>
      </c>
      <c r="B436" s="2" t="s">
        <v>1794</v>
      </c>
      <c r="C436" s="1">
        <v>45190</v>
      </c>
      <c r="D436" s="1">
        <v>45057</v>
      </c>
      <c r="E436" s="1">
        <v>45089</v>
      </c>
    </row>
    <row r="437" spans="1:5" x14ac:dyDescent="0.25">
      <c r="A437" s="2" t="s">
        <v>1437</v>
      </c>
      <c r="B437" s="2" t="s">
        <v>1438</v>
      </c>
      <c r="C437" s="1">
        <v>45015</v>
      </c>
      <c r="D437" s="1">
        <v>44885</v>
      </c>
      <c r="E437" s="1">
        <v>45355</v>
      </c>
    </row>
    <row r="438" spans="1:5" x14ac:dyDescent="0.25">
      <c r="A438" s="2" t="s">
        <v>533</v>
      </c>
      <c r="B438" s="2" t="s">
        <v>534</v>
      </c>
      <c r="C438" s="1">
        <v>45056</v>
      </c>
      <c r="D438" s="1">
        <v>44821</v>
      </c>
      <c r="E438" s="1">
        <v>45300</v>
      </c>
    </row>
    <row r="439" spans="1:5" x14ac:dyDescent="0.25">
      <c r="A439" s="2" t="s">
        <v>536</v>
      </c>
      <c r="B439" s="2" t="s">
        <v>537</v>
      </c>
      <c r="C439" s="1">
        <v>44857</v>
      </c>
      <c r="D439" s="1"/>
      <c r="E439" s="1"/>
    </row>
    <row r="440" spans="1:5" x14ac:dyDescent="0.25">
      <c r="A440" s="2" t="s">
        <v>1068</v>
      </c>
      <c r="B440" s="2" t="s">
        <v>1069</v>
      </c>
      <c r="C440" s="1">
        <v>44930</v>
      </c>
      <c r="D440" s="1">
        <v>45085</v>
      </c>
      <c r="E440" s="1">
        <v>44974</v>
      </c>
    </row>
    <row r="441" spans="1:5" x14ac:dyDescent="0.25">
      <c r="A441" s="2" t="s">
        <v>1068</v>
      </c>
      <c r="B441" s="2" t="s">
        <v>2103</v>
      </c>
      <c r="C441" s="1">
        <v>44871</v>
      </c>
      <c r="D441" s="1">
        <v>45043</v>
      </c>
      <c r="E441" s="1">
        <v>44785</v>
      </c>
    </row>
    <row r="442" spans="1:5" x14ac:dyDescent="0.25">
      <c r="A442" s="2" t="s">
        <v>1651</v>
      </c>
      <c r="B442" s="2" t="s">
        <v>1652</v>
      </c>
      <c r="C442" s="1">
        <v>45024</v>
      </c>
      <c r="D442" s="1">
        <v>44944</v>
      </c>
      <c r="E442" s="1">
        <v>44995</v>
      </c>
    </row>
    <row r="443" spans="1:5" x14ac:dyDescent="0.25">
      <c r="A443" s="2" t="s">
        <v>2182</v>
      </c>
      <c r="B443" s="2" t="s">
        <v>2183</v>
      </c>
      <c r="C443" s="1"/>
      <c r="D443" s="1">
        <v>45083</v>
      </c>
      <c r="E443" s="1">
        <v>45205</v>
      </c>
    </row>
    <row r="444" spans="1:5" x14ac:dyDescent="0.25">
      <c r="A444" s="2" t="s">
        <v>1285</v>
      </c>
      <c r="B444" s="2" t="s">
        <v>1286</v>
      </c>
      <c r="C444" s="1"/>
      <c r="D444" s="1">
        <v>44649</v>
      </c>
      <c r="E444" s="1">
        <v>44740</v>
      </c>
    </row>
    <row r="445" spans="1:5" x14ac:dyDescent="0.25">
      <c r="A445" s="2" t="s">
        <v>919</v>
      </c>
      <c r="B445" s="2" t="s">
        <v>920</v>
      </c>
      <c r="C445" s="1">
        <v>45082</v>
      </c>
      <c r="D445" s="1">
        <v>45176</v>
      </c>
      <c r="E445" s="1">
        <v>44838</v>
      </c>
    </row>
    <row r="446" spans="1:5" x14ac:dyDescent="0.25">
      <c r="A446" s="2" t="s">
        <v>896</v>
      </c>
      <c r="B446" s="2" t="s">
        <v>897</v>
      </c>
      <c r="C446" s="1">
        <v>45114</v>
      </c>
      <c r="D446" s="1">
        <v>44856</v>
      </c>
      <c r="E446" s="1">
        <v>45283</v>
      </c>
    </row>
    <row r="447" spans="1:5" x14ac:dyDescent="0.25">
      <c r="A447" s="2" t="s">
        <v>1902</v>
      </c>
      <c r="B447" s="2" t="s">
        <v>1903</v>
      </c>
      <c r="C447" s="1">
        <v>44944</v>
      </c>
      <c r="D447" s="1">
        <v>44723</v>
      </c>
      <c r="E447" s="1">
        <v>45492</v>
      </c>
    </row>
    <row r="448" spans="1:5" x14ac:dyDescent="0.25">
      <c r="A448" s="2" t="s">
        <v>1505</v>
      </c>
      <c r="B448" s="2" t="s">
        <v>1506</v>
      </c>
      <c r="C448" s="1">
        <v>44942</v>
      </c>
      <c r="D448" s="1">
        <v>44952</v>
      </c>
      <c r="E448" s="1">
        <v>45319</v>
      </c>
    </row>
    <row r="449" spans="1:5" x14ac:dyDescent="0.25">
      <c r="A449" s="2" t="s">
        <v>36</v>
      </c>
      <c r="B449" s="2" t="s">
        <v>37</v>
      </c>
      <c r="C449" s="1">
        <v>44911</v>
      </c>
      <c r="D449" s="1">
        <v>44877</v>
      </c>
      <c r="E449" s="1">
        <v>45135</v>
      </c>
    </row>
    <row r="450" spans="1:5" x14ac:dyDescent="0.25">
      <c r="A450" s="2" t="s">
        <v>1318</v>
      </c>
      <c r="B450" s="2" t="s">
        <v>1319</v>
      </c>
      <c r="C450" s="1">
        <v>44689</v>
      </c>
      <c r="D450" s="1">
        <v>45010</v>
      </c>
      <c r="E450" s="1">
        <v>44697</v>
      </c>
    </row>
    <row r="451" spans="1:5" x14ac:dyDescent="0.25">
      <c r="A451" s="2" t="s">
        <v>1126</v>
      </c>
      <c r="B451" s="2" t="s">
        <v>1127</v>
      </c>
      <c r="C451" s="1">
        <v>44796</v>
      </c>
      <c r="D451" s="1"/>
      <c r="E451" s="1"/>
    </row>
    <row r="452" spans="1:5" x14ac:dyDescent="0.25">
      <c r="A452" s="2" t="s">
        <v>230</v>
      </c>
      <c r="B452" s="2" t="s">
        <v>231</v>
      </c>
      <c r="C452" s="1">
        <v>44930</v>
      </c>
      <c r="D452" s="1">
        <v>45178</v>
      </c>
      <c r="E452" s="1">
        <v>45195</v>
      </c>
    </row>
    <row r="453" spans="1:5" x14ac:dyDescent="0.25">
      <c r="A453" s="2" t="s">
        <v>445</v>
      </c>
      <c r="B453" s="2" t="s">
        <v>446</v>
      </c>
      <c r="C453" s="1">
        <v>44752</v>
      </c>
      <c r="D453" s="1">
        <v>44787</v>
      </c>
      <c r="E453" s="1">
        <v>45417</v>
      </c>
    </row>
    <row r="454" spans="1:5" x14ac:dyDescent="0.25">
      <c r="A454" s="2" t="s">
        <v>2413</v>
      </c>
      <c r="B454" s="2" t="s">
        <v>2414</v>
      </c>
      <c r="C454" s="1">
        <v>45173</v>
      </c>
      <c r="D454" s="1">
        <v>45003</v>
      </c>
      <c r="E454" s="1">
        <v>44853</v>
      </c>
    </row>
    <row r="455" spans="1:5" x14ac:dyDescent="0.25">
      <c r="A455" s="2" t="s">
        <v>594</v>
      </c>
      <c r="B455" s="2" t="s">
        <v>595</v>
      </c>
      <c r="C455" s="1"/>
      <c r="D455" s="1"/>
      <c r="E455" s="1"/>
    </row>
    <row r="456" spans="1:5" x14ac:dyDescent="0.25">
      <c r="A456" s="2" t="s">
        <v>594</v>
      </c>
      <c r="B456" s="2" t="s">
        <v>2221</v>
      </c>
      <c r="C456" s="1">
        <v>44768</v>
      </c>
      <c r="D456" s="1">
        <v>44938</v>
      </c>
      <c r="E456" s="1">
        <v>44764</v>
      </c>
    </row>
    <row r="457" spans="1:5" x14ac:dyDescent="0.25">
      <c r="A457" s="2" t="s">
        <v>1222</v>
      </c>
      <c r="B457" s="2" t="s">
        <v>1223</v>
      </c>
      <c r="C457" s="1"/>
      <c r="D457" s="1">
        <v>45208</v>
      </c>
      <c r="E457" s="1">
        <v>45432</v>
      </c>
    </row>
    <row r="458" spans="1:5" x14ac:dyDescent="0.25">
      <c r="A458" s="2" t="s">
        <v>2345</v>
      </c>
      <c r="B458" s="2" t="s">
        <v>2346</v>
      </c>
      <c r="C458" s="1">
        <v>44834</v>
      </c>
      <c r="D458" s="1">
        <v>44847</v>
      </c>
      <c r="E458" s="1">
        <v>44745</v>
      </c>
    </row>
    <row r="459" spans="1:5" x14ac:dyDescent="0.25">
      <c r="A459" s="2" t="s">
        <v>802</v>
      </c>
      <c r="B459" s="2" t="s">
        <v>803</v>
      </c>
      <c r="C459" s="1">
        <v>44836</v>
      </c>
      <c r="D459" s="1">
        <v>44996</v>
      </c>
      <c r="E459" s="1">
        <v>44585</v>
      </c>
    </row>
    <row r="460" spans="1:5" x14ac:dyDescent="0.25">
      <c r="A460" s="2" t="s">
        <v>2271</v>
      </c>
      <c r="B460" s="2" t="s">
        <v>2272</v>
      </c>
      <c r="C460" s="1">
        <v>44951</v>
      </c>
      <c r="D460" s="1">
        <v>44730</v>
      </c>
      <c r="E460" s="1">
        <v>45338</v>
      </c>
    </row>
    <row r="461" spans="1:5" x14ac:dyDescent="0.25">
      <c r="A461" s="2" t="s">
        <v>170</v>
      </c>
      <c r="B461" s="2" t="s">
        <v>171</v>
      </c>
      <c r="C461" s="1">
        <v>45167</v>
      </c>
      <c r="D461" s="1">
        <v>44646</v>
      </c>
      <c r="E461" s="1">
        <v>45476</v>
      </c>
    </row>
    <row r="462" spans="1:5" x14ac:dyDescent="0.25">
      <c r="A462" s="2" t="s">
        <v>2087</v>
      </c>
      <c r="B462" s="2" t="s">
        <v>2088</v>
      </c>
      <c r="C462" s="1">
        <v>44849</v>
      </c>
      <c r="D462" s="1">
        <v>45152</v>
      </c>
      <c r="E462" s="1">
        <v>45058</v>
      </c>
    </row>
    <row r="463" spans="1:5" x14ac:dyDescent="0.25">
      <c r="A463" s="2" t="s">
        <v>946</v>
      </c>
      <c r="B463" s="2" t="s">
        <v>947</v>
      </c>
      <c r="C463" s="1">
        <v>44743</v>
      </c>
      <c r="D463" s="1">
        <v>44892</v>
      </c>
      <c r="E463" s="1">
        <v>44584</v>
      </c>
    </row>
    <row r="464" spans="1:5" x14ac:dyDescent="0.25">
      <c r="A464" s="2" t="s">
        <v>1372</v>
      </c>
      <c r="B464" s="2" t="s">
        <v>1373</v>
      </c>
      <c r="C464" s="1">
        <v>44912</v>
      </c>
      <c r="D464" s="1">
        <v>45137</v>
      </c>
      <c r="E464" s="1">
        <v>45047</v>
      </c>
    </row>
    <row r="465" spans="1:5" x14ac:dyDescent="0.25">
      <c r="A465" s="2" t="s">
        <v>1468</v>
      </c>
      <c r="B465" s="2" t="s">
        <v>1469</v>
      </c>
      <c r="C465" s="1">
        <v>44885</v>
      </c>
      <c r="D465" s="1">
        <v>45180</v>
      </c>
      <c r="E465" s="1">
        <v>45255</v>
      </c>
    </row>
    <row r="466" spans="1:5" x14ac:dyDescent="0.25">
      <c r="A466" s="2" t="s">
        <v>280</v>
      </c>
      <c r="B466" s="2" t="s">
        <v>281</v>
      </c>
      <c r="C466" s="1">
        <v>44840</v>
      </c>
      <c r="D466" s="1">
        <v>45169</v>
      </c>
      <c r="E466" s="1">
        <v>44672</v>
      </c>
    </row>
    <row r="467" spans="1:5" x14ac:dyDescent="0.25">
      <c r="A467" s="2" t="s">
        <v>280</v>
      </c>
      <c r="B467" s="2" t="s">
        <v>1607</v>
      </c>
      <c r="C467" s="1">
        <v>44941</v>
      </c>
      <c r="D467" s="1">
        <v>45131</v>
      </c>
      <c r="E467" s="1">
        <v>45204</v>
      </c>
    </row>
    <row r="468" spans="1:5" x14ac:dyDescent="0.25">
      <c r="A468" s="2" t="s">
        <v>1465</v>
      </c>
      <c r="B468" s="2" t="s">
        <v>1466</v>
      </c>
      <c r="C468" s="1">
        <v>44918</v>
      </c>
      <c r="D468" s="1">
        <v>44788</v>
      </c>
      <c r="E468" s="1">
        <v>45478</v>
      </c>
    </row>
    <row r="469" spans="1:5" x14ac:dyDescent="0.25">
      <c r="A469" s="2" t="s">
        <v>1643</v>
      </c>
      <c r="B469" s="2" t="s">
        <v>1644</v>
      </c>
      <c r="C469" s="1">
        <v>44880</v>
      </c>
      <c r="D469" s="1">
        <v>45076</v>
      </c>
      <c r="E469" s="1">
        <v>44992</v>
      </c>
    </row>
    <row r="470" spans="1:5" x14ac:dyDescent="0.25">
      <c r="A470" s="2" t="s">
        <v>1643</v>
      </c>
      <c r="B470" s="2" t="s">
        <v>1847</v>
      </c>
      <c r="C470" s="1">
        <v>45170</v>
      </c>
      <c r="D470" s="1">
        <v>45145</v>
      </c>
      <c r="E470" s="1">
        <v>44817</v>
      </c>
    </row>
    <row r="471" spans="1:5" x14ac:dyDescent="0.25">
      <c r="A471" s="2" t="s">
        <v>2329</v>
      </c>
      <c r="B471" s="2" t="s">
        <v>2330</v>
      </c>
      <c r="C471" s="1">
        <v>44890</v>
      </c>
      <c r="D471" s="1">
        <v>44977</v>
      </c>
      <c r="E471" s="1">
        <v>44695</v>
      </c>
    </row>
    <row r="472" spans="1:5" x14ac:dyDescent="0.25">
      <c r="A472" s="2" t="s">
        <v>674</v>
      </c>
      <c r="B472" s="2" t="s">
        <v>675</v>
      </c>
      <c r="C472" s="1">
        <v>45114</v>
      </c>
      <c r="D472" s="1">
        <v>44866</v>
      </c>
      <c r="E472" s="1">
        <v>45117</v>
      </c>
    </row>
    <row r="473" spans="1:5" x14ac:dyDescent="0.25">
      <c r="A473" s="2" t="s">
        <v>256</v>
      </c>
      <c r="B473" s="2" t="s">
        <v>257</v>
      </c>
      <c r="C473" s="1">
        <v>45193</v>
      </c>
      <c r="D473" s="1">
        <v>45064</v>
      </c>
      <c r="E473" s="1">
        <v>45138</v>
      </c>
    </row>
    <row r="474" spans="1:5" x14ac:dyDescent="0.25">
      <c r="A474" s="2" t="s">
        <v>256</v>
      </c>
      <c r="B474" s="2" t="s">
        <v>1578</v>
      </c>
      <c r="C474" s="1"/>
      <c r="D474" s="1">
        <v>45081</v>
      </c>
      <c r="E474" s="1">
        <v>44819</v>
      </c>
    </row>
    <row r="475" spans="1:5" x14ac:dyDescent="0.25">
      <c r="A475" s="2" t="s">
        <v>1979</v>
      </c>
      <c r="B475" s="2" t="s">
        <v>1980</v>
      </c>
      <c r="C475" s="1">
        <v>44804</v>
      </c>
      <c r="D475" s="1">
        <v>44901</v>
      </c>
      <c r="E475" s="1">
        <v>44684</v>
      </c>
    </row>
    <row r="476" spans="1:5" x14ac:dyDescent="0.25">
      <c r="A476" s="2" t="s">
        <v>967</v>
      </c>
      <c r="B476" s="2" t="s">
        <v>968</v>
      </c>
      <c r="C476" s="1">
        <v>44745</v>
      </c>
      <c r="D476" s="1">
        <v>45100</v>
      </c>
      <c r="E476" s="1">
        <v>44990</v>
      </c>
    </row>
    <row r="477" spans="1:5" x14ac:dyDescent="0.25">
      <c r="A477" s="2" t="s">
        <v>366</v>
      </c>
      <c r="B477" s="2" t="s">
        <v>367</v>
      </c>
      <c r="C477" s="1">
        <v>45074</v>
      </c>
      <c r="D477" s="1">
        <v>44662</v>
      </c>
      <c r="E477" s="1">
        <v>45208</v>
      </c>
    </row>
    <row r="478" spans="1:5" x14ac:dyDescent="0.25">
      <c r="A478" s="2" t="s">
        <v>872</v>
      </c>
      <c r="B478" s="2" t="s">
        <v>873</v>
      </c>
      <c r="C478" s="1">
        <v>44667</v>
      </c>
      <c r="D478" s="1">
        <v>45090</v>
      </c>
      <c r="E478" s="1">
        <v>44931</v>
      </c>
    </row>
    <row r="479" spans="1:5" x14ac:dyDescent="0.25">
      <c r="A479" s="2" t="s">
        <v>1080</v>
      </c>
      <c r="B479" s="2" t="s">
        <v>1081</v>
      </c>
      <c r="C479" s="1">
        <v>44931</v>
      </c>
      <c r="D479" s="1">
        <v>44787</v>
      </c>
      <c r="E479" s="1">
        <v>44998</v>
      </c>
    </row>
    <row r="480" spans="1:5" x14ac:dyDescent="0.25">
      <c r="A480" s="2" t="s">
        <v>1981</v>
      </c>
      <c r="B480" s="2" t="s">
        <v>1982</v>
      </c>
      <c r="C480" s="1">
        <v>45187</v>
      </c>
      <c r="D480" s="1">
        <v>45032</v>
      </c>
      <c r="E480" s="1">
        <v>45365</v>
      </c>
    </row>
    <row r="481" spans="1:5" x14ac:dyDescent="0.25">
      <c r="A481" s="2" t="s">
        <v>276</v>
      </c>
      <c r="B481" s="2" t="s">
        <v>277</v>
      </c>
      <c r="C481" s="1">
        <v>44736</v>
      </c>
      <c r="D481" s="1">
        <v>44937</v>
      </c>
      <c r="E481" s="1">
        <v>45408</v>
      </c>
    </row>
    <row r="482" spans="1:5" x14ac:dyDescent="0.25">
      <c r="A482" s="2" t="s">
        <v>2215</v>
      </c>
      <c r="B482" s="2" t="s">
        <v>2216</v>
      </c>
      <c r="C482" s="1">
        <v>45103</v>
      </c>
      <c r="D482" s="1">
        <v>44619</v>
      </c>
      <c r="E482" s="1">
        <v>44628</v>
      </c>
    </row>
    <row r="483" spans="1:5" x14ac:dyDescent="0.25">
      <c r="A483" s="2" t="s">
        <v>1514</v>
      </c>
      <c r="B483" s="2" t="s">
        <v>1515</v>
      </c>
      <c r="C483" s="1"/>
      <c r="D483" s="1"/>
      <c r="E483" s="1"/>
    </row>
    <row r="484" spans="1:5" x14ac:dyDescent="0.25">
      <c r="A484" s="2" t="s">
        <v>770</v>
      </c>
      <c r="B484" s="2" t="s">
        <v>771</v>
      </c>
      <c r="C484" s="1">
        <v>44793</v>
      </c>
      <c r="D484" s="1">
        <v>45097</v>
      </c>
      <c r="E484" s="1">
        <v>45060</v>
      </c>
    </row>
    <row r="485" spans="1:5" x14ac:dyDescent="0.25">
      <c r="A485" s="2" t="s">
        <v>1583</v>
      </c>
      <c r="B485" s="2" t="s">
        <v>1584</v>
      </c>
      <c r="C485" s="1">
        <v>44816</v>
      </c>
      <c r="D485" s="1">
        <v>45103</v>
      </c>
      <c r="E485" s="1">
        <v>44886</v>
      </c>
    </row>
    <row r="486" spans="1:5" x14ac:dyDescent="0.25">
      <c r="A486" s="2" t="s">
        <v>1795</v>
      </c>
      <c r="B486" s="2" t="s">
        <v>1796</v>
      </c>
      <c r="C486" s="1">
        <v>45184</v>
      </c>
      <c r="D486" s="1">
        <v>45154</v>
      </c>
      <c r="E486" s="1">
        <v>44893</v>
      </c>
    </row>
    <row r="487" spans="1:5" x14ac:dyDescent="0.25">
      <c r="A487" s="2" t="s">
        <v>781</v>
      </c>
      <c r="B487" s="2" t="s">
        <v>782</v>
      </c>
      <c r="C487" s="1">
        <v>44886</v>
      </c>
      <c r="D487" s="1">
        <v>44724</v>
      </c>
      <c r="E487" s="1">
        <v>44680</v>
      </c>
    </row>
    <row r="488" spans="1:5" x14ac:dyDescent="0.25">
      <c r="A488" s="2" t="s">
        <v>1954</v>
      </c>
      <c r="B488" s="2" t="s">
        <v>1955</v>
      </c>
      <c r="C488" s="1">
        <v>44887</v>
      </c>
      <c r="D488" s="1">
        <v>44689</v>
      </c>
      <c r="E488" s="1">
        <v>45388</v>
      </c>
    </row>
    <row r="489" spans="1:5" x14ac:dyDescent="0.25">
      <c r="A489" s="2" t="s">
        <v>1316</v>
      </c>
      <c r="B489" s="2" t="s">
        <v>1317</v>
      </c>
      <c r="C489" s="1">
        <v>44724</v>
      </c>
      <c r="D489" s="1">
        <v>44716</v>
      </c>
      <c r="E489" s="1">
        <v>44957</v>
      </c>
    </row>
    <row r="490" spans="1:5" x14ac:dyDescent="0.25">
      <c r="A490" s="2" t="s">
        <v>187</v>
      </c>
      <c r="B490" s="2" t="s">
        <v>188</v>
      </c>
      <c r="C490" s="1">
        <v>44703</v>
      </c>
      <c r="D490" s="1">
        <v>45153</v>
      </c>
      <c r="E490" s="1">
        <v>44568</v>
      </c>
    </row>
    <row r="491" spans="1:5" x14ac:dyDescent="0.25">
      <c r="A491" s="2" t="s">
        <v>308</v>
      </c>
      <c r="B491" s="2" t="s">
        <v>309</v>
      </c>
      <c r="C491" s="1">
        <v>44751</v>
      </c>
      <c r="D491" s="1">
        <v>44962</v>
      </c>
      <c r="E491" s="1">
        <v>45021</v>
      </c>
    </row>
    <row r="492" spans="1:5" x14ac:dyDescent="0.25">
      <c r="A492" s="2" t="s">
        <v>939</v>
      </c>
      <c r="B492" s="2" t="s">
        <v>940</v>
      </c>
      <c r="C492" s="1">
        <v>45026</v>
      </c>
      <c r="D492" s="1">
        <v>45138</v>
      </c>
      <c r="E492" s="1">
        <v>45226</v>
      </c>
    </row>
    <row r="493" spans="1:5" x14ac:dyDescent="0.25">
      <c r="A493" s="2" t="s">
        <v>882</v>
      </c>
      <c r="B493" s="2" t="s">
        <v>883</v>
      </c>
      <c r="C493" s="1">
        <v>44671</v>
      </c>
      <c r="D493" s="1">
        <v>44764</v>
      </c>
      <c r="E493" s="1">
        <v>44877</v>
      </c>
    </row>
    <row r="494" spans="1:5" x14ac:dyDescent="0.25">
      <c r="A494" s="2" t="s">
        <v>2058</v>
      </c>
      <c r="B494" s="2" t="s">
        <v>2059</v>
      </c>
      <c r="C494" s="1">
        <v>45085</v>
      </c>
      <c r="D494" s="1">
        <v>45128</v>
      </c>
      <c r="E494" s="1">
        <v>45155</v>
      </c>
    </row>
    <row r="495" spans="1:5" x14ac:dyDescent="0.25">
      <c r="A495" s="2" t="s">
        <v>292</v>
      </c>
      <c r="B495" s="2" t="s">
        <v>293</v>
      </c>
      <c r="C495" s="1">
        <v>44980</v>
      </c>
      <c r="D495" s="1">
        <v>44716</v>
      </c>
      <c r="E495" s="1">
        <v>45420</v>
      </c>
    </row>
    <row r="496" spans="1:5" x14ac:dyDescent="0.25">
      <c r="A496" s="2" t="s">
        <v>1253</v>
      </c>
      <c r="B496" s="2" t="s">
        <v>1254</v>
      </c>
      <c r="C496" s="1">
        <v>45029</v>
      </c>
      <c r="D496" s="1">
        <v>44855</v>
      </c>
      <c r="E496" s="1">
        <v>45339</v>
      </c>
    </row>
    <row r="497" spans="1:5" x14ac:dyDescent="0.25">
      <c r="A497" s="2" t="s">
        <v>30</v>
      </c>
      <c r="B497" s="2" t="s">
        <v>31</v>
      </c>
      <c r="C497" s="1"/>
      <c r="D497" s="1">
        <v>44720</v>
      </c>
      <c r="E497" s="1">
        <v>45457</v>
      </c>
    </row>
    <row r="498" spans="1:5" x14ac:dyDescent="0.25">
      <c r="A498" s="2" t="s">
        <v>855</v>
      </c>
      <c r="B498" s="2" t="s">
        <v>856</v>
      </c>
      <c r="C498" s="1">
        <v>44960</v>
      </c>
      <c r="D498" s="1">
        <v>44981</v>
      </c>
      <c r="E498" s="1">
        <v>44748</v>
      </c>
    </row>
    <row r="499" spans="1:5" x14ac:dyDescent="0.25">
      <c r="A499" s="2" t="s">
        <v>1322</v>
      </c>
      <c r="B499" s="2" t="s">
        <v>1323</v>
      </c>
      <c r="C499" s="1">
        <v>45080</v>
      </c>
      <c r="D499" s="1">
        <v>44860</v>
      </c>
      <c r="E499" s="1">
        <v>44639</v>
      </c>
    </row>
    <row r="500" spans="1:5" x14ac:dyDescent="0.25">
      <c r="A500" s="2" t="s">
        <v>1143</v>
      </c>
      <c r="B500" s="2" t="s">
        <v>1144</v>
      </c>
      <c r="C500" s="1">
        <v>44792</v>
      </c>
      <c r="D500" s="1"/>
      <c r="E500" s="1"/>
    </row>
    <row r="501" spans="1:5" x14ac:dyDescent="0.25">
      <c r="A501" s="2" t="s">
        <v>1531</v>
      </c>
      <c r="B501" s="2" t="s">
        <v>1532</v>
      </c>
      <c r="C501" s="1">
        <v>45140</v>
      </c>
      <c r="D501" s="1">
        <v>44881</v>
      </c>
      <c r="E501" s="1">
        <v>45073</v>
      </c>
    </row>
    <row r="502" spans="1:5" x14ac:dyDescent="0.25">
      <c r="A502" s="2" t="s">
        <v>477</v>
      </c>
      <c r="B502" s="2" t="s">
        <v>478</v>
      </c>
      <c r="C502" s="1">
        <v>45078</v>
      </c>
      <c r="D502" s="1">
        <v>44730</v>
      </c>
      <c r="E502" s="1">
        <v>44680</v>
      </c>
    </row>
    <row r="503" spans="1:5" x14ac:dyDescent="0.25">
      <c r="A503" s="2" t="s">
        <v>676</v>
      </c>
      <c r="B503" s="2" t="s">
        <v>677</v>
      </c>
      <c r="C503" s="1">
        <v>45150</v>
      </c>
      <c r="D503" s="1">
        <v>45147</v>
      </c>
      <c r="E503" s="1">
        <v>44857</v>
      </c>
    </row>
    <row r="504" spans="1:5" x14ac:dyDescent="0.25">
      <c r="A504" s="2" t="s">
        <v>2044</v>
      </c>
      <c r="B504" s="2" t="s">
        <v>2045</v>
      </c>
      <c r="C504" s="1">
        <v>45093</v>
      </c>
      <c r="D504" s="1"/>
      <c r="E504" s="1"/>
    </row>
    <row r="505" spans="1:5" x14ac:dyDescent="0.25">
      <c r="A505" s="2" t="s">
        <v>1239</v>
      </c>
      <c r="B505" s="2" t="s">
        <v>1240</v>
      </c>
      <c r="C505" s="1">
        <v>45147</v>
      </c>
      <c r="D505" s="1">
        <v>45077</v>
      </c>
      <c r="E505" s="1">
        <v>45170</v>
      </c>
    </row>
    <row r="506" spans="1:5" x14ac:dyDescent="0.25">
      <c r="A506" s="2" t="s">
        <v>253</v>
      </c>
      <c r="B506" s="2" t="s">
        <v>254</v>
      </c>
      <c r="C506" s="1">
        <v>44797</v>
      </c>
      <c r="D506" s="1"/>
      <c r="E506" s="1"/>
    </row>
    <row r="507" spans="1:5" x14ac:dyDescent="0.25">
      <c r="A507" s="2" t="s">
        <v>163</v>
      </c>
      <c r="B507" s="2" t="s">
        <v>164</v>
      </c>
      <c r="C507" s="1"/>
      <c r="D507" s="1">
        <v>45150</v>
      </c>
      <c r="E507" s="1">
        <v>44624</v>
      </c>
    </row>
    <row r="508" spans="1:5" x14ac:dyDescent="0.25">
      <c r="A508" s="2" t="s">
        <v>294</v>
      </c>
      <c r="B508" s="2" t="s">
        <v>295</v>
      </c>
      <c r="C508" s="1">
        <v>44968</v>
      </c>
      <c r="D508" s="1">
        <v>44998</v>
      </c>
      <c r="E508" s="1">
        <v>44555</v>
      </c>
    </row>
    <row r="509" spans="1:5" x14ac:dyDescent="0.25">
      <c r="A509" s="2" t="s">
        <v>1186</v>
      </c>
      <c r="B509" s="2" t="s">
        <v>1187</v>
      </c>
      <c r="C509" s="1">
        <v>45037</v>
      </c>
      <c r="D509" s="1">
        <v>45190</v>
      </c>
      <c r="E509" s="1">
        <v>44576</v>
      </c>
    </row>
    <row r="510" spans="1:5" x14ac:dyDescent="0.25">
      <c r="A510" s="2" t="s">
        <v>1487</v>
      </c>
      <c r="B510" s="2" t="s">
        <v>1488</v>
      </c>
      <c r="C510" s="1">
        <v>44728</v>
      </c>
      <c r="D510" s="1">
        <v>44691</v>
      </c>
      <c r="E510" s="1">
        <v>45465</v>
      </c>
    </row>
    <row r="511" spans="1:5" x14ac:dyDescent="0.25">
      <c r="A511" s="2" t="s">
        <v>313</v>
      </c>
      <c r="B511" s="2" t="s">
        <v>314</v>
      </c>
      <c r="C511" s="1">
        <v>44769</v>
      </c>
      <c r="D511" s="1">
        <v>45167</v>
      </c>
      <c r="E511" s="1">
        <v>44887</v>
      </c>
    </row>
    <row r="512" spans="1:5" x14ac:dyDescent="0.25">
      <c r="A512" s="2" t="s">
        <v>1413</v>
      </c>
      <c r="B512" s="2" t="s">
        <v>1414</v>
      </c>
      <c r="C512" s="1">
        <v>44846</v>
      </c>
      <c r="D512" s="1">
        <v>44619</v>
      </c>
      <c r="E512" s="1">
        <v>44815</v>
      </c>
    </row>
    <row r="513" spans="1:5" x14ac:dyDescent="0.25">
      <c r="A513" s="2" t="s">
        <v>580</v>
      </c>
      <c r="B513" s="2" t="s">
        <v>581</v>
      </c>
      <c r="C513" s="1">
        <v>44922</v>
      </c>
      <c r="D513" s="1"/>
      <c r="E513" s="1"/>
    </row>
    <row r="514" spans="1:5" x14ac:dyDescent="0.25">
      <c r="A514" s="2" t="s">
        <v>33</v>
      </c>
      <c r="B514" s="2" t="s">
        <v>34</v>
      </c>
      <c r="C514" s="1">
        <v>44836</v>
      </c>
      <c r="D514" s="1">
        <v>44769</v>
      </c>
      <c r="E514" s="1">
        <v>44809</v>
      </c>
    </row>
    <row r="515" spans="1:5" x14ac:dyDescent="0.25">
      <c r="A515" s="2" t="s">
        <v>2320</v>
      </c>
      <c r="B515" s="2" t="s">
        <v>2321</v>
      </c>
      <c r="C515" s="1">
        <v>44775</v>
      </c>
      <c r="D515" s="1">
        <v>45039</v>
      </c>
      <c r="E515" s="1">
        <v>44699</v>
      </c>
    </row>
    <row r="516" spans="1:5" x14ac:dyDescent="0.25">
      <c r="A516" s="2" t="s">
        <v>97</v>
      </c>
      <c r="B516" s="2" t="s">
        <v>98</v>
      </c>
      <c r="C516" s="1"/>
      <c r="D516" s="1">
        <v>45081</v>
      </c>
      <c r="E516" s="1">
        <v>45174</v>
      </c>
    </row>
    <row r="517" spans="1:5" x14ac:dyDescent="0.25">
      <c r="A517" s="2" t="s">
        <v>97</v>
      </c>
      <c r="B517" s="2" t="s">
        <v>915</v>
      </c>
      <c r="C517" s="1">
        <v>45139</v>
      </c>
      <c r="D517" s="1">
        <v>45189</v>
      </c>
      <c r="E517" s="1">
        <v>45381</v>
      </c>
    </row>
    <row r="518" spans="1:5" x14ac:dyDescent="0.25">
      <c r="A518" s="2" t="s">
        <v>1784</v>
      </c>
      <c r="B518" s="2" t="s">
        <v>1785</v>
      </c>
      <c r="C518" s="1">
        <v>44792</v>
      </c>
      <c r="D518" s="1">
        <v>44978</v>
      </c>
      <c r="E518" s="1">
        <v>45023</v>
      </c>
    </row>
    <row r="519" spans="1:5" x14ac:dyDescent="0.25">
      <c r="A519" s="2" t="s">
        <v>1055</v>
      </c>
      <c r="B519" s="2" t="s">
        <v>1056</v>
      </c>
      <c r="C519" s="1">
        <v>44762</v>
      </c>
      <c r="D519" s="1">
        <v>44876</v>
      </c>
      <c r="E519" s="1">
        <v>45130</v>
      </c>
    </row>
    <row r="520" spans="1:5" x14ac:dyDescent="0.25">
      <c r="A520" s="2" t="s">
        <v>1055</v>
      </c>
      <c r="B520" s="2" t="s">
        <v>1763</v>
      </c>
      <c r="C520" s="1">
        <v>44887</v>
      </c>
      <c r="D520" s="1">
        <v>45031</v>
      </c>
      <c r="E520" s="1">
        <v>44925</v>
      </c>
    </row>
    <row r="521" spans="1:5" x14ac:dyDescent="0.25">
      <c r="A521" s="2" t="s">
        <v>1404</v>
      </c>
      <c r="B521" s="2" t="s">
        <v>1405</v>
      </c>
      <c r="C521" s="1"/>
      <c r="D521" s="1">
        <v>44852</v>
      </c>
      <c r="E521" s="1">
        <v>45175</v>
      </c>
    </row>
    <row r="522" spans="1:5" x14ac:dyDescent="0.25">
      <c r="A522" s="2" t="s">
        <v>1986</v>
      </c>
      <c r="B522" s="2" t="s">
        <v>1987</v>
      </c>
      <c r="C522" s="1">
        <v>45155</v>
      </c>
      <c r="D522" s="1">
        <v>44672</v>
      </c>
      <c r="E522" s="1">
        <v>45278</v>
      </c>
    </row>
    <row r="523" spans="1:5" x14ac:dyDescent="0.25">
      <c r="A523" s="2" t="s">
        <v>200</v>
      </c>
      <c r="B523" s="2" t="s">
        <v>201</v>
      </c>
      <c r="C523" s="1">
        <v>45104</v>
      </c>
      <c r="D523" s="1">
        <v>44809</v>
      </c>
      <c r="E523" s="1">
        <v>45035</v>
      </c>
    </row>
    <row r="524" spans="1:5" x14ac:dyDescent="0.25">
      <c r="A524" s="2" t="s">
        <v>826</v>
      </c>
      <c r="B524" s="2" t="s">
        <v>827</v>
      </c>
      <c r="C524" s="1">
        <v>44900</v>
      </c>
      <c r="D524" s="1">
        <v>44655</v>
      </c>
      <c r="E524" s="1">
        <v>44739</v>
      </c>
    </row>
    <row r="525" spans="1:5" x14ac:dyDescent="0.25">
      <c r="A525" s="2" t="s">
        <v>2162</v>
      </c>
      <c r="B525" s="2" t="s">
        <v>2163</v>
      </c>
      <c r="C525" s="1">
        <v>45117</v>
      </c>
      <c r="D525" s="1">
        <v>44783</v>
      </c>
      <c r="E525" s="1">
        <v>44652</v>
      </c>
    </row>
    <row r="526" spans="1:5" x14ac:dyDescent="0.25">
      <c r="A526" s="2" t="s">
        <v>394</v>
      </c>
      <c r="B526" s="2" t="s">
        <v>395</v>
      </c>
      <c r="C526" s="1">
        <v>45117</v>
      </c>
      <c r="D526" s="1">
        <v>44836</v>
      </c>
      <c r="E526" s="1">
        <v>45194</v>
      </c>
    </row>
    <row r="527" spans="1:5" x14ac:dyDescent="0.25">
      <c r="A527" s="2" t="s">
        <v>2203</v>
      </c>
      <c r="B527" s="2" t="s">
        <v>2204</v>
      </c>
      <c r="C527" s="1">
        <v>44817</v>
      </c>
      <c r="D527" s="1"/>
      <c r="E527" s="1"/>
    </row>
    <row r="528" spans="1:5" x14ac:dyDescent="0.25">
      <c r="A528" s="2" t="s">
        <v>1173</v>
      </c>
      <c r="B528" s="2" t="s">
        <v>1174</v>
      </c>
      <c r="C528" s="1"/>
      <c r="D528" s="1">
        <v>44791</v>
      </c>
      <c r="E528" s="1">
        <v>44978</v>
      </c>
    </row>
    <row r="529" spans="1:5" x14ac:dyDescent="0.25">
      <c r="A529" s="2" t="s">
        <v>1409</v>
      </c>
      <c r="B529" s="2" t="s">
        <v>1410</v>
      </c>
      <c r="C529" s="1"/>
      <c r="D529" s="1">
        <v>45182</v>
      </c>
      <c r="E529" s="1">
        <v>44585</v>
      </c>
    </row>
    <row r="530" spans="1:5" x14ac:dyDescent="0.25">
      <c r="A530" s="2" t="s">
        <v>2042</v>
      </c>
      <c r="B530" s="2" t="s">
        <v>2043</v>
      </c>
      <c r="C530" s="1">
        <v>44864</v>
      </c>
      <c r="D530" s="1">
        <v>44807</v>
      </c>
      <c r="E530" s="1">
        <v>45114</v>
      </c>
    </row>
    <row r="531" spans="1:5" x14ac:dyDescent="0.25">
      <c r="A531" s="2" t="s">
        <v>119</v>
      </c>
      <c r="B531" s="2" t="s">
        <v>120</v>
      </c>
      <c r="C531" s="1">
        <v>44887</v>
      </c>
      <c r="D531" s="1"/>
      <c r="E531" s="1"/>
    </row>
    <row r="532" spans="1:5" x14ac:dyDescent="0.25">
      <c r="A532" s="2" t="s">
        <v>119</v>
      </c>
      <c r="B532" s="2" t="s">
        <v>1383</v>
      </c>
      <c r="C532" s="1">
        <v>44704</v>
      </c>
      <c r="D532" s="1">
        <v>44989</v>
      </c>
      <c r="E532" s="1">
        <v>45281</v>
      </c>
    </row>
    <row r="533" spans="1:5" x14ac:dyDescent="0.25">
      <c r="A533" s="2" t="s">
        <v>62</v>
      </c>
      <c r="B533" s="2" t="s">
        <v>63</v>
      </c>
      <c r="C533" s="1">
        <v>44953</v>
      </c>
      <c r="D533" s="1">
        <v>44773</v>
      </c>
      <c r="E533" s="1">
        <v>45086</v>
      </c>
    </row>
    <row r="534" spans="1:5" x14ac:dyDescent="0.25">
      <c r="A534" s="2" t="s">
        <v>2299</v>
      </c>
      <c r="B534" s="2" t="s">
        <v>2300</v>
      </c>
      <c r="C534" s="1">
        <v>45102</v>
      </c>
      <c r="D534" s="1"/>
      <c r="E534" s="1"/>
    </row>
    <row r="535" spans="1:5" x14ac:dyDescent="0.25">
      <c r="A535" s="2" t="s">
        <v>2396</v>
      </c>
      <c r="B535" s="2" t="s">
        <v>2397</v>
      </c>
      <c r="C535" s="1">
        <v>44666</v>
      </c>
      <c r="D535" s="1">
        <v>44629</v>
      </c>
      <c r="E535" s="1">
        <v>44862</v>
      </c>
    </row>
    <row r="536" spans="1:5" x14ac:dyDescent="0.25">
      <c r="A536" s="2" t="s">
        <v>2379</v>
      </c>
      <c r="B536" s="2" t="s">
        <v>2380</v>
      </c>
      <c r="C536" s="1">
        <v>44849</v>
      </c>
      <c r="D536" s="1">
        <v>44866</v>
      </c>
      <c r="E536" s="1">
        <v>45196</v>
      </c>
    </row>
    <row r="537" spans="1:5" x14ac:dyDescent="0.25">
      <c r="A537" s="2" t="s">
        <v>2217</v>
      </c>
      <c r="B537" s="2" t="s">
        <v>2218</v>
      </c>
      <c r="C537" s="1">
        <v>44991</v>
      </c>
      <c r="D537" s="1">
        <v>45029</v>
      </c>
      <c r="E537" s="1">
        <v>44997</v>
      </c>
    </row>
    <row r="538" spans="1:5" x14ac:dyDescent="0.25">
      <c r="A538" s="2" t="s">
        <v>1663</v>
      </c>
      <c r="B538" s="2" t="s">
        <v>1664</v>
      </c>
      <c r="C538" s="1">
        <v>44902</v>
      </c>
      <c r="D538" s="1">
        <v>44863</v>
      </c>
      <c r="E538" s="1">
        <v>44863</v>
      </c>
    </row>
    <row r="539" spans="1:5" x14ac:dyDescent="0.25">
      <c r="A539" s="2" t="s">
        <v>1925</v>
      </c>
      <c r="B539" s="2" t="s">
        <v>1926</v>
      </c>
      <c r="C539" s="1">
        <v>44882</v>
      </c>
      <c r="D539" s="1">
        <v>45045</v>
      </c>
      <c r="E539" s="1">
        <v>45200</v>
      </c>
    </row>
    <row r="540" spans="1:5" x14ac:dyDescent="0.25">
      <c r="A540" s="2" t="s">
        <v>2164</v>
      </c>
      <c r="B540" s="2" t="s">
        <v>2165</v>
      </c>
      <c r="C540" s="1">
        <v>44700</v>
      </c>
      <c r="D540" s="1">
        <v>44925</v>
      </c>
      <c r="E540" s="1">
        <v>44882</v>
      </c>
    </row>
    <row r="541" spans="1:5" x14ac:dyDescent="0.25">
      <c r="A541" s="2" t="s">
        <v>670</v>
      </c>
      <c r="B541" s="2" t="s">
        <v>671</v>
      </c>
      <c r="C541" s="1">
        <v>45129</v>
      </c>
      <c r="D541" s="1">
        <v>44709</v>
      </c>
      <c r="E541" s="1">
        <v>45259</v>
      </c>
    </row>
    <row r="542" spans="1:5" x14ac:dyDescent="0.25">
      <c r="A542" s="2" t="s">
        <v>2201</v>
      </c>
      <c r="B542" s="2" t="s">
        <v>2202</v>
      </c>
      <c r="C542" s="1"/>
      <c r="D542" s="1"/>
      <c r="E542" s="1"/>
    </row>
    <row r="543" spans="1:5" x14ac:dyDescent="0.25">
      <c r="A543" s="2" t="s">
        <v>2104</v>
      </c>
      <c r="B543" s="2" t="s">
        <v>2105</v>
      </c>
      <c r="C543" s="1">
        <v>45006</v>
      </c>
      <c r="D543" s="1">
        <v>45086</v>
      </c>
      <c r="E543" s="1">
        <v>44763</v>
      </c>
    </row>
    <row r="544" spans="1:5" x14ac:dyDescent="0.25">
      <c r="A544" s="2" t="s">
        <v>559</v>
      </c>
      <c r="B544" s="2" t="s">
        <v>560</v>
      </c>
      <c r="C544" s="1">
        <v>44985</v>
      </c>
      <c r="D544" s="1">
        <v>44955</v>
      </c>
      <c r="E544" s="1">
        <v>45475</v>
      </c>
    </row>
    <row r="545" spans="1:5" x14ac:dyDescent="0.25">
      <c r="A545" s="2" t="s">
        <v>1574</v>
      </c>
      <c r="B545" s="2" t="s">
        <v>1575</v>
      </c>
      <c r="C545" s="1">
        <v>44997</v>
      </c>
      <c r="D545" s="1">
        <v>45019</v>
      </c>
      <c r="E545" s="1">
        <v>44980</v>
      </c>
    </row>
    <row r="546" spans="1:5" x14ac:dyDescent="0.25">
      <c r="A546" s="2" t="s">
        <v>2283</v>
      </c>
      <c r="B546" s="2" t="s">
        <v>2284</v>
      </c>
      <c r="C546" s="1">
        <v>44815</v>
      </c>
      <c r="D546" s="1">
        <v>44691</v>
      </c>
      <c r="E546" s="1">
        <v>44735</v>
      </c>
    </row>
    <row r="547" spans="1:5" x14ac:dyDescent="0.25">
      <c r="A547" s="2" t="s">
        <v>1542</v>
      </c>
      <c r="B547" s="2" t="s">
        <v>1543</v>
      </c>
      <c r="C547" s="1">
        <v>45091</v>
      </c>
      <c r="D547" s="1">
        <v>44640</v>
      </c>
      <c r="E547" s="1">
        <v>44729</v>
      </c>
    </row>
    <row r="548" spans="1:5" x14ac:dyDescent="0.25">
      <c r="A548" s="2" t="s">
        <v>2046</v>
      </c>
      <c r="B548" s="2" t="s">
        <v>2047</v>
      </c>
      <c r="C548" s="1">
        <v>44726</v>
      </c>
      <c r="D548" s="1">
        <v>44829</v>
      </c>
      <c r="E548" s="1">
        <v>44573</v>
      </c>
    </row>
    <row r="549" spans="1:5" x14ac:dyDescent="0.25">
      <c r="A549" s="2" t="s">
        <v>757</v>
      </c>
      <c r="B549" s="2" t="s">
        <v>758</v>
      </c>
      <c r="C549" s="1">
        <v>45015</v>
      </c>
      <c r="D549" s="1">
        <v>44641</v>
      </c>
      <c r="E549" s="1">
        <v>45040</v>
      </c>
    </row>
    <row r="550" spans="1:5" x14ac:dyDescent="0.25">
      <c r="A550" s="2" t="s">
        <v>1207</v>
      </c>
      <c r="B550" s="2" t="s">
        <v>1208</v>
      </c>
      <c r="C550" s="1">
        <v>44674</v>
      </c>
      <c r="D550" s="1">
        <v>44874</v>
      </c>
      <c r="E550" s="1">
        <v>45027</v>
      </c>
    </row>
    <row r="551" spans="1:5" x14ac:dyDescent="0.25">
      <c r="A551" s="2" t="s">
        <v>1407</v>
      </c>
      <c r="B551" s="2" t="s">
        <v>1408</v>
      </c>
      <c r="C551" s="1">
        <v>44740</v>
      </c>
      <c r="D551" s="1">
        <v>44970</v>
      </c>
      <c r="E551" s="1">
        <v>44693</v>
      </c>
    </row>
    <row r="552" spans="1:5" x14ac:dyDescent="0.25">
      <c r="A552" s="2" t="s">
        <v>2099</v>
      </c>
      <c r="B552" s="2" t="s">
        <v>2100</v>
      </c>
      <c r="C552" s="1">
        <v>45094</v>
      </c>
      <c r="D552" s="1">
        <v>45060</v>
      </c>
      <c r="E552" s="1">
        <v>45001</v>
      </c>
    </row>
    <row r="553" spans="1:5" x14ac:dyDescent="0.25">
      <c r="A553" s="2" t="s">
        <v>2231</v>
      </c>
      <c r="B553" s="2" t="s">
        <v>2232</v>
      </c>
      <c r="C553" s="1">
        <v>45072</v>
      </c>
      <c r="D553" s="1">
        <v>45191</v>
      </c>
      <c r="E553" s="1">
        <v>44917</v>
      </c>
    </row>
    <row r="554" spans="1:5" x14ac:dyDescent="0.25">
      <c r="A554" s="2" t="s">
        <v>225</v>
      </c>
      <c r="B554" s="2" t="s">
        <v>226</v>
      </c>
      <c r="C554" s="1">
        <v>45125</v>
      </c>
      <c r="D554" s="1">
        <v>44793</v>
      </c>
      <c r="E554" s="1">
        <v>44592</v>
      </c>
    </row>
    <row r="555" spans="1:5" x14ac:dyDescent="0.25">
      <c r="A555" s="2" t="s">
        <v>754</v>
      </c>
      <c r="B555" s="2" t="s">
        <v>755</v>
      </c>
      <c r="C555" s="1">
        <v>45035</v>
      </c>
      <c r="D555" s="1">
        <v>44973</v>
      </c>
      <c r="E555" s="1">
        <v>44727</v>
      </c>
    </row>
    <row r="556" spans="1:5" x14ac:dyDescent="0.25">
      <c r="A556" s="2" t="s">
        <v>2145</v>
      </c>
      <c r="B556" s="2" t="s">
        <v>2146</v>
      </c>
      <c r="C556" s="1">
        <v>45178</v>
      </c>
      <c r="D556" s="1">
        <v>45036</v>
      </c>
      <c r="E556" s="1">
        <v>45062</v>
      </c>
    </row>
    <row r="557" spans="1:5" x14ac:dyDescent="0.25">
      <c r="A557" s="2" t="s">
        <v>1962</v>
      </c>
      <c r="B557" s="2" t="s">
        <v>1963</v>
      </c>
      <c r="C557" s="1">
        <v>44807</v>
      </c>
      <c r="D557" s="1">
        <v>44975</v>
      </c>
      <c r="E557" s="1">
        <v>44854</v>
      </c>
    </row>
    <row r="558" spans="1:5" x14ac:dyDescent="0.25">
      <c r="A558" s="2" t="s">
        <v>2349</v>
      </c>
      <c r="B558" s="2" t="s">
        <v>2350</v>
      </c>
      <c r="C558" s="1">
        <v>45137</v>
      </c>
      <c r="D558" s="1">
        <v>44879</v>
      </c>
      <c r="E558" s="1">
        <v>44597</v>
      </c>
    </row>
    <row r="559" spans="1:5" x14ac:dyDescent="0.25">
      <c r="A559" s="2" t="s">
        <v>1119</v>
      </c>
      <c r="B559" s="2" t="s">
        <v>1120</v>
      </c>
      <c r="C559" s="1">
        <v>44682</v>
      </c>
      <c r="D559" s="1">
        <v>45142</v>
      </c>
      <c r="E559" s="1">
        <v>44560</v>
      </c>
    </row>
    <row r="560" spans="1:5" x14ac:dyDescent="0.25">
      <c r="A560" s="2" t="s">
        <v>1725</v>
      </c>
      <c r="B560" s="2" t="s">
        <v>1726</v>
      </c>
      <c r="C560" s="1">
        <v>45056</v>
      </c>
      <c r="D560" s="1">
        <v>44874</v>
      </c>
      <c r="E560" s="1">
        <v>44622</v>
      </c>
    </row>
    <row r="561" spans="1:5" x14ac:dyDescent="0.25">
      <c r="A561" s="2" t="s">
        <v>1801</v>
      </c>
      <c r="B561" s="2" t="s">
        <v>1802</v>
      </c>
      <c r="C561" s="1">
        <v>44849</v>
      </c>
      <c r="D561" s="1">
        <v>45072</v>
      </c>
      <c r="E561" s="1">
        <v>45357</v>
      </c>
    </row>
    <row r="562" spans="1:5" x14ac:dyDescent="0.25">
      <c r="A562" s="2" t="s">
        <v>1234</v>
      </c>
      <c r="B562" s="2" t="s">
        <v>1235</v>
      </c>
      <c r="C562" s="1">
        <v>44809</v>
      </c>
      <c r="D562" s="1">
        <v>45056</v>
      </c>
      <c r="E562" s="1">
        <v>45219</v>
      </c>
    </row>
    <row r="563" spans="1:5" x14ac:dyDescent="0.25">
      <c r="A563" s="2" t="s">
        <v>1656</v>
      </c>
      <c r="B563" s="2" t="s">
        <v>1657</v>
      </c>
      <c r="C563" s="1">
        <v>45175</v>
      </c>
      <c r="D563" s="1">
        <v>44736</v>
      </c>
      <c r="E563" s="1">
        <v>44794</v>
      </c>
    </row>
    <row r="564" spans="1:5" x14ac:dyDescent="0.25">
      <c r="A564" s="2" t="s">
        <v>911</v>
      </c>
      <c r="B564" s="2" t="s">
        <v>912</v>
      </c>
      <c r="C564" s="1">
        <v>45047</v>
      </c>
      <c r="D564" s="1">
        <v>45208</v>
      </c>
      <c r="E564" s="1">
        <v>44713</v>
      </c>
    </row>
    <row r="565" spans="1:5" x14ac:dyDescent="0.25">
      <c r="A565" s="2" t="s">
        <v>1141</v>
      </c>
      <c r="B565" s="2" t="s">
        <v>1142</v>
      </c>
      <c r="C565" s="1"/>
      <c r="D565" s="1">
        <v>44927</v>
      </c>
      <c r="E565" s="1">
        <v>45381</v>
      </c>
    </row>
    <row r="566" spans="1:5" x14ac:dyDescent="0.25">
      <c r="A566" s="2" t="s">
        <v>1314</v>
      </c>
      <c r="B566" s="2" t="s">
        <v>1315</v>
      </c>
      <c r="C566" s="1"/>
      <c r="D566" s="1"/>
      <c r="E566" s="1"/>
    </row>
    <row r="567" spans="1:5" x14ac:dyDescent="0.25">
      <c r="A567" s="2" t="s">
        <v>160</v>
      </c>
      <c r="B567" s="2" t="s">
        <v>161</v>
      </c>
      <c r="C567" s="1">
        <v>44911</v>
      </c>
      <c r="D567" s="1">
        <v>45083</v>
      </c>
      <c r="E567" s="1">
        <v>45036</v>
      </c>
    </row>
    <row r="568" spans="1:5" x14ac:dyDescent="0.25">
      <c r="A568" s="2" t="s">
        <v>846</v>
      </c>
      <c r="B568" s="2" t="s">
        <v>847</v>
      </c>
      <c r="C568" s="1">
        <v>44780</v>
      </c>
      <c r="D568" s="1">
        <v>45155</v>
      </c>
      <c r="E568" s="1">
        <v>44814</v>
      </c>
    </row>
    <row r="569" spans="1:5" x14ac:dyDescent="0.25">
      <c r="A569" s="2" t="s">
        <v>1271</v>
      </c>
      <c r="B569" s="2" t="s">
        <v>1272</v>
      </c>
      <c r="C569" s="1"/>
      <c r="D569" s="1">
        <v>45133</v>
      </c>
      <c r="E569" s="1">
        <v>45228</v>
      </c>
    </row>
    <row r="570" spans="1:5" x14ac:dyDescent="0.25">
      <c r="A570" s="2" t="s">
        <v>1660</v>
      </c>
      <c r="B570" s="2" t="s">
        <v>1661</v>
      </c>
      <c r="C570" s="1"/>
      <c r="D570" s="1">
        <v>45046</v>
      </c>
      <c r="E570" s="1">
        <v>45409</v>
      </c>
    </row>
    <row r="571" spans="1:5" x14ac:dyDescent="0.25">
      <c r="A571" s="2" t="s">
        <v>329</v>
      </c>
      <c r="B571" s="2" t="s">
        <v>330</v>
      </c>
      <c r="C571" s="1">
        <v>44862</v>
      </c>
      <c r="D571" s="1">
        <v>44642</v>
      </c>
      <c r="E571" s="1">
        <v>45137</v>
      </c>
    </row>
    <row r="572" spans="1:5" x14ac:dyDescent="0.25">
      <c r="A572" s="2" t="s">
        <v>1524</v>
      </c>
      <c r="B572" s="2" t="s">
        <v>1525</v>
      </c>
      <c r="C572" s="1">
        <v>44686</v>
      </c>
      <c r="D572" s="1">
        <v>44794</v>
      </c>
      <c r="E572" s="1">
        <v>44645</v>
      </c>
    </row>
    <row r="573" spans="1:5" x14ac:dyDescent="0.25">
      <c r="A573" s="2" t="s">
        <v>1355</v>
      </c>
      <c r="B573" s="2" t="s">
        <v>1356</v>
      </c>
      <c r="C573" s="1"/>
      <c r="D573" s="1">
        <v>44919</v>
      </c>
      <c r="E573" s="1">
        <v>44691</v>
      </c>
    </row>
    <row r="574" spans="1:5" x14ac:dyDescent="0.25">
      <c r="A574" s="2" t="s">
        <v>809</v>
      </c>
      <c r="B574" s="2" t="s">
        <v>810</v>
      </c>
      <c r="C574" s="1">
        <v>44707</v>
      </c>
      <c r="D574" s="1">
        <v>44787</v>
      </c>
      <c r="E574" s="1">
        <v>44953</v>
      </c>
    </row>
    <row r="575" spans="1:5" x14ac:dyDescent="0.25">
      <c r="A575" s="2" t="s">
        <v>388</v>
      </c>
      <c r="B575" s="2" t="s">
        <v>389</v>
      </c>
      <c r="C575" s="1">
        <v>44866</v>
      </c>
      <c r="D575" s="1">
        <v>44909</v>
      </c>
      <c r="E575" s="1">
        <v>44850</v>
      </c>
    </row>
    <row r="576" spans="1:5" x14ac:dyDescent="0.25">
      <c r="A576" s="2" t="s">
        <v>388</v>
      </c>
      <c r="B576" s="2" t="s">
        <v>1445</v>
      </c>
      <c r="C576" s="1">
        <v>45188</v>
      </c>
      <c r="D576" s="1">
        <v>44861</v>
      </c>
      <c r="E576" s="1">
        <v>45090</v>
      </c>
    </row>
    <row r="577" spans="1:5" x14ac:dyDescent="0.25">
      <c r="A577" s="2" t="s">
        <v>1184</v>
      </c>
      <c r="B577" s="2" t="s">
        <v>1185</v>
      </c>
      <c r="C577" s="1">
        <v>45020</v>
      </c>
      <c r="D577" s="1"/>
      <c r="E577" s="1"/>
    </row>
    <row r="578" spans="1:5" x14ac:dyDescent="0.25">
      <c r="A578" s="2" t="s">
        <v>1941</v>
      </c>
      <c r="B578" s="2" t="s">
        <v>1942</v>
      </c>
      <c r="C578" s="1">
        <v>44895</v>
      </c>
      <c r="D578" s="1">
        <v>45044</v>
      </c>
      <c r="E578" s="1">
        <v>44669</v>
      </c>
    </row>
    <row r="579" spans="1:5" x14ac:dyDescent="0.25">
      <c r="A579" s="2" t="s">
        <v>2415</v>
      </c>
      <c r="B579" s="2" t="s">
        <v>2416</v>
      </c>
      <c r="C579" s="1">
        <v>44808</v>
      </c>
      <c r="D579" s="1">
        <v>44828</v>
      </c>
      <c r="E579" s="1">
        <v>45113</v>
      </c>
    </row>
    <row r="580" spans="1:5" x14ac:dyDescent="0.25">
      <c r="A580" s="2" t="s">
        <v>703</v>
      </c>
      <c r="B580" s="2" t="s">
        <v>704</v>
      </c>
      <c r="C580" s="1">
        <v>44890</v>
      </c>
      <c r="D580" s="1">
        <v>45106</v>
      </c>
      <c r="E580" s="1">
        <v>44777</v>
      </c>
    </row>
    <row r="581" spans="1:5" x14ac:dyDescent="0.25">
      <c r="A581" s="2" t="s">
        <v>1735</v>
      </c>
      <c r="B581" s="2" t="s">
        <v>1736</v>
      </c>
      <c r="C581" s="1"/>
      <c r="D581" s="1">
        <v>44787</v>
      </c>
      <c r="E581" s="1">
        <v>44749</v>
      </c>
    </row>
    <row r="582" spans="1:5" x14ac:dyDescent="0.25">
      <c r="A582" s="2" t="s">
        <v>601</v>
      </c>
      <c r="B582" s="2" t="s">
        <v>602</v>
      </c>
      <c r="C582" s="1">
        <v>44939</v>
      </c>
      <c r="D582" s="1">
        <v>44712</v>
      </c>
      <c r="E582" s="1">
        <v>45092</v>
      </c>
    </row>
    <row r="583" spans="1:5" x14ac:dyDescent="0.25">
      <c r="A583" s="2" t="s">
        <v>1895</v>
      </c>
      <c r="B583" s="2" t="s">
        <v>1896</v>
      </c>
      <c r="C583" s="1">
        <v>45155</v>
      </c>
      <c r="D583" s="1">
        <v>44718</v>
      </c>
      <c r="E583" s="1">
        <v>45462</v>
      </c>
    </row>
    <row r="584" spans="1:5" x14ac:dyDescent="0.25">
      <c r="A584" s="2" t="s">
        <v>437</v>
      </c>
      <c r="B584" s="2" t="s">
        <v>438</v>
      </c>
      <c r="C584" s="1">
        <v>44946</v>
      </c>
      <c r="D584" s="1">
        <v>44983</v>
      </c>
      <c r="E584" s="1">
        <v>44615</v>
      </c>
    </row>
    <row r="585" spans="1:5" x14ac:dyDescent="0.25">
      <c r="A585" s="2" t="s">
        <v>2371</v>
      </c>
      <c r="B585" s="2" t="s">
        <v>2372</v>
      </c>
      <c r="C585" s="1">
        <v>44768</v>
      </c>
      <c r="D585" s="1"/>
      <c r="E585" s="1"/>
    </row>
    <row r="586" spans="1:5" x14ac:dyDescent="0.25">
      <c r="A586" s="2" t="s">
        <v>2340</v>
      </c>
      <c r="B586" s="2" t="s">
        <v>2341</v>
      </c>
      <c r="C586" s="1">
        <v>44808</v>
      </c>
      <c r="D586" s="1">
        <v>45117</v>
      </c>
      <c r="E586" s="1">
        <v>44901</v>
      </c>
    </row>
    <row r="587" spans="1:5" x14ac:dyDescent="0.25">
      <c r="A587" s="2" t="s">
        <v>1679</v>
      </c>
      <c r="B587" s="2" t="s">
        <v>1680</v>
      </c>
      <c r="C587" s="1"/>
      <c r="D587" s="1">
        <v>44771</v>
      </c>
      <c r="E587" s="1">
        <v>45440</v>
      </c>
    </row>
    <row r="588" spans="1:5" x14ac:dyDescent="0.25">
      <c r="A588" s="2" t="s">
        <v>1249</v>
      </c>
      <c r="B588" s="2" t="s">
        <v>1250</v>
      </c>
      <c r="C588" s="1">
        <v>44882</v>
      </c>
      <c r="D588" s="1">
        <v>44680</v>
      </c>
      <c r="E588" s="1">
        <v>45166</v>
      </c>
    </row>
    <row r="589" spans="1:5" x14ac:dyDescent="0.25">
      <c r="A589" s="2" t="s">
        <v>1694</v>
      </c>
      <c r="B589" s="2" t="s">
        <v>1695</v>
      </c>
      <c r="C589" s="1">
        <v>45161</v>
      </c>
      <c r="D589" s="1">
        <v>44890</v>
      </c>
      <c r="E589" s="1">
        <v>45297</v>
      </c>
    </row>
    <row r="590" spans="1:5" x14ac:dyDescent="0.25">
      <c r="A590" s="2" t="s">
        <v>1366</v>
      </c>
      <c r="B590" s="2" t="s">
        <v>1367</v>
      </c>
      <c r="C590" s="1">
        <v>45054</v>
      </c>
      <c r="D590" s="1">
        <v>45161</v>
      </c>
      <c r="E590" s="1">
        <v>44953</v>
      </c>
    </row>
    <row r="591" spans="1:5" x14ac:dyDescent="0.25">
      <c r="A591" s="2" t="s">
        <v>1366</v>
      </c>
      <c r="B591" s="2" t="s">
        <v>1678</v>
      </c>
      <c r="C591" s="1">
        <v>44725</v>
      </c>
      <c r="D591" s="1">
        <v>44825</v>
      </c>
      <c r="E591" s="1">
        <v>45059</v>
      </c>
    </row>
    <row r="592" spans="1:5" x14ac:dyDescent="0.25">
      <c r="A592" s="2" t="s">
        <v>2019</v>
      </c>
      <c r="B592" s="2" t="s">
        <v>2020</v>
      </c>
      <c r="C592" s="1">
        <v>44876</v>
      </c>
      <c r="D592" s="1">
        <v>44732</v>
      </c>
      <c r="E592" s="1">
        <v>45494</v>
      </c>
    </row>
    <row r="593" spans="1:5" x14ac:dyDescent="0.25">
      <c r="A593" s="2" t="s">
        <v>117</v>
      </c>
      <c r="B593" s="2" t="s">
        <v>118</v>
      </c>
      <c r="C593" s="1">
        <v>44965</v>
      </c>
      <c r="D593" s="1"/>
      <c r="E593" s="1"/>
    </row>
    <row r="594" spans="1:5" x14ac:dyDescent="0.25">
      <c r="A594" s="2" t="s">
        <v>1225</v>
      </c>
      <c r="B594" s="2" t="s">
        <v>1226</v>
      </c>
      <c r="C594" s="1"/>
      <c r="D594" s="1">
        <v>44669</v>
      </c>
      <c r="E594" s="1">
        <v>45273</v>
      </c>
    </row>
    <row r="595" spans="1:5" x14ac:dyDescent="0.25">
      <c r="A595" s="2" t="s">
        <v>1421</v>
      </c>
      <c r="B595" s="2" t="s">
        <v>1422</v>
      </c>
      <c r="C595" s="1">
        <v>45045</v>
      </c>
      <c r="D595" s="1">
        <v>45136</v>
      </c>
      <c r="E595" s="1">
        <v>44878</v>
      </c>
    </row>
    <row r="596" spans="1:5" x14ac:dyDescent="0.25">
      <c r="A596" s="2" t="s">
        <v>1426</v>
      </c>
      <c r="B596" s="2" t="s">
        <v>1427</v>
      </c>
      <c r="C596" s="1">
        <v>44758</v>
      </c>
      <c r="D596" s="1">
        <v>45177</v>
      </c>
      <c r="E596" s="1">
        <v>45142</v>
      </c>
    </row>
    <row r="597" spans="1:5" x14ac:dyDescent="0.25">
      <c r="A597" s="2" t="s">
        <v>1153</v>
      </c>
      <c r="B597" s="2" t="s">
        <v>1154</v>
      </c>
      <c r="C597" s="1">
        <v>45093</v>
      </c>
      <c r="D597" s="1">
        <v>45043</v>
      </c>
      <c r="E597" s="1">
        <v>44602</v>
      </c>
    </row>
    <row r="598" spans="1:5" x14ac:dyDescent="0.25">
      <c r="A598" s="2" t="s">
        <v>1107</v>
      </c>
      <c r="B598" s="2" t="s">
        <v>1108</v>
      </c>
      <c r="C598" s="1">
        <v>44739</v>
      </c>
      <c r="D598" s="1">
        <v>45031</v>
      </c>
      <c r="E598" s="1">
        <v>45030</v>
      </c>
    </row>
    <row r="599" spans="1:5" x14ac:dyDescent="0.25">
      <c r="A599" s="2" t="s">
        <v>1107</v>
      </c>
      <c r="B599" s="2" t="s">
        <v>1965</v>
      </c>
      <c r="C599" s="1">
        <v>44838</v>
      </c>
      <c r="D599" s="1">
        <v>44636</v>
      </c>
      <c r="E599" s="1">
        <v>44638</v>
      </c>
    </row>
    <row r="600" spans="1:5" x14ac:dyDescent="0.25">
      <c r="A600" s="2" t="s">
        <v>1303</v>
      </c>
      <c r="B600" s="2" t="s">
        <v>1304</v>
      </c>
      <c r="C600" s="1">
        <v>45131</v>
      </c>
      <c r="D600" s="1">
        <v>44675</v>
      </c>
      <c r="E600" s="1">
        <v>44560</v>
      </c>
    </row>
    <row r="601" spans="1:5" x14ac:dyDescent="0.25">
      <c r="A601" s="2" t="s">
        <v>409</v>
      </c>
      <c r="B601" s="2" t="s">
        <v>410</v>
      </c>
      <c r="C601" s="1">
        <v>44937</v>
      </c>
      <c r="D601" s="1"/>
      <c r="E601" s="1"/>
    </row>
    <row r="602" spans="1:5" x14ac:dyDescent="0.25">
      <c r="A602" s="2" t="s">
        <v>1632</v>
      </c>
      <c r="B602" s="2" t="s">
        <v>1633</v>
      </c>
      <c r="C602" s="1">
        <v>45018</v>
      </c>
      <c r="D602" s="1">
        <v>44631</v>
      </c>
      <c r="E602" s="1">
        <v>45002</v>
      </c>
    </row>
    <row r="603" spans="1:5" x14ac:dyDescent="0.25">
      <c r="A603" s="2" t="s">
        <v>718</v>
      </c>
      <c r="B603" s="2" t="s">
        <v>719</v>
      </c>
      <c r="C603" s="1">
        <v>45129</v>
      </c>
      <c r="D603" s="1">
        <v>44913</v>
      </c>
      <c r="E603" s="1">
        <v>44562</v>
      </c>
    </row>
    <row r="604" spans="1:5" x14ac:dyDescent="0.25">
      <c r="A604" s="2" t="s">
        <v>2236</v>
      </c>
      <c r="B604" s="2" t="s">
        <v>2237</v>
      </c>
      <c r="C604" s="1">
        <v>45160</v>
      </c>
      <c r="D604" s="1">
        <v>44719</v>
      </c>
      <c r="E604" s="1">
        <v>44599</v>
      </c>
    </row>
    <row r="605" spans="1:5" x14ac:dyDescent="0.25">
      <c r="A605" s="2" t="s">
        <v>1909</v>
      </c>
      <c r="B605" s="2" t="s">
        <v>1910</v>
      </c>
      <c r="C605" s="1">
        <v>44908</v>
      </c>
      <c r="D605" s="1">
        <v>44891</v>
      </c>
      <c r="E605" s="1">
        <v>45031</v>
      </c>
    </row>
    <row r="606" spans="1:5" x14ac:dyDescent="0.25">
      <c r="A606" s="2" t="s">
        <v>1971</v>
      </c>
      <c r="B606" s="2" t="s">
        <v>1972</v>
      </c>
      <c r="C606" s="1">
        <v>45093</v>
      </c>
      <c r="D606" s="1">
        <v>45049</v>
      </c>
      <c r="E606" s="1">
        <v>44648</v>
      </c>
    </row>
    <row r="607" spans="1:5" x14ac:dyDescent="0.25">
      <c r="A607" s="2" t="s">
        <v>1848</v>
      </c>
      <c r="B607" s="2" t="s">
        <v>1849</v>
      </c>
      <c r="C607" s="1">
        <v>45093</v>
      </c>
      <c r="D607" s="1">
        <v>45122</v>
      </c>
      <c r="E607" s="1">
        <v>44780</v>
      </c>
    </row>
    <row r="608" spans="1:5" x14ac:dyDescent="0.25">
      <c r="A608" s="2" t="s">
        <v>1848</v>
      </c>
      <c r="B608" s="2" t="s">
        <v>1964</v>
      </c>
      <c r="C608" s="1">
        <v>45170</v>
      </c>
      <c r="D608" s="1">
        <v>44853</v>
      </c>
      <c r="E608" s="1">
        <v>45237</v>
      </c>
    </row>
    <row r="609" spans="1:5" x14ac:dyDescent="0.25">
      <c r="A609" s="2" t="s">
        <v>2169</v>
      </c>
      <c r="B609" s="2" t="s">
        <v>2170</v>
      </c>
      <c r="C609" s="1">
        <v>44951</v>
      </c>
      <c r="D609" s="1">
        <v>44823</v>
      </c>
      <c r="E609" s="1">
        <v>44727</v>
      </c>
    </row>
    <row r="610" spans="1:5" x14ac:dyDescent="0.25">
      <c r="A610" s="2" t="s">
        <v>429</v>
      </c>
      <c r="B610" s="2" t="s">
        <v>430</v>
      </c>
      <c r="C610" s="1">
        <v>44882</v>
      </c>
      <c r="D610" s="1">
        <v>44823</v>
      </c>
      <c r="E610" s="1">
        <v>45353</v>
      </c>
    </row>
    <row r="611" spans="1:5" x14ac:dyDescent="0.25">
      <c r="A611" s="2" t="s">
        <v>1061</v>
      </c>
      <c r="B611" s="2" t="s">
        <v>1062</v>
      </c>
      <c r="C611" s="1">
        <v>44939</v>
      </c>
      <c r="D611" s="1">
        <v>44931</v>
      </c>
      <c r="E611" s="1">
        <v>45046</v>
      </c>
    </row>
    <row r="612" spans="1:5" x14ac:dyDescent="0.25">
      <c r="A612" s="2" t="s">
        <v>1101</v>
      </c>
      <c r="B612" s="2" t="s">
        <v>1102</v>
      </c>
      <c r="C612" s="1"/>
      <c r="D612" s="1">
        <v>44800</v>
      </c>
      <c r="E612" s="1">
        <v>44917</v>
      </c>
    </row>
    <row r="613" spans="1:5" x14ac:dyDescent="0.25">
      <c r="A613" s="2" t="s">
        <v>1101</v>
      </c>
      <c r="B613" s="2" t="s">
        <v>1363</v>
      </c>
      <c r="C613" s="1">
        <v>44826</v>
      </c>
      <c r="D613" s="1">
        <v>45148</v>
      </c>
      <c r="E613" s="1">
        <v>45027</v>
      </c>
    </row>
    <row r="614" spans="1:5" x14ac:dyDescent="0.25">
      <c r="A614" s="2" t="s">
        <v>1717</v>
      </c>
      <c r="B614" s="2" t="s">
        <v>1718</v>
      </c>
      <c r="C614" s="1">
        <v>45000</v>
      </c>
      <c r="D614" s="1">
        <v>44790</v>
      </c>
      <c r="E614" s="1">
        <v>44839</v>
      </c>
    </row>
    <row r="615" spans="1:5" x14ac:dyDescent="0.25">
      <c r="A615" s="2" t="s">
        <v>336</v>
      </c>
      <c r="B615" s="2" t="s">
        <v>337</v>
      </c>
      <c r="C615" s="1">
        <v>44766</v>
      </c>
      <c r="D615" s="1">
        <v>44989</v>
      </c>
      <c r="E615" s="1">
        <v>45099</v>
      </c>
    </row>
    <row r="616" spans="1:5" x14ac:dyDescent="0.25">
      <c r="A616" s="2" t="s">
        <v>421</v>
      </c>
      <c r="B616" s="2" t="s">
        <v>422</v>
      </c>
      <c r="C616" s="1">
        <v>45187</v>
      </c>
      <c r="D616" s="1">
        <v>45010</v>
      </c>
      <c r="E616" s="1">
        <v>45341</v>
      </c>
    </row>
    <row r="617" spans="1:5" x14ac:dyDescent="0.25">
      <c r="A617" s="2" t="s">
        <v>1263</v>
      </c>
      <c r="B617" s="2" t="s">
        <v>1264</v>
      </c>
      <c r="C617" s="1"/>
      <c r="D617" s="1">
        <v>44680</v>
      </c>
      <c r="E617" s="1">
        <v>45230</v>
      </c>
    </row>
    <row r="618" spans="1:5" x14ac:dyDescent="0.25">
      <c r="A618" s="2" t="s">
        <v>1719</v>
      </c>
      <c r="B618" s="2" t="s">
        <v>1720</v>
      </c>
      <c r="C618" s="1">
        <v>44905</v>
      </c>
      <c r="D618" s="1">
        <v>44769</v>
      </c>
      <c r="E618" s="1">
        <v>45474</v>
      </c>
    </row>
    <row r="619" spans="1:5" x14ac:dyDescent="0.25">
      <c r="A619" s="2" t="s">
        <v>122</v>
      </c>
      <c r="B619" s="2" t="s">
        <v>123</v>
      </c>
      <c r="C619" s="1">
        <v>44774</v>
      </c>
      <c r="D619" s="1">
        <v>44728</v>
      </c>
      <c r="E619" s="1">
        <v>44619</v>
      </c>
    </row>
    <row r="620" spans="1:5" x14ac:dyDescent="0.25">
      <c r="A620" s="2" t="s">
        <v>662</v>
      </c>
      <c r="B620" s="2" t="s">
        <v>663</v>
      </c>
      <c r="C620" s="1">
        <v>45116</v>
      </c>
      <c r="D620" s="1">
        <v>44970</v>
      </c>
      <c r="E620" s="1">
        <v>44654</v>
      </c>
    </row>
    <row r="621" spans="1:5" x14ac:dyDescent="0.25">
      <c r="A621" s="2" t="s">
        <v>686</v>
      </c>
      <c r="B621" s="2" t="s">
        <v>687</v>
      </c>
      <c r="C621" s="1"/>
      <c r="D621" s="1">
        <v>44821</v>
      </c>
      <c r="E621" s="1">
        <v>45118</v>
      </c>
    </row>
    <row r="622" spans="1:5" x14ac:dyDescent="0.25">
      <c r="A622" s="2" t="s">
        <v>686</v>
      </c>
      <c r="B622" s="2" t="s">
        <v>1995</v>
      </c>
      <c r="C622" s="1">
        <v>45177</v>
      </c>
      <c r="D622" s="1">
        <v>44698</v>
      </c>
      <c r="E622" s="1">
        <v>45418</v>
      </c>
    </row>
    <row r="623" spans="1:5" x14ac:dyDescent="0.25">
      <c r="A623" s="2" t="s">
        <v>359</v>
      </c>
      <c r="B623" s="2" t="s">
        <v>360</v>
      </c>
      <c r="C623" s="1">
        <v>44910</v>
      </c>
      <c r="D623" s="1">
        <v>44630</v>
      </c>
      <c r="E623" s="1">
        <v>44688</v>
      </c>
    </row>
    <row r="624" spans="1:5" x14ac:dyDescent="0.25">
      <c r="A624" s="2" t="s">
        <v>1269</v>
      </c>
      <c r="B624" s="2" t="s">
        <v>1270</v>
      </c>
      <c r="C624" s="1">
        <v>44965</v>
      </c>
      <c r="D624" s="1">
        <v>44815</v>
      </c>
      <c r="E624" s="1">
        <v>44804</v>
      </c>
    </row>
    <row r="625" spans="1:5" x14ac:dyDescent="0.25">
      <c r="A625" s="2" t="s">
        <v>351</v>
      </c>
      <c r="B625" s="2" t="s">
        <v>352</v>
      </c>
      <c r="C625" s="1"/>
      <c r="D625" s="1">
        <v>45139</v>
      </c>
      <c r="E625" s="1">
        <v>45100</v>
      </c>
    </row>
    <row r="626" spans="1:5" x14ac:dyDescent="0.25">
      <c r="A626" s="2" t="s">
        <v>1042</v>
      </c>
      <c r="B626" s="2" t="s">
        <v>1043</v>
      </c>
      <c r="C626" s="1">
        <v>45134</v>
      </c>
      <c r="D626" s="1">
        <v>44847</v>
      </c>
      <c r="E626" s="1">
        <v>45386</v>
      </c>
    </row>
    <row r="627" spans="1:5" x14ac:dyDescent="0.25">
      <c r="A627" s="2" t="s">
        <v>1446</v>
      </c>
      <c r="B627" s="2" t="s">
        <v>1447</v>
      </c>
      <c r="C627" s="1"/>
      <c r="D627" s="1">
        <v>44856</v>
      </c>
      <c r="E627" s="1">
        <v>45258</v>
      </c>
    </row>
    <row r="628" spans="1:5" x14ac:dyDescent="0.25">
      <c r="A628" s="2" t="s">
        <v>443</v>
      </c>
      <c r="B628" s="2" t="s">
        <v>444</v>
      </c>
      <c r="C628" s="1"/>
      <c r="D628" s="1">
        <v>44631</v>
      </c>
      <c r="E628" s="1">
        <v>44733</v>
      </c>
    </row>
    <row r="629" spans="1:5" x14ac:dyDescent="0.25">
      <c r="A629" s="2" t="s">
        <v>141</v>
      </c>
      <c r="B629" s="2" t="s">
        <v>142</v>
      </c>
      <c r="C629" s="1">
        <v>45094</v>
      </c>
      <c r="D629" s="1">
        <v>44856</v>
      </c>
      <c r="E629" s="1">
        <v>45437</v>
      </c>
    </row>
    <row r="630" spans="1:5" x14ac:dyDescent="0.25">
      <c r="A630" s="2" t="s">
        <v>1218</v>
      </c>
      <c r="B630" s="2" t="s">
        <v>1219</v>
      </c>
      <c r="C630" s="1">
        <v>45004</v>
      </c>
      <c r="D630" s="1">
        <v>45061</v>
      </c>
      <c r="E630" s="1">
        <v>44652</v>
      </c>
    </row>
    <row r="631" spans="1:5" x14ac:dyDescent="0.25">
      <c r="A631" s="2" t="s">
        <v>2124</v>
      </c>
      <c r="B631" s="2" t="s">
        <v>2125</v>
      </c>
      <c r="C631" s="1">
        <v>44937</v>
      </c>
      <c r="D631" s="1"/>
      <c r="E631" s="1"/>
    </row>
    <row r="632" spans="1:5" x14ac:dyDescent="0.25">
      <c r="A632" s="2" t="s">
        <v>1424</v>
      </c>
      <c r="B632" s="2" t="s">
        <v>1425</v>
      </c>
      <c r="C632" s="1">
        <v>44955</v>
      </c>
      <c r="D632" s="1"/>
      <c r="E632" s="1"/>
    </row>
    <row r="633" spans="1:5" x14ac:dyDescent="0.25">
      <c r="A633" s="2" t="s">
        <v>1463</v>
      </c>
      <c r="B633" s="2" t="s">
        <v>1464</v>
      </c>
      <c r="C633" s="1">
        <v>44763</v>
      </c>
      <c r="D633" s="1">
        <v>44664</v>
      </c>
      <c r="E633" s="1">
        <v>45249</v>
      </c>
    </row>
    <row r="634" spans="1:5" x14ac:dyDescent="0.25">
      <c r="A634" s="2" t="s">
        <v>1927</v>
      </c>
      <c r="B634" s="2" t="s">
        <v>1928</v>
      </c>
      <c r="C634" s="1">
        <v>44884</v>
      </c>
      <c r="D634" s="1">
        <v>45175</v>
      </c>
      <c r="E634" s="1">
        <v>44641</v>
      </c>
    </row>
    <row r="635" spans="1:5" x14ac:dyDescent="0.25">
      <c r="A635" s="2" t="s">
        <v>2290</v>
      </c>
      <c r="B635" s="2" t="s">
        <v>2291</v>
      </c>
      <c r="C635" s="1">
        <v>45118</v>
      </c>
      <c r="D635" s="1">
        <v>45112</v>
      </c>
      <c r="E635" s="1">
        <v>44829</v>
      </c>
    </row>
    <row r="636" spans="1:5" x14ac:dyDescent="0.25">
      <c r="A636" s="2" t="s">
        <v>632</v>
      </c>
      <c r="B636" s="2" t="s">
        <v>633</v>
      </c>
      <c r="C636" s="1">
        <v>44884</v>
      </c>
      <c r="D636" s="1">
        <v>44646</v>
      </c>
      <c r="E636" s="1">
        <v>45467</v>
      </c>
    </row>
    <row r="637" spans="1:5" x14ac:dyDescent="0.25">
      <c r="A637" s="2" t="s">
        <v>357</v>
      </c>
      <c r="B637" s="2" t="s">
        <v>358</v>
      </c>
      <c r="C637" s="1">
        <v>45098</v>
      </c>
      <c r="D637" s="1"/>
      <c r="E637" s="1"/>
    </row>
    <row r="638" spans="1:5" x14ac:dyDescent="0.25">
      <c r="A638" s="2" t="s">
        <v>404</v>
      </c>
      <c r="B638" s="2" t="s">
        <v>405</v>
      </c>
      <c r="C638" s="1">
        <v>45133</v>
      </c>
      <c r="D638" s="1">
        <v>44796</v>
      </c>
      <c r="E638" s="1">
        <v>45429</v>
      </c>
    </row>
    <row r="639" spans="1:5" x14ac:dyDescent="0.25">
      <c r="A639" s="2" t="s">
        <v>1709</v>
      </c>
      <c r="B639" s="2" t="s">
        <v>1710</v>
      </c>
      <c r="C639" s="1"/>
      <c r="D639" s="1">
        <v>45102</v>
      </c>
      <c r="E639" s="1">
        <v>44609</v>
      </c>
    </row>
    <row r="640" spans="1:5" x14ac:dyDescent="0.25">
      <c r="A640" s="2" t="s">
        <v>1167</v>
      </c>
      <c r="B640" s="2" t="s">
        <v>1168</v>
      </c>
      <c r="C640" s="1">
        <v>44918</v>
      </c>
      <c r="D640" s="1">
        <v>44860</v>
      </c>
      <c r="E640" s="1">
        <v>44916</v>
      </c>
    </row>
    <row r="641" spans="1:5" x14ac:dyDescent="0.25">
      <c r="A641" s="2" t="s">
        <v>1588</v>
      </c>
      <c r="B641" s="2" t="s">
        <v>1589</v>
      </c>
      <c r="C641" s="1">
        <v>45100</v>
      </c>
      <c r="D641" s="1">
        <v>45062</v>
      </c>
      <c r="E641" s="1">
        <v>45390</v>
      </c>
    </row>
    <row r="642" spans="1:5" x14ac:dyDescent="0.25">
      <c r="A642" s="2" t="s">
        <v>509</v>
      </c>
      <c r="B642" s="2" t="s">
        <v>510</v>
      </c>
      <c r="C642" s="1">
        <v>45170</v>
      </c>
      <c r="D642" s="1">
        <v>44892</v>
      </c>
      <c r="E642" s="1">
        <v>44724</v>
      </c>
    </row>
    <row r="643" spans="1:5" x14ac:dyDescent="0.25">
      <c r="A643" s="2" t="s">
        <v>233</v>
      </c>
      <c r="B643" s="2" t="s">
        <v>234</v>
      </c>
      <c r="C643" s="1">
        <v>45037</v>
      </c>
      <c r="D643" s="1">
        <v>44684</v>
      </c>
      <c r="E643" s="1">
        <v>44755</v>
      </c>
    </row>
    <row r="644" spans="1:5" x14ac:dyDescent="0.25">
      <c r="A644" s="2" t="s">
        <v>1872</v>
      </c>
      <c r="B644" s="2" t="s">
        <v>1873</v>
      </c>
      <c r="C644" s="1">
        <v>44734</v>
      </c>
      <c r="D644" s="1">
        <v>44819</v>
      </c>
      <c r="E644" s="1">
        <v>44620</v>
      </c>
    </row>
    <row r="645" spans="1:5" x14ac:dyDescent="0.25">
      <c r="A645" s="2" t="s">
        <v>1312</v>
      </c>
      <c r="B645" s="2" t="s">
        <v>1313</v>
      </c>
      <c r="C645" s="1">
        <v>44765</v>
      </c>
      <c r="D645" s="1">
        <v>44995</v>
      </c>
      <c r="E645" s="1">
        <v>45139</v>
      </c>
    </row>
    <row r="646" spans="1:5" x14ac:dyDescent="0.25">
      <c r="A646" s="2" t="s">
        <v>1159</v>
      </c>
      <c r="B646" s="2" t="s">
        <v>1160</v>
      </c>
      <c r="C646" s="1">
        <v>45188</v>
      </c>
      <c r="D646" s="1">
        <v>45144</v>
      </c>
      <c r="E646" s="1">
        <v>44913</v>
      </c>
    </row>
    <row r="647" spans="1:5" x14ac:dyDescent="0.25">
      <c r="A647" s="2" t="s">
        <v>1045</v>
      </c>
      <c r="B647" s="2" t="s">
        <v>1046</v>
      </c>
      <c r="C647" s="1">
        <v>44881</v>
      </c>
      <c r="D647" s="1">
        <v>44733</v>
      </c>
      <c r="E647" s="1">
        <v>45058</v>
      </c>
    </row>
    <row r="648" spans="1:5" x14ac:dyDescent="0.25">
      <c r="A648" s="2" t="s">
        <v>816</v>
      </c>
      <c r="B648" s="2" t="s">
        <v>817</v>
      </c>
      <c r="C648" s="1">
        <v>45195</v>
      </c>
      <c r="D648" s="1"/>
      <c r="E648" s="1"/>
    </row>
    <row r="649" spans="1:5" x14ac:dyDescent="0.25">
      <c r="A649" s="2" t="s">
        <v>243</v>
      </c>
      <c r="B649" s="2" t="s">
        <v>244</v>
      </c>
      <c r="C649" s="1">
        <v>44947</v>
      </c>
      <c r="D649" s="1">
        <v>45029</v>
      </c>
      <c r="E649" s="1">
        <v>45185</v>
      </c>
    </row>
    <row r="650" spans="1:5" x14ac:dyDescent="0.25">
      <c r="A650" s="2" t="s">
        <v>1116</v>
      </c>
      <c r="B650" s="2" t="s">
        <v>1117</v>
      </c>
      <c r="C650" s="1"/>
      <c r="D650" s="1">
        <v>45017</v>
      </c>
      <c r="E650" s="1">
        <v>45490</v>
      </c>
    </row>
    <row r="651" spans="1:5" x14ac:dyDescent="0.25">
      <c r="A651" s="2" t="s">
        <v>1020</v>
      </c>
      <c r="B651" s="2" t="s">
        <v>1021</v>
      </c>
      <c r="C651" s="1">
        <v>44878</v>
      </c>
      <c r="D651" s="1">
        <v>44641</v>
      </c>
      <c r="E651" s="1">
        <v>45293</v>
      </c>
    </row>
    <row r="652" spans="1:5" x14ac:dyDescent="0.25">
      <c r="A652" s="2" t="s">
        <v>1844</v>
      </c>
      <c r="B652" s="2" t="s">
        <v>1845</v>
      </c>
      <c r="C652" s="1">
        <v>44732</v>
      </c>
      <c r="D652" s="1">
        <v>44998</v>
      </c>
      <c r="E652" s="1">
        <v>45040</v>
      </c>
    </row>
    <row r="653" spans="1:5" x14ac:dyDescent="0.25">
      <c r="A653" s="2" t="s">
        <v>2409</v>
      </c>
      <c r="B653" s="2" t="s">
        <v>2410</v>
      </c>
      <c r="C653" s="1">
        <v>45165</v>
      </c>
      <c r="D653" s="1">
        <v>45153</v>
      </c>
      <c r="E653" s="1">
        <v>45293</v>
      </c>
    </row>
    <row r="654" spans="1:5" x14ac:dyDescent="0.25">
      <c r="A654" s="2" t="s">
        <v>2034</v>
      </c>
      <c r="B654" s="2" t="s">
        <v>2035</v>
      </c>
      <c r="C654" s="1">
        <v>44802</v>
      </c>
      <c r="D654" s="1">
        <v>44866</v>
      </c>
      <c r="E654" s="1">
        <v>44845</v>
      </c>
    </row>
    <row r="655" spans="1:5" x14ac:dyDescent="0.25">
      <c r="A655" s="2" t="s">
        <v>407</v>
      </c>
      <c r="B655" s="2" t="s">
        <v>408</v>
      </c>
      <c r="C655" s="1">
        <v>45167</v>
      </c>
      <c r="D655" s="1">
        <v>44913</v>
      </c>
      <c r="E655" s="1">
        <v>44806</v>
      </c>
    </row>
    <row r="656" spans="1:5" x14ac:dyDescent="0.25">
      <c r="A656" s="2" t="s">
        <v>1789</v>
      </c>
      <c r="B656" s="2" t="s">
        <v>1790</v>
      </c>
      <c r="C656" s="1">
        <v>44984</v>
      </c>
      <c r="D656" s="1">
        <v>44967</v>
      </c>
      <c r="E656" s="1">
        <v>45431</v>
      </c>
    </row>
    <row r="657" spans="1:5" x14ac:dyDescent="0.25">
      <c r="A657" s="2" t="s">
        <v>1749</v>
      </c>
      <c r="B657" s="2" t="s">
        <v>1750</v>
      </c>
      <c r="C657" s="1">
        <v>44900</v>
      </c>
      <c r="D657" s="1">
        <v>45186</v>
      </c>
      <c r="E657" s="1">
        <v>45153</v>
      </c>
    </row>
    <row r="658" spans="1:5" x14ac:dyDescent="0.25">
      <c r="A658" s="2" t="s">
        <v>969</v>
      </c>
      <c r="B658" s="2" t="s">
        <v>970</v>
      </c>
      <c r="C658" s="1">
        <v>44779</v>
      </c>
      <c r="D658" s="1">
        <v>45127</v>
      </c>
      <c r="E658" s="1">
        <v>45001</v>
      </c>
    </row>
    <row r="659" spans="1:5" x14ac:dyDescent="0.25">
      <c r="A659" s="2" t="s">
        <v>1605</v>
      </c>
      <c r="B659" s="2" t="s">
        <v>1606</v>
      </c>
      <c r="C659" s="1"/>
      <c r="D659" s="1">
        <v>44914</v>
      </c>
      <c r="E659" s="1">
        <v>45355</v>
      </c>
    </row>
    <row r="660" spans="1:5" x14ac:dyDescent="0.25">
      <c r="A660" s="2" t="s">
        <v>2076</v>
      </c>
      <c r="B660" s="2" t="s">
        <v>2077</v>
      </c>
      <c r="C660" s="1">
        <v>45181</v>
      </c>
      <c r="D660" s="1">
        <v>44851</v>
      </c>
      <c r="E660" s="1">
        <v>45491</v>
      </c>
    </row>
    <row r="661" spans="1:5" x14ac:dyDescent="0.25">
      <c r="A661" s="2" t="s">
        <v>2110</v>
      </c>
      <c r="B661" s="2" t="s">
        <v>2111</v>
      </c>
      <c r="C661" s="1">
        <v>45026</v>
      </c>
      <c r="D661" s="1">
        <v>45143</v>
      </c>
      <c r="E661" s="1">
        <v>44910</v>
      </c>
    </row>
    <row r="662" spans="1:5" x14ac:dyDescent="0.25">
      <c r="A662" s="2" t="s">
        <v>2126</v>
      </c>
      <c r="B662" s="2" t="s">
        <v>2127</v>
      </c>
      <c r="C662" s="1">
        <v>44667</v>
      </c>
      <c r="D662" s="1">
        <v>44710</v>
      </c>
      <c r="E662" s="1">
        <v>44619</v>
      </c>
    </row>
    <row r="663" spans="1:5" x14ac:dyDescent="0.25">
      <c r="A663" s="2" t="s">
        <v>2101</v>
      </c>
      <c r="B663" s="2" t="s">
        <v>2102</v>
      </c>
      <c r="C663" s="1">
        <v>45173</v>
      </c>
      <c r="D663" s="1">
        <v>44778</v>
      </c>
      <c r="E663" s="1">
        <v>44907</v>
      </c>
    </row>
    <row r="664" spans="1:5" x14ac:dyDescent="0.25">
      <c r="A664" s="2" t="s">
        <v>213</v>
      </c>
      <c r="B664" s="2" t="s">
        <v>214</v>
      </c>
      <c r="C664" s="1"/>
      <c r="D664" s="1"/>
      <c r="E664" s="1"/>
    </row>
    <row r="665" spans="1:5" x14ac:dyDescent="0.25">
      <c r="A665" s="2" t="s">
        <v>862</v>
      </c>
      <c r="B665" s="2" t="s">
        <v>863</v>
      </c>
      <c r="C665" s="1">
        <v>44846</v>
      </c>
      <c r="D665" s="1">
        <v>44925</v>
      </c>
      <c r="E665" s="1">
        <v>45142</v>
      </c>
    </row>
    <row r="666" spans="1:5" x14ac:dyDescent="0.25">
      <c r="A666" s="2" t="s">
        <v>285</v>
      </c>
      <c r="B666" s="2" t="s">
        <v>286</v>
      </c>
      <c r="C666" s="1">
        <v>44934</v>
      </c>
      <c r="D666" s="1">
        <v>45179</v>
      </c>
      <c r="E666" s="1">
        <v>45361</v>
      </c>
    </row>
    <row r="667" spans="1:5" x14ac:dyDescent="0.25">
      <c r="A667" s="2" t="s">
        <v>879</v>
      </c>
      <c r="B667" s="2" t="s">
        <v>880</v>
      </c>
      <c r="C667" s="1"/>
      <c r="D667" s="1">
        <v>44636</v>
      </c>
      <c r="E667" s="1">
        <v>44845</v>
      </c>
    </row>
    <row r="668" spans="1:5" x14ac:dyDescent="0.25">
      <c r="A668" s="2" t="s">
        <v>2192</v>
      </c>
      <c r="B668" s="2" t="s">
        <v>2193</v>
      </c>
      <c r="C668" s="1">
        <v>45044</v>
      </c>
      <c r="D668" s="1">
        <v>44777</v>
      </c>
      <c r="E668" s="1">
        <v>45345</v>
      </c>
    </row>
    <row r="669" spans="1:5" x14ac:dyDescent="0.25">
      <c r="A669" s="2" t="s">
        <v>1911</v>
      </c>
      <c r="B669" s="2" t="s">
        <v>1912</v>
      </c>
      <c r="C669" s="1">
        <v>44801</v>
      </c>
      <c r="D669" s="1">
        <v>44874</v>
      </c>
      <c r="E669" s="1">
        <v>44960</v>
      </c>
    </row>
    <row r="670" spans="1:5" x14ac:dyDescent="0.25">
      <c r="A670" s="2" t="s">
        <v>1911</v>
      </c>
      <c r="B670" s="2" t="s">
        <v>2373</v>
      </c>
      <c r="C670" s="1">
        <v>45100</v>
      </c>
      <c r="D670" s="1">
        <v>44847</v>
      </c>
      <c r="E670" s="1">
        <v>44831</v>
      </c>
    </row>
    <row r="671" spans="1:5" x14ac:dyDescent="0.25">
      <c r="A671" s="2" t="s">
        <v>2381</v>
      </c>
      <c r="B671" s="2" t="s">
        <v>2382</v>
      </c>
      <c r="C671" s="1">
        <v>44668</v>
      </c>
      <c r="D671" s="1">
        <v>44659</v>
      </c>
      <c r="E671" s="1">
        <v>45218</v>
      </c>
    </row>
    <row r="672" spans="1:5" x14ac:dyDescent="0.25">
      <c r="A672" s="2" t="s">
        <v>2031</v>
      </c>
      <c r="B672" s="2" t="s">
        <v>2032</v>
      </c>
      <c r="C672" s="1">
        <v>45037</v>
      </c>
      <c r="D672" s="1">
        <v>44721</v>
      </c>
      <c r="E672" s="1">
        <v>45489</v>
      </c>
    </row>
    <row r="673" spans="1:5" x14ac:dyDescent="0.25">
      <c r="A673" s="2" t="s">
        <v>1989</v>
      </c>
      <c r="B673" s="2" t="s">
        <v>1990</v>
      </c>
      <c r="C673" s="1">
        <v>45067</v>
      </c>
      <c r="D673" s="1">
        <v>45052</v>
      </c>
      <c r="E673" s="1">
        <v>44717</v>
      </c>
    </row>
    <row r="674" spans="1:5" x14ac:dyDescent="0.25">
      <c r="A674" s="2" t="s">
        <v>2250</v>
      </c>
      <c r="B674" s="2" t="s">
        <v>2251</v>
      </c>
      <c r="C674" s="1">
        <v>45031</v>
      </c>
      <c r="D674" s="1"/>
      <c r="E674" s="1"/>
    </row>
    <row r="675" spans="1:5" x14ac:dyDescent="0.25">
      <c r="A675" s="2" t="s">
        <v>691</v>
      </c>
      <c r="B675" s="2" t="s">
        <v>692</v>
      </c>
      <c r="C675" s="1">
        <v>45110</v>
      </c>
      <c r="D675" s="1">
        <v>44674</v>
      </c>
      <c r="E675" s="1">
        <v>45171</v>
      </c>
    </row>
    <row r="676" spans="1:5" x14ac:dyDescent="0.25">
      <c r="A676" s="2" t="s">
        <v>1230</v>
      </c>
      <c r="B676" s="2" t="s">
        <v>1231</v>
      </c>
      <c r="C676" s="1">
        <v>45086</v>
      </c>
      <c r="D676" s="1">
        <v>45012</v>
      </c>
      <c r="E676" s="1">
        <v>45375</v>
      </c>
    </row>
    <row r="677" spans="1:5" x14ac:dyDescent="0.25">
      <c r="A677" s="2" t="s">
        <v>1012</v>
      </c>
      <c r="B677" s="2" t="s">
        <v>1013</v>
      </c>
      <c r="C677" s="1"/>
      <c r="D677" s="1">
        <v>44983</v>
      </c>
      <c r="E677" s="1">
        <v>45349</v>
      </c>
    </row>
    <row r="678" spans="1:5" x14ac:dyDescent="0.25">
      <c r="A678" s="2" t="s">
        <v>1433</v>
      </c>
      <c r="B678" s="2" t="s">
        <v>1434</v>
      </c>
      <c r="C678" s="1"/>
      <c r="D678" s="1">
        <v>44797</v>
      </c>
      <c r="E678" s="1">
        <v>45347</v>
      </c>
    </row>
    <row r="679" spans="1:5" x14ac:dyDescent="0.25">
      <c r="A679" s="2" t="s">
        <v>2287</v>
      </c>
      <c r="B679" s="2" t="s">
        <v>2288</v>
      </c>
      <c r="C679" s="1">
        <v>45087</v>
      </c>
      <c r="D679" s="1">
        <v>44987</v>
      </c>
      <c r="E679" s="1">
        <v>44736</v>
      </c>
    </row>
    <row r="680" spans="1:5" x14ac:dyDescent="0.25">
      <c r="A680" s="2" t="s">
        <v>1721</v>
      </c>
      <c r="B680" s="2" t="s">
        <v>1722</v>
      </c>
      <c r="C680" s="1">
        <v>44966</v>
      </c>
      <c r="D680" s="1">
        <v>44951</v>
      </c>
      <c r="E680" s="1">
        <v>45165</v>
      </c>
    </row>
    <row r="681" spans="1:5" x14ac:dyDescent="0.25">
      <c r="A681" s="2" t="s">
        <v>1451</v>
      </c>
      <c r="B681" s="2" t="s">
        <v>1452</v>
      </c>
      <c r="C681" s="1">
        <v>45010</v>
      </c>
      <c r="D681" s="1">
        <v>44747</v>
      </c>
      <c r="E681" s="1">
        <v>44669</v>
      </c>
    </row>
    <row r="682" spans="1:5" x14ac:dyDescent="0.25">
      <c r="A682" s="2" t="s">
        <v>1899</v>
      </c>
      <c r="B682" s="2" t="s">
        <v>1900</v>
      </c>
      <c r="C682" s="1">
        <v>45007</v>
      </c>
      <c r="D682" s="1">
        <v>44833</v>
      </c>
      <c r="E682" s="1">
        <v>45244</v>
      </c>
    </row>
    <row r="683" spans="1:5" x14ac:dyDescent="0.25">
      <c r="A683" s="2" t="s">
        <v>1483</v>
      </c>
      <c r="B683" s="2" t="s">
        <v>1484</v>
      </c>
      <c r="C683" s="1">
        <v>44867</v>
      </c>
      <c r="D683" s="1">
        <v>44939</v>
      </c>
      <c r="E683" s="1">
        <v>44928</v>
      </c>
    </row>
    <row r="684" spans="1:5" x14ac:dyDescent="0.25">
      <c r="A684" s="2" t="s">
        <v>1386</v>
      </c>
      <c r="B684" s="2" t="s">
        <v>1387</v>
      </c>
      <c r="C684" s="1">
        <v>44789</v>
      </c>
      <c r="D684" s="1"/>
      <c r="E684" s="1"/>
    </row>
    <row r="685" spans="1:5" x14ac:dyDescent="0.25">
      <c r="A685" s="2" t="s">
        <v>1177</v>
      </c>
      <c r="B685" s="2" t="s">
        <v>1178</v>
      </c>
      <c r="C685" s="1">
        <v>44735</v>
      </c>
      <c r="D685" s="1">
        <v>44909</v>
      </c>
      <c r="E685" s="1">
        <v>45116</v>
      </c>
    </row>
    <row r="686" spans="1:5" x14ac:dyDescent="0.25">
      <c r="A686" s="2" t="s">
        <v>2002</v>
      </c>
      <c r="B686" s="2" t="s">
        <v>2003</v>
      </c>
      <c r="C686" s="1">
        <v>44685</v>
      </c>
      <c r="D686" s="1">
        <v>44939</v>
      </c>
      <c r="E686" s="1">
        <v>45254</v>
      </c>
    </row>
    <row r="687" spans="1:5" x14ac:dyDescent="0.25">
      <c r="A687" s="2" t="s">
        <v>2388</v>
      </c>
      <c r="B687" s="2" t="s">
        <v>2389</v>
      </c>
      <c r="C687" s="1">
        <v>44676</v>
      </c>
      <c r="D687" s="1"/>
      <c r="E687" s="1"/>
    </row>
    <row r="688" spans="1:5" x14ac:dyDescent="0.25">
      <c r="A688" s="2" t="s">
        <v>1751</v>
      </c>
      <c r="B688" s="2" t="s">
        <v>1752</v>
      </c>
      <c r="C688" s="1">
        <v>44691</v>
      </c>
      <c r="D688" s="1"/>
      <c r="E688" s="1"/>
    </row>
    <row r="689" spans="1:5" x14ac:dyDescent="0.25">
      <c r="A689" s="2" t="s">
        <v>1581</v>
      </c>
      <c r="B689" s="2" t="s">
        <v>1582</v>
      </c>
      <c r="C689" s="1">
        <v>44668</v>
      </c>
      <c r="D689" s="1">
        <v>45115</v>
      </c>
      <c r="E689" s="1">
        <v>45264</v>
      </c>
    </row>
    <row r="690" spans="1:5" x14ac:dyDescent="0.25">
      <c r="A690" s="2" t="s">
        <v>1377</v>
      </c>
      <c r="B690" s="2" t="s">
        <v>1378</v>
      </c>
      <c r="C690" s="1">
        <v>45196</v>
      </c>
      <c r="D690" s="1">
        <v>45188</v>
      </c>
      <c r="E690" s="1">
        <v>44659</v>
      </c>
    </row>
    <row r="691" spans="1:5" x14ac:dyDescent="0.25">
      <c r="A691" s="2" t="s">
        <v>2024</v>
      </c>
      <c r="B691" s="2" t="s">
        <v>2025</v>
      </c>
      <c r="C691" s="1">
        <v>44762</v>
      </c>
      <c r="D691" s="1"/>
      <c r="E691" s="1"/>
    </row>
    <row r="692" spans="1:5" x14ac:dyDescent="0.25">
      <c r="A692" s="2" t="s">
        <v>433</v>
      </c>
      <c r="B692" s="2" t="s">
        <v>434</v>
      </c>
      <c r="C692" s="1">
        <v>45087</v>
      </c>
      <c r="D692" s="1"/>
      <c r="E692" s="1"/>
    </row>
    <row r="693" spans="1:5" x14ac:dyDescent="0.25">
      <c r="A693" s="2" t="s">
        <v>1192</v>
      </c>
      <c r="B693" s="2" t="s">
        <v>1193</v>
      </c>
      <c r="C693" s="1">
        <v>44730</v>
      </c>
      <c r="D693" s="1">
        <v>44769</v>
      </c>
      <c r="E693" s="1">
        <v>45417</v>
      </c>
    </row>
    <row r="694" spans="1:5" x14ac:dyDescent="0.25">
      <c r="A694" s="2" t="s">
        <v>315</v>
      </c>
      <c r="B694" s="2" t="s">
        <v>316</v>
      </c>
      <c r="C694" s="1">
        <v>45055</v>
      </c>
      <c r="D694" s="1">
        <v>44807</v>
      </c>
      <c r="E694" s="1">
        <v>45171</v>
      </c>
    </row>
    <row r="695" spans="1:5" x14ac:dyDescent="0.25">
      <c r="A695" s="2" t="s">
        <v>2263</v>
      </c>
      <c r="B695" s="2" t="s">
        <v>2264</v>
      </c>
      <c r="C695" s="1">
        <v>45039</v>
      </c>
      <c r="D695" s="1"/>
      <c r="E695" s="1"/>
    </row>
    <row r="696" spans="1:5" x14ac:dyDescent="0.25">
      <c r="A696" s="2" t="s">
        <v>1395</v>
      </c>
      <c r="B696" s="2" t="s">
        <v>1396</v>
      </c>
      <c r="C696" s="1">
        <v>45112</v>
      </c>
      <c r="D696" s="1">
        <v>44833</v>
      </c>
      <c r="E696" s="1">
        <v>45249</v>
      </c>
    </row>
    <row r="697" spans="1:5" x14ac:dyDescent="0.25">
      <c r="A697" s="2" t="s">
        <v>2248</v>
      </c>
      <c r="B697" s="2" t="s">
        <v>2249</v>
      </c>
      <c r="C697" s="1"/>
      <c r="D697" s="1">
        <v>44898</v>
      </c>
      <c r="E697" s="1">
        <v>45365</v>
      </c>
    </row>
    <row r="698" spans="1:5" x14ac:dyDescent="0.25">
      <c r="A698" s="2" t="s">
        <v>1681</v>
      </c>
      <c r="B698" s="2" t="s">
        <v>1682</v>
      </c>
      <c r="C698" s="1">
        <v>44897</v>
      </c>
      <c r="D698" s="1">
        <v>44756</v>
      </c>
      <c r="E698" s="1">
        <v>45282</v>
      </c>
    </row>
    <row r="699" spans="1:5" x14ac:dyDescent="0.25">
      <c r="A699" s="2" t="s">
        <v>1063</v>
      </c>
      <c r="B699" s="2" t="s">
        <v>1064</v>
      </c>
      <c r="C699" s="1">
        <v>44912</v>
      </c>
      <c r="D699" s="1"/>
      <c r="E699" s="1"/>
    </row>
    <row r="700" spans="1:5" x14ac:dyDescent="0.25">
      <c r="A700" s="2" t="s">
        <v>1975</v>
      </c>
      <c r="B700" s="2" t="s">
        <v>1976</v>
      </c>
      <c r="C700" s="1">
        <v>44833</v>
      </c>
      <c r="D700" s="1">
        <v>44955</v>
      </c>
      <c r="E700" s="1">
        <v>45002</v>
      </c>
    </row>
    <row r="701" spans="1:5" x14ac:dyDescent="0.25">
      <c r="A701" s="2" t="s">
        <v>1630</v>
      </c>
      <c r="B701" s="2" t="s">
        <v>1631</v>
      </c>
      <c r="C701" s="1">
        <v>45089</v>
      </c>
      <c r="D701" s="1">
        <v>44641</v>
      </c>
      <c r="E701" s="1">
        <v>45199</v>
      </c>
    </row>
    <row r="702" spans="1:5" x14ac:dyDescent="0.25">
      <c r="A702" s="2" t="s">
        <v>2406</v>
      </c>
      <c r="B702" s="2" t="s">
        <v>2407</v>
      </c>
      <c r="C702" s="1"/>
      <c r="D702" s="1">
        <v>45027</v>
      </c>
      <c r="E702" s="1">
        <v>45279</v>
      </c>
    </row>
    <row r="703" spans="1:5" x14ac:dyDescent="0.25">
      <c r="A703" s="2" t="s">
        <v>833</v>
      </c>
      <c r="B703" s="2" t="s">
        <v>834</v>
      </c>
      <c r="C703" s="1">
        <v>45109</v>
      </c>
      <c r="D703" s="1">
        <v>45027</v>
      </c>
      <c r="E703" s="1">
        <v>45231</v>
      </c>
    </row>
    <row r="704" spans="1:5" x14ac:dyDescent="0.25">
      <c r="A704" s="2" t="s">
        <v>870</v>
      </c>
      <c r="B704" s="2" t="s">
        <v>871</v>
      </c>
      <c r="C704" s="1">
        <v>45148</v>
      </c>
      <c r="D704" s="1">
        <v>44983</v>
      </c>
      <c r="E704" s="1">
        <v>44708</v>
      </c>
    </row>
    <row r="705" spans="1:5" x14ac:dyDescent="0.25">
      <c r="A705" s="2" t="s">
        <v>650</v>
      </c>
      <c r="B705" s="2" t="s">
        <v>651</v>
      </c>
      <c r="C705" s="1">
        <v>44865</v>
      </c>
      <c r="D705" s="1">
        <v>45061</v>
      </c>
      <c r="E705" s="1">
        <v>45257</v>
      </c>
    </row>
    <row r="706" spans="1:5" x14ac:dyDescent="0.25">
      <c r="A706" s="2" t="s">
        <v>1613</v>
      </c>
      <c r="B706" s="2" t="s">
        <v>1614</v>
      </c>
      <c r="C706" s="1">
        <v>44728</v>
      </c>
      <c r="D706" s="1"/>
      <c r="E706" s="1"/>
    </row>
    <row r="707" spans="1:5" x14ac:dyDescent="0.25">
      <c r="A707" s="2" t="s">
        <v>520</v>
      </c>
      <c r="B707" s="2" t="s">
        <v>521</v>
      </c>
      <c r="C707" s="1">
        <v>44965</v>
      </c>
      <c r="D707" s="1">
        <v>44750</v>
      </c>
      <c r="E707" s="1">
        <v>44802</v>
      </c>
    </row>
    <row r="708" spans="1:5" x14ac:dyDescent="0.25">
      <c r="A708" s="2" t="s">
        <v>927</v>
      </c>
      <c r="B708" s="2" t="s">
        <v>928</v>
      </c>
      <c r="C708" s="1">
        <v>45165</v>
      </c>
      <c r="D708" s="1">
        <v>44675</v>
      </c>
      <c r="E708" s="1">
        <v>45293</v>
      </c>
    </row>
    <row r="709" spans="1:5" x14ac:dyDescent="0.25">
      <c r="A709" s="2" t="s">
        <v>830</v>
      </c>
      <c r="B709" s="2" t="s">
        <v>831</v>
      </c>
      <c r="C709" s="1">
        <v>44854</v>
      </c>
      <c r="D709" s="1">
        <v>44781</v>
      </c>
      <c r="E709" s="1">
        <v>44785</v>
      </c>
    </row>
    <row r="710" spans="1:5" x14ac:dyDescent="0.25">
      <c r="A710" s="2" t="s">
        <v>1461</v>
      </c>
      <c r="B710" s="2" t="s">
        <v>1462</v>
      </c>
      <c r="C710" s="1">
        <v>44751</v>
      </c>
      <c r="D710" s="1">
        <v>44685</v>
      </c>
      <c r="E710" s="1">
        <v>44951</v>
      </c>
    </row>
    <row r="711" spans="1:5" x14ac:dyDescent="0.25">
      <c r="A711" s="2" t="s">
        <v>1461</v>
      </c>
      <c r="B711" s="2" t="s">
        <v>2258</v>
      </c>
      <c r="C711" s="1">
        <v>44987</v>
      </c>
      <c r="D711" s="1">
        <v>44737</v>
      </c>
      <c r="E711" s="1">
        <v>45094</v>
      </c>
    </row>
    <row r="712" spans="1:5" x14ac:dyDescent="0.25">
      <c r="A712" s="2" t="s">
        <v>2160</v>
      </c>
      <c r="B712" s="2" t="s">
        <v>2161</v>
      </c>
      <c r="C712" s="1"/>
      <c r="D712" s="1">
        <v>44804</v>
      </c>
      <c r="E712" s="1">
        <v>44743</v>
      </c>
    </row>
    <row r="713" spans="1:5" x14ac:dyDescent="0.25">
      <c r="A713" s="2" t="s">
        <v>270</v>
      </c>
      <c r="B713" s="2" t="s">
        <v>271</v>
      </c>
      <c r="C713" s="1">
        <v>44981</v>
      </c>
      <c r="D713" s="1">
        <v>44993</v>
      </c>
      <c r="E713" s="1">
        <v>44945</v>
      </c>
    </row>
    <row r="714" spans="1:5" x14ac:dyDescent="0.25">
      <c r="A714" s="2" t="s">
        <v>1933</v>
      </c>
      <c r="B714" s="2" t="s">
        <v>1934</v>
      </c>
      <c r="C714" s="1">
        <v>44939</v>
      </c>
      <c r="D714" s="1">
        <v>45010</v>
      </c>
      <c r="E714" s="1">
        <v>45251</v>
      </c>
    </row>
    <row r="715" spans="1:5" x14ac:dyDescent="0.25">
      <c r="A715" s="2" t="s">
        <v>2036</v>
      </c>
      <c r="B715" s="2" t="s">
        <v>2037</v>
      </c>
      <c r="C715" s="1"/>
      <c r="D715" s="1">
        <v>44947</v>
      </c>
      <c r="E715" s="1">
        <v>45449</v>
      </c>
    </row>
    <row r="716" spans="1:5" x14ac:dyDescent="0.25">
      <c r="A716" s="2" t="s">
        <v>1145</v>
      </c>
      <c r="B716" s="2" t="s">
        <v>1146</v>
      </c>
      <c r="C716" s="1">
        <v>44848</v>
      </c>
      <c r="D716" s="1">
        <v>44874</v>
      </c>
      <c r="E716" s="1">
        <v>45006</v>
      </c>
    </row>
    <row r="717" spans="1:5" x14ac:dyDescent="0.25">
      <c r="A717" s="2" t="s">
        <v>800</v>
      </c>
      <c r="B717" s="2" t="s">
        <v>801</v>
      </c>
      <c r="C717" s="1">
        <v>44960</v>
      </c>
      <c r="D717" s="1">
        <v>45207</v>
      </c>
      <c r="E717" s="1">
        <v>44961</v>
      </c>
    </row>
    <row r="718" spans="1:5" x14ac:dyDescent="0.25">
      <c r="A718" s="2" t="s">
        <v>800</v>
      </c>
      <c r="B718" s="2" t="s">
        <v>1703</v>
      </c>
      <c r="C718" s="1">
        <v>44897</v>
      </c>
      <c r="D718" s="1">
        <v>45055</v>
      </c>
      <c r="E718" s="1">
        <v>44733</v>
      </c>
    </row>
    <row r="719" spans="1:5" x14ac:dyDescent="0.25">
      <c r="A719" s="2" t="s">
        <v>737</v>
      </c>
      <c r="B719" s="2" t="s">
        <v>738</v>
      </c>
      <c r="C719" s="1">
        <v>44812</v>
      </c>
      <c r="D719" s="1">
        <v>45188</v>
      </c>
      <c r="E719" s="1">
        <v>45491</v>
      </c>
    </row>
    <row r="720" spans="1:5" x14ac:dyDescent="0.25">
      <c r="A720" s="2" t="s">
        <v>287</v>
      </c>
      <c r="B720" s="2" t="s">
        <v>288</v>
      </c>
      <c r="C720" s="1">
        <v>44803</v>
      </c>
      <c r="D720" s="1">
        <v>44629</v>
      </c>
      <c r="E720" s="1">
        <v>45018</v>
      </c>
    </row>
    <row r="721" spans="1:5" x14ac:dyDescent="0.25">
      <c r="A721" s="2" t="s">
        <v>1209</v>
      </c>
      <c r="B721" s="2" t="s">
        <v>1210</v>
      </c>
      <c r="C721" s="1">
        <v>44670</v>
      </c>
      <c r="D721" s="1">
        <v>44742</v>
      </c>
      <c r="E721" s="1">
        <v>45319</v>
      </c>
    </row>
    <row r="722" spans="1:5" x14ac:dyDescent="0.25">
      <c r="A722" s="2" t="s">
        <v>655</v>
      </c>
      <c r="B722" s="2" t="s">
        <v>656</v>
      </c>
      <c r="C722" s="1">
        <v>45139</v>
      </c>
      <c r="D722" s="1">
        <v>45067</v>
      </c>
      <c r="E722" s="1">
        <v>44883</v>
      </c>
    </row>
    <row r="723" spans="1:5" x14ac:dyDescent="0.25">
      <c r="A723" s="2" t="s">
        <v>1944</v>
      </c>
      <c r="B723" s="2" t="s">
        <v>1945</v>
      </c>
      <c r="C723" s="1">
        <v>44706</v>
      </c>
      <c r="D723" s="1">
        <v>44706</v>
      </c>
      <c r="E723" s="1">
        <v>44806</v>
      </c>
    </row>
    <row r="724" spans="1:5" x14ac:dyDescent="0.25">
      <c r="A724" s="2" t="s">
        <v>2327</v>
      </c>
      <c r="B724" s="2" t="s">
        <v>2328</v>
      </c>
      <c r="C724" s="1">
        <v>44899</v>
      </c>
      <c r="D724" s="1">
        <v>45070</v>
      </c>
      <c r="E724" s="1">
        <v>45215</v>
      </c>
    </row>
    <row r="725" spans="1:5" x14ac:dyDescent="0.25">
      <c r="A725" s="2" t="s">
        <v>1308</v>
      </c>
      <c r="B725" s="2" t="s">
        <v>1309</v>
      </c>
      <c r="C725" s="1">
        <v>45187</v>
      </c>
      <c r="D725" s="1">
        <v>44678</v>
      </c>
      <c r="E725" s="1">
        <v>44897</v>
      </c>
    </row>
    <row r="726" spans="1:5" x14ac:dyDescent="0.25">
      <c r="A726" s="2" t="s">
        <v>913</v>
      </c>
      <c r="B726" s="2" t="s">
        <v>914</v>
      </c>
      <c r="C726" s="1">
        <v>44813</v>
      </c>
      <c r="D726" s="1">
        <v>44980</v>
      </c>
      <c r="E726" s="1">
        <v>44698</v>
      </c>
    </row>
    <row r="727" spans="1:5" x14ac:dyDescent="0.25">
      <c r="A727" s="2" t="s">
        <v>1105</v>
      </c>
      <c r="B727" s="2" t="s">
        <v>1106</v>
      </c>
      <c r="C727" s="1">
        <v>45109</v>
      </c>
      <c r="D727" s="1"/>
      <c r="E727" s="1"/>
    </row>
    <row r="728" spans="1:5" x14ac:dyDescent="0.25">
      <c r="A728" s="2" t="s">
        <v>557</v>
      </c>
      <c r="B728" s="2" t="s">
        <v>558</v>
      </c>
      <c r="C728" s="1">
        <v>44867</v>
      </c>
      <c r="D728" s="1">
        <v>44950</v>
      </c>
      <c r="E728" s="1">
        <v>44708</v>
      </c>
    </row>
    <row r="729" spans="1:5" x14ac:dyDescent="0.25">
      <c r="A729" s="2" t="s">
        <v>2064</v>
      </c>
      <c r="B729" s="2" t="s">
        <v>2065</v>
      </c>
      <c r="C729" s="1">
        <v>45128</v>
      </c>
      <c r="D729" s="1">
        <v>45210</v>
      </c>
      <c r="E729" s="1">
        <v>45487</v>
      </c>
    </row>
    <row r="730" spans="1:5" x14ac:dyDescent="0.25">
      <c r="A730" s="2" t="s">
        <v>282</v>
      </c>
      <c r="B730" s="2" t="s">
        <v>283</v>
      </c>
      <c r="C730" s="1">
        <v>45178</v>
      </c>
      <c r="D730" s="1">
        <v>45207</v>
      </c>
      <c r="E730" s="1">
        <v>45495</v>
      </c>
    </row>
    <row r="731" spans="1:5" x14ac:dyDescent="0.25">
      <c r="A731" s="2" t="s">
        <v>1817</v>
      </c>
      <c r="B731" s="2" t="s">
        <v>1818</v>
      </c>
      <c r="C731" s="1">
        <v>45059</v>
      </c>
      <c r="D731" s="1">
        <v>44988</v>
      </c>
      <c r="E731" s="1">
        <v>45393</v>
      </c>
    </row>
    <row r="732" spans="1:5" x14ac:dyDescent="0.25">
      <c r="A732" s="2" t="s">
        <v>917</v>
      </c>
      <c r="B732" s="2" t="s">
        <v>918</v>
      </c>
      <c r="C732" s="1">
        <v>44809</v>
      </c>
      <c r="D732" s="1"/>
      <c r="E732" s="1"/>
    </row>
    <row r="733" spans="1:5" x14ac:dyDescent="0.25">
      <c r="A733" s="2" t="s">
        <v>1799</v>
      </c>
      <c r="B733" s="2" t="s">
        <v>1800</v>
      </c>
      <c r="C733" s="1">
        <v>44849</v>
      </c>
      <c r="D733" s="1">
        <v>45055</v>
      </c>
      <c r="E733" s="1">
        <v>45234</v>
      </c>
    </row>
    <row r="734" spans="1:5" x14ac:dyDescent="0.25">
      <c r="A734" s="2" t="s">
        <v>246</v>
      </c>
      <c r="B734" s="2" t="s">
        <v>247</v>
      </c>
      <c r="C734" s="1">
        <v>44720</v>
      </c>
      <c r="D734" s="1">
        <v>44809</v>
      </c>
      <c r="E734" s="1">
        <v>45113</v>
      </c>
    </row>
    <row r="735" spans="1:5" x14ac:dyDescent="0.25">
      <c r="A735" s="2" t="s">
        <v>599</v>
      </c>
      <c r="B735" s="2" t="s">
        <v>600</v>
      </c>
      <c r="C735" s="1"/>
      <c r="D735" s="1">
        <v>44887</v>
      </c>
      <c r="E735" s="1">
        <v>44932</v>
      </c>
    </row>
    <row r="736" spans="1:5" x14ac:dyDescent="0.25">
      <c r="A736" s="2" t="s">
        <v>544</v>
      </c>
      <c r="B736" s="2" t="s">
        <v>545</v>
      </c>
      <c r="C736" s="1">
        <v>45051</v>
      </c>
      <c r="D736" s="1">
        <v>44890</v>
      </c>
      <c r="E736" s="1">
        <v>45416</v>
      </c>
    </row>
    <row r="737" spans="1:5" x14ac:dyDescent="0.25">
      <c r="A737" s="2" t="s">
        <v>1478</v>
      </c>
      <c r="B737" s="2" t="s">
        <v>1479</v>
      </c>
      <c r="C737" s="1">
        <v>45186</v>
      </c>
      <c r="D737" s="1">
        <v>44897</v>
      </c>
      <c r="E737" s="1">
        <v>45402</v>
      </c>
    </row>
    <row r="738" spans="1:5" x14ac:dyDescent="0.25">
      <c r="A738" s="2" t="s">
        <v>812</v>
      </c>
      <c r="B738" s="2" t="s">
        <v>813</v>
      </c>
      <c r="C738" s="1">
        <v>45029</v>
      </c>
      <c r="D738" s="1">
        <v>45182</v>
      </c>
      <c r="E738" s="1">
        <v>45207</v>
      </c>
    </row>
    <row r="739" spans="1:5" x14ac:dyDescent="0.25">
      <c r="A739" s="2" t="s">
        <v>924</v>
      </c>
      <c r="B739" s="2" t="s">
        <v>925</v>
      </c>
      <c r="C739" s="1">
        <v>45141</v>
      </c>
      <c r="D739" s="1">
        <v>44634</v>
      </c>
      <c r="E739" s="1">
        <v>45056</v>
      </c>
    </row>
    <row r="740" spans="1:5" x14ac:dyDescent="0.25">
      <c r="A740" s="2" t="s">
        <v>1556</v>
      </c>
      <c r="B740" s="2" t="s">
        <v>1557</v>
      </c>
      <c r="C740" s="1">
        <v>44770</v>
      </c>
      <c r="D740" s="1">
        <v>45132</v>
      </c>
      <c r="E740" s="1">
        <v>45310</v>
      </c>
    </row>
    <row r="741" spans="1:5" x14ac:dyDescent="0.25">
      <c r="A741" s="2" t="s">
        <v>1344</v>
      </c>
      <c r="B741" s="2" t="s">
        <v>1345</v>
      </c>
      <c r="C741" s="1">
        <v>44944</v>
      </c>
      <c r="D741" s="1">
        <v>44841</v>
      </c>
      <c r="E741" s="1">
        <v>45018</v>
      </c>
    </row>
    <row r="742" spans="1:5" x14ac:dyDescent="0.25">
      <c r="A742" s="2" t="s">
        <v>1887</v>
      </c>
      <c r="B742" s="2" t="s">
        <v>1888</v>
      </c>
      <c r="C742" s="1">
        <v>44728</v>
      </c>
      <c r="D742" s="1"/>
      <c r="E742" s="1"/>
    </row>
    <row r="743" spans="1:5" x14ac:dyDescent="0.25">
      <c r="A743" s="2" t="s">
        <v>991</v>
      </c>
      <c r="B743" s="2" t="s">
        <v>992</v>
      </c>
      <c r="C743" s="1">
        <v>44974</v>
      </c>
      <c r="D743" s="1">
        <v>44930</v>
      </c>
      <c r="E743" s="1">
        <v>44785</v>
      </c>
    </row>
    <row r="744" spans="1:5" x14ac:dyDescent="0.25">
      <c r="A744" s="2" t="s">
        <v>466</v>
      </c>
      <c r="B744" s="2" t="s">
        <v>467</v>
      </c>
      <c r="C744" s="1">
        <v>44978</v>
      </c>
      <c r="D744" s="1">
        <v>44932</v>
      </c>
      <c r="E744" s="1">
        <v>45438</v>
      </c>
    </row>
    <row r="745" spans="1:5" x14ac:dyDescent="0.25">
      <c r="A745" s="2" t="s">
        <v>2295</v>
      </c>
      <c r="B745" s="2" t="s">
        <v>2296</v>
      </c>
      <c r="C745" s="1">
        <v>44802</v>
      </c>
      <c r="D745" s="1">
        <v>45059</v>
      </c>
      <c r="E745" s="1">
        <v>45082</v>
      </c>
    </row>
    <row r="746" spans="1:5" x14ac:dyDescent="0.25">
      <c r="A746" s="2" t="s">
        <v>210</v>
      </c>
      <c r="B746" s="2" t="s">
        <v>211</v>
      </c>
      <c r="C746" s="1">
        <v>44796</v>
      </c>
      <c r="D746" s="1">
        <v>44929</v>
      </c>
      <c r="E746" s="1">
        <v>44578</v>
      </c>
    </row>
    <row r="747" spans="1:5" x14ac:dyDescent="0.25">
      <c r="A747" s="2" t="s">
        <v>2322</v>
      </c>
      <c r="B747" s="2" t="s">
        <v>2323</v>
      </c>
      <c r="C747" s="1">
        <v>44980</v>
      </c>
      <c r="D747" s="1">
        <v>44850</v>
      </c>
      <c r="E747" s="1">
        <v>45420</v>
      </c>
    </row>
    <row r="748" spans="1:5" x14ac:dyDescent="0.25">
      <c r="A748" s="2" t="s">
        <v>1821</v>
      </c>
      <c r="B748" s="2" t="s">
        <v>1822</v>
      </c>
      <c r="C748" s="1">
        <v>45038</v>
      </c>
      <c r="D748" s="1">
        <v>44640</v>
      </c>
      <c r="E748" s="1">
        <v>45206</v>
      </c>
    </row>
    <row r="749" spans="1:5" x14ac:dyDescent="0.25">
      <c r="A749" s="2" t="s">
        <v>1528</v>
      </c>
      <c r="B749" s="2" t="s">
        <v>1529</v>
      </c>
      <c r="C749" s="1">
        <v>45196</v>
      </c>
      <c r="D749" s="1">
        <v>44973</v>
      </c>
      <c r="E749" s="1">
        <v>44930</v>
      </c>
    </row>
    <row r="750" spans="1:5" x14ac:dyDescent="0.25">
      <c r="A750" s="2" t="s">
        <v>1591</v>
      </c>
      <c r="B750" s="2" t="s">
        <v>1592</v>
      </c>
      <c r="C750" s="1"/>
      <c r="D750" s="1">
        <v>45064</v>
      </c>
      <c r="E750" s="1">
        <v>45090</v>
      </c>
    </row>
    <row r="751" spans="1:5" x14ac:dyDescent="0.25">
      <c r="A751" s="2" t="s">
        <v>1870</v>
      </c>
      <c r="B751" s="2" t="s">
        <v>1871</v>
      </c>
      <c r="C751" s="1">
        <v>44767</v>
      </c>
      <c r="D751" s="1">
        <v>44670</v>
      </c>
      <c r="E751" s="1">
        <v>44997</v>
      </c>
    </row>
    <row r="752" spans="1:5" x14ac:dyDescent="0.25">
      <c r="A752" s="2" t="s">
        <v>1481</v>
      </c>
      <c r="B752" s="2" t="s">
        <v>1482</v>
      </c>
      <c r="C752" s="1">
        <v>44845</v>
      </c>
      <c r="D752" s="1">
        <v>45055</v>
      </c>
      <c r="E752" s="1">
        <v>44991</v>
      </c>
    </row>
    <row r="753" spans="1:5" x14ac:dyDescent="0.25">
      <c r="A753" s="2" t="s">
        <v>191</v>
      </c>
      <c r="B753" s="2" t="s">
        <v>192</v>
      </c>
      <c r="C753" s="1">
        <v>45024</v>
      </c>
      <c r="D753" s="1">
        <v>45003</v>
      </c>
      <c r="E753" s="1">
        <v>44668</v>
      </c>
    </row>
    <row r="754" spans="1:5" x14ac:dyDescent="0.25">
      <c r="A754" s="2" t="s">
        <v>2188</v>
      </c>
      <c r="B754" s="2" t="s">
        <v>2189</v>
      </c>
      <c r="C754" s="1">
        <v>45189</v>
      </c>
      <c r="D754" s="1">
        <v>45158</v>
      </c>
      <c r="E754" s="1">
        <v>44800</v>
      </c>
    </row>
    <row r="755" spans="1:5" x14ac:dyDescent="0.25">
      <c r="A755" s="2" t="s">
        <v>515</v>
      </c>
      <c r="B755" s="2" t="s">
        <v>516</v>
      </c>
      <c r="C755" s="1">
        <v>45001</v>
      </c>
      <c r="D755" s="1">
        <v>44725</v>
      </c>
      <c r="E755" s="1">
        <v>44836</v>
      </c>
    </row>
    <row r="756" spans="1:5" x14ac:dyDescent="0.25">
      <c r="A756" s="2" t="s">
        <v>515</v>
      </c>
      <c r="B756" s="2" t="s">
        <v>1739</v>
      </c>
      <c r="C756" s="1">
        <v>45099</v>
      </c>
      <c r="D756" s="1">
        <v>45198</v>
      </c>
      <c r="E756" s="1">
        <v>45249</v>
      </c>
    </row>
    <row r="757" spans="1:5" x14ac:dyDescent="0.25">
      <c r="A757" s="2" t="s">
        <v>397</v>
      </c>
      <c r="B757" s="2" t="s">
        <v>398</v>
      </c>
      <c r="C757" s="1">
        <v>44743</v>
      </c>
      <c r="D757" s="1">
        <v>45011</v>
      </c>
      <c r="E757" s="1">
        <v>45017</v>
      </c>
    </row>
    <row r="758" spans="1:5" x14ac:dyDescent="0.25">
      <c r="A758" s="2" t="s">
        <v>2244</v>
      </c>
      <c r="B758" s="2" t="s">
        <v>2245</v>
      </c>
      <c r="C758" s="1">
        <v>44818</v>
      </c>
      <c r="D758" s="1">
        <v>44655</v>
      </c>
      <c r="E758" s="1">
        <v>44857</v>
      </c>
    </row>
    <row r="759" spans="1:5" x14ac:dyDescent="0.25">
      <c r="A759" s="2" t="s">
        <v>937</v>
      </c>
      <c r="B759" s="2" t="s">
        <v>938</v>
      </c>
      <c r="C759" s="1">
        <v>44962</v>
      </c>
      <c r="D759" s="1">
        <v>45176</v>
      </c>
      <c r="E759" s="1">
        <v>45054</v>
      </c>
    </row>
    <row r="760" spans="1:5" x14ac:dyDescent="0.25">
      <c r="A760" s="2" t="s">
        <v>339</v>
      </c>
      <c r="B760" s="2" t="s">
        <v>340</v>
      </c>
      <c r="C760" s="1">
        <v>44962</v>
      </c>
      <c r="D760" s="1">
        <v>44713</v>
      </c>
      <c r="E760" s="1">
        <v>44934</v>
      </c>
    </row>
    <row r="761" spans="1:5" x14ac:dyDescent="0.25">
      <c r="A761" s="2" t="s">
        <v>979</v>
      </c>
      <c r="B761" s="2" t="s">
        <v>980</v>
      </c>
      <c r="C761" s="1">
        <v>44727</v>
      </c>
      <c r="D761" s="1">
        <v>44994</v>
      </c>
      <c r="E761" s="1">
        <v>44582</v>
      </c>
    </row>
    <row r="762" spans="1:5" x14ac:dyDescent="0.25">
      <c r="A762" s="2" t="s">
        <v>2267</v>
      </c>
      <c r="B762" s="2" t="s">
        <v>940</v>
      </c>
      <c r="C762" s="1">
        <v>44701</v>
      </c>
      <c r="D762" s="1">
        <v>45092</v>
      </c>
      <c r="E762" s="1">
        <v>45441</v>
      </c>
    </row>
    <row r="763" spans="1:5" x14ac:dyDescent="0.25">
      <c r="A763" s="2" t="s">
        <v>2167</v>
      </c>
      <c r="B763" s="2" t="s">
        <v>2168</v>
      </c>
      <c r="C763" s="1">
        <v>44845</v>
      </c>
      <c r="D763" s="1">
        <v>44913</v>
      </c>
      <c r="E763" s="1">
        <v>44698</v>
      </c>
    </row>
    <row r="764" spans="1:5" x14ac:dyDescent="0.25">
      <c r="A764" s="2" t="s">
        <v>333</v>
      </c>
      <c r="B764" s="2" t="s">
        <v>334</v>
      </c>
      <c r="C764" s="1">
        <v>45089</v>
      </c>
      <c r="D764" s="1">
        <v>44813</v>
      </c>
      <c r="E764" s="1">
        <v>44983</v>
      </c>
    </row>
    <row r="765" spans="1:5" x14ac:dyDescent="0.25">
      <c r="A765" s="2" t="s">
        <v>2343</v>
      </c>
      <c r="B765" s="2" t="s">
        <v>2344</v>
      </c>
      <c r="C765" s="1">
        <v>44993</v>
      </c>
      <c r="D765" s="1">
        <v>44634</v>
      </c>
      <c r="E765" s="1">
        <v>45493</v>
      </c>
    </row>
    <row r="766" spans="1:5" x14ac:dyDescent="0.25">
      <c r="A766" s="2" t="s">
        <v>1579</v>
      </c>
      <c r="B766" s="2" t="s">
        <v>1580</v>
      </c>
      <c r="C766" s="1">
        <v>45175</v>
      </c>
      <c r="D766" s="1">
        <v>44766</v>
      </c>
      <c r="E766" s="1">
        <v>44823</v>
      </c>
    </row>
    <row r="767" spans="1:5" x14ac:dyDescent="0.25">
      <c r="A767" s="2" t="s">
        <v>1647</v>
      </c>
      <c r="B767" s="2" t="s">
        <v>1648</v>
      </c>
      <c r="C767" s="1"/>
      <c r="D767" s="1"/>
      <c r="E767" s="1"/>
    </row>
    <row r="768" spans="1:5" x14ac:dyDescent="0.25">
      <c r="A768" s="2" t="s">
        <v>773</v>
      </c>
      <c r="B768" s="2" t="s">
        <v>774</v>
      </c>
      <c r="C768" s="1"/>
      <c r="D768" s="1">
        <v>45188</v>
      </c>
      <c r="E768" s="1">
        <v>45470</v>
      </c>
    </row>
    <row r="769" spans="1:5" x14ac:dyDescent="0.25">
      <c r="A769" s="2" t="s">
        <v>838</v>
      </c>
      <c r="B769" s="2" t="s">
        <v>839</v>
      </c>
      <c r="C769" s="1">
        <v>44768</v>
      </c>
      <c r="D769" s="1">
        <v>45057</v>
      </c>
      <c r="E769" s="1">
        <v>44645</v>
      </c>
    </row>
    <row r="770" spans="1:5" x14ac:dyDescent="0.25">
      <c r="A770" s="2" t="s">
        <v>838</v>
      </c>
      <c r="B770" s="2" t="s">
        <v>2177</v>
      </c>
      <c r="C770" s="1">
        <v>44756</v>
      </c>
      <c r="D770" s="1">
        <v>45032</v>
      </c>
      <c r="E770" s="1">
        <v>45325</v>
      </c>
    </row>
    <row r="771" spans="1:5" x14ac:dyDescent="0.25">
      <c r="A771" s="2" t="s">
        <v>1351</v>
      </c>
      <c r="B771" s="2" t="s">
        <v>1352</v>
      </c>
      <c r="C771" s="1">
        <v>44887</v>
      </c>
      <c r="D771" s="1">
        <v>44895</v>
      </c>
      <c r="E771" s="1">
        <v>45101</v>
      </c>
    </row>
    <row r="772" spans="1:5" x14ac:dyDescent="0.25">
      <c r="A772" s="2" t="s">
        <v>2097</v>
      </c>
      <c r="B772" s="2" t="s">
        <v>2098</v>
      </c>
      <c r="C772" s="1">
        <v>44966</v>
      </c>
      <c r="D772" s="1"/>
      <c r="E772" s="1"/>
    </row>
    <row r="773" spans="1:5" x14ac:dyDescent="0.25">
      <c r="A773" s="2" t="s">
        <v>2277</v>
      </c>
      <c r="B773" s="2" t="s">
        <v>2278</v>
      </c>
      <c r="C773" s="1">
        <v>44760</v>
      </c>
      <c r="D773" s="1">
        <v>44950</v>
      </c>
      <c r="E773" s="1">
        <v>44694</v>
      </c>
    </row>
    <row r="774" spans="1:5" x14ac:dyDescent="0.25">
      <c r="A774" s="2" t="s">
        <v>1561</v>
      </c>
      <c r="B774" s="2" t="s">
        <v>1562</v>
      </c>
      <c r="C774" s="1">
        <v>45155</v>
      </c>
      <c r="D774" s="1">
        <v>45153</v>
      </c>
      <c r="E774" s="1">
        <v>45323</v>
      </c>
    </row>
    <row r="775" spans="1:5" x14ac:dyDescent="0.25">
      <c r="A775" s="2" t="s">
        <v>563</v>
      </c>
      <c r="B775" s="2" t="s">
        <v>564</v>
      </c>
      <c r="C775" s="1">
        <v>44856</v>
      </c>
      <c r="D775" s="1">
        <v>44957</v>
      </c>
      <c r="E775" s="1">
        <v>45451</v>
      </c>
    </row>
    <row r="776" spans="1:5" x14ac:dyDescent="0.25">
      <c r="A776" s="2" t="s">
        <v>1913</v>
      </c>
      <c r="B776" s="2" t="s">
        <v>1914</v>
      </c>
      <c r="C776" s="1">
        <v>44766</v>
      </c>
      <c r="D776" s="1">
        <v>44976</v>
      </c>
      <c r="E776" s="1">
        <v>45436</v>
      </c>
    </row>
    <row r="777" spans="1:5" x14ac:dyDescent="0.25">
      <c r="A777" s="2" t="s">
        <v>347</v>
      </c>
      <c r="B777" s="2" t="s">
        <v>348</v>
      </c>
      <c r="C777" s="1">
        <v>45007</v>
      </c>
      <c r="D777" s="1">
        <v>45089</v>
      </c>
      <c r="E777" s="1">
        <v>44920</v>
      </c>
    </row>
    <row r="778" spans="1:5" x14ac:dyDescent="0.25">
      <c r="A778" s="2" t="s">
        <v>347</v>
      </c>
      <c r="B778" s="2" t="s">
        <v>1898</v>
      </c>
      <c r="C778" s="1">
        <v>44956</v>
      </c>
      <c r="D778" s="1">
        <v>45036</v>
      </c>
      <c r="E778" s="1">
        <v>44738</v>
      </c>
    </row>
    <row r="779" spans="1:5" x14ac:dyDescent="0.25">
      <c r="A779" s="2" t="s">
        <v>582</v>
      </c>
      <c r="B779" s="2" t="s">
        <v>583</v>
      </c>
      <c r="C779" s="1">
        <v>44886</v>
      </c>
      <c r="D779" s="1">
        <v>44803</v>
      </c>
      <c r="E779" s="1">
        <v>45246</v>
      </c>
    </row>
    <row r="780" spans="1:5" x14ac:dyDescent="0.25">
      <c r="A780" s="2" t="s">
        <v>582</v>
      </c>
      <c r="B780" s="2" t="s">
        <v>1088</v>
      </c>
      <c r="C780" s="1">
        <v>44671</v>
      </c>
      <c r="D780" s="1">
        <v>44877</v>
      </c>
      <c r="E780" s="1">
        <v>45053</v>
      </c>
    </row>
    <row r="781" spans="1:5" x14ac:dyDescent="0.25">
      <c r="A781" s="2" t="s">
        <v>625</v>
      </c>
      <c r="B781" s="2" t="s">
        <v>626</v>
      </c>
      <c r="C781" s="1"/>
      <c r="D781" s="1">
        <v>44908</v>
      </c>
      <c r="E781" s="1">
        <v>45117</v>
      </c>
    </row>
    <row r="782" spans="1:5" x14ac:dyDescent="0.25">
      <c r="A782" s="2" t="s">
        <v>157</v>
      </c>
      <c r="B782" s="2" t="s">
        <v>158</v>
      </c>
      <c r="C782" s="1"/>
      <c r="D782" s="1">
        <v>45107</v>
      </c>
      <c r="E782" s="1">
        <v>44773</v>
      </c>
    </row>
    <row r="783" spans="1:5" x14ac:dyDescent="0.25">
      <c r="A783" s="2" t="s">
        <v>1099</v>
      </c>
      <c r="B783" s="2" t="s">
        <v>1100</v>
      </c>
      <c r="C783" s="1"/>
      <c r="D783" s="1">
        <v>44707</v>
      </c>
      <c r="E783" s="1">
        <v>45207</v>
      </c>
    </row>
    <row r="784" spans="1:5" x14ac:dyDescent="0.25">
      <c r="A784" s="2" t="s">
        <v>2259</v>
      </c>
      <c r="B784" s="2" t="s">
        <v>2260</v>
      </c>
      <c r="C784" s="1">
        <v>44875</v>
      </c>
      <c r="D784" s="1">
        <v>44911</v>
      </c>
      <c r="E784" s="1">
        <v>45419</v>
      </c>
    </row>
    <row r="785" spans="1:5" x14ac:dyDescent="0.25">
      <c r="A785" s="2" t="s">
        <v>503</v>
      </c>
      <c r="B785" s="2" t="s">
        <v>504</v>
      </c>
      <c r="C785" s="1">
        <v>45081</v>
      </c>
      <c r="D785" s="1">
        <v>45028</v>
      </c>
      <c r="E785" s="1">
        <v>45381</v>
      </c>
    </row>
    <row r="786" spans="1:5" x14ac:dyDescent="0.25">
      <c r="A786" s="2" t="s">
        <v>1499</v>
      </c>
      <c r="B786" s="2" t="s">
        <v>1500</v>
      </c>
      <c r="C786" s="1">
        <v>45028</v>
      </c>
      <c r="D786" s="1">
        <v>44935</v>
      </c>
      <c r="E786" s="1">
        <v>45028</v>
      </c>
    </row>
    <row r="787" spans="1:5" x14ac:dyDescent="0.25">
      <c r="A787" s="2" t="s">
        <v>667</v>
      </c>
      <c r="B787" s="2" t="s">
        <v>668</v>
      </c>
      <c r="C787" s="1">
        <v>44672</v>
      </c>
      <c r="D787" s="1">
        <v>44974</v>
      </c>
      <c r="E787" s="1">
        <v>45423</v>
      </c>
    </row>
    <row r="788" spans="1:5" x14ac:dyDescent="0.25">
      <c r="A788" s="2" t="s">
        <v>667</v>
      </c>
      <c r="B788" s="2" t="s">
        <v>1855</v>
      </c>
      <c r="C788" s="1">
        <v>44667</v>
      </c>
      <c r="D788" s="1">
        <v>44850</v>
      </c>
      <c r="E788" s="1">
        <v>44995</v>
      </c>
    </row>
    <row r="789" spans="1:5" x14ac:dyDescent="0.25">
      <c r="A789" s="2" t="s">
        <v>2312</v>
      </c>
      <c r="B789" s="2" t="s">
        <v>2313</v>
      </c>
      <c r="C789" s="1">
        <v>44831</v>
      </c>
      <c r="D789" s="1">
        <v>45138</v>
      </c>
      <c r="E789" s="1">
        <v>44906</v>
      </c>
    </row>
    <row r="790" spans="1:5" x14ac:dyDescent="0.25">
      <c r="A790" s="2" t="s">
        <v>1456</v>
      </c>
      <c r="B790" s="2" t="s">
        <v>1457</v>
      </c>
      <c r="C790" s="1">
        <v>45125</v>
      </c>
      <c r="D790" s="1">
        <v>45092</v>
      </c>
      <c r="E790" s="1">
        <v>45431</v>
      </c>
    </row>
    <row r="791" spans="1:5" x14ac:dyDescent="0.25">
      <c r="A791" s="2" t="s">
        <v>714</v>
      </c>
      <c r="B791" s="2" t="s">
        <v>715</v>
      </c>
      <c r="C791" s="1">
        <v>45047</v>
      </c>
      <c r="D791" s="1"/>
      <c r="E791" s="1"/>
    </row>
    <row r="792" spans="1:5" x14ac:dyDescent="0.25">
      <c r="A792" s="2" t="s">
        <v>714</v>
      </c>
      <c r="B792" s="2" t="s">
        <v>1268</v>
      </c>
      <c r="C792" s="1">
        <v>44683</v>
      </c>
      <c r="D792" s="1"/>
      <c r="E792" s="1"/>
    </row>
    <row r="793" spans="1:5" x14ac:dyDescent="0.25">
      <c r="A793" s="2" t="s">
        <v>1636</v>
      </c>
      <c r="B793" s="2" t="s">
        <v>1637</v>
      </c>
      <c r="C793" s="1">
        <v>44736</v>
      </c>
      <c r="D793" s="1">
        <v>45054</v>
      </c>
      <c r="E793" s="1">
        <v>45393</v>
      </c>
    </row>
    <row r="794" spans="1:5" x14ac:dyDescent="0.25">
      <c r="A794" s="2" t="s">
        <v>627</v>
      </c>
      <c r="B794" s="2" t="s">
        <v>628</v>
      </c>
      <c r="C794" s="1">
        <v>45158</v>
      </c>
      <c r="D794" s="1"/>
      <c r="E794" s="1"/>
    </row>
    <row r="795" spans="1:5" x14ac:dyDescent="0.25">
      <c r="A795" s="2" t="s">
        <v>627</v>
      </c>
      <c r="B795" s="2" t="s">
        <v>1946</v>
      </c>
      <c r="C795" s="1">
        <v>44943</v>
      </c>
      <c r="D795" s="1">
        <v>45205</v>
      </c>
      <c r="E795" s="1">
        <v>44686</v>
      </c>
    </row>
    <row r="796" spans="1:5" x14ac:dyDescent="0.25">
      <c r="A796" s="2" t="s">
        <v>425</v>
      </c>
      <c r="B796" s="2" t="s">
        <v>426</v>
      </c>
      <c r="C796" s="1">
        <v>44693</v>
      </c>
      <c r="D796" s="1">
        <v>45172</v>
      </c>
      <c r="E796" s="1">
        <v>45301</v>
      </c>
    </row>
    <row r="797" spans="1:5" x14ac:dyDescent="0.25">
      <c r="A797" s="2" t="s">
        <v>425</v>
      </c>
      <c r="B797" s="2" t="s">
        <v>624</v>
      </c>
      <c r="C797" s="1"/>
      <c r="D797" s="1">
        <v>44904</v>
      </c>
      <c r="E797" s="1">
        <v>44751</v>
      </c>
    </row>
    <row r="798" spans="1:5" x14ac:dyDescent="0.25">
      <c r="A798" s="2" t="s">
        <v>425</v>
      </c>
      <c r="B798" s="2" t="s">
        <v>1938</v>
      </c>
      <c r="C798" s="1">
        <v>44748</v>
      </c>
      <c r="D798" s="1">
        <v>45096</v>
      </c>
      <c r="E798" s="1">
        <v>44687</v>
      </c>
    </row>
    <row r="799" spans="1:5" x14ac:dyDescent="0.25">
      <c r="A799" s="2" t="s">
        <v>1611</v>
      </c>
      <c r="B799" s="2" t="s">
        <v>1612</v>
      </c>
      <c r="C799" s="1">
        <v>45148</v>
      </c>
      <c r="D799" s="1">
        <v>45036</v>
      </c>
      <c r="E799" s="1">
        <v>45292</v>
      </c>
    </row>
    <row r="800" spans="1:5" x14ac:dyDescent="0.25">
      <c r="A800" s="2" t="s">
        <v>866</v>
      </c>
      <c r="B800" s="2" t="s">
        <v>867</v>
      </c>
      <c r="C800" s="1"/>
      <c r="D800" s="1">
        <v>44825</v>
      </c>
      <c r="E800" s="1">
        <v>45491</v>
      </c>
    </row>
    <row r="801" spans="1:5" x14ac:dyDescent="0.25">
      <c r="A801" s="2" t="s">
        <v>866</v>
      </c>
      <c r="B801" s="2" t="s">
        <v>1742</v>
      </c>
      <c r="C801" s="1">
        <v>45118</v>
      </c>
      <c r="D801" s="1">
        <v>44775</v>
      </c>
      <c r="E801" s="1">
        <v>45445</v>
      </c>
    </row>
    <row r="802" spans="1:5" x14ac:dyDescent="0.25">
      <c r="A802" s="2" t="s">
        <v>1724</v>
      </c>
      <c r="B802" s="2" t="s">
        <v>1880</v>
      </c>
      <c r="C802" s="1"/>
      <c r="D802" s="1">
        <v>45208</v>
      </c>
      <c r="E802" s="1">
        <v>44928</v>
      </c>
    </row>
    <row r="803" spans="1:5" x14ac:dyDescent="0.25">
      <c r="A803" s="2" t="s">
        <v>1151</v>
      </c>
      <c r="B803" s="2" t="s">
        <v>1152</v>
      </c>
      <c r="C803" s="1">
        <v>45174</v>
      </c>
      <c r="D803" s="1">
        <v>45139</v>
      </c>
      <c r="E803" s="1">
        <v>45417</v>
      </c>
    </row>
    <row r="804" spans="1:5" x14ac:dyDescent="0.25">
      <c r="A804" s="2" t="s">
        <v>751</v>
      </c>
      <c r="B804" s="2" t="s">
        <v>752</v>
      </c>
      <c r="C804" s="1">
        <v>45149</v>
      </c>
      <c r="D804" s="1">
        <v>44747</v>
      </c>
      <c r="E804" s="1">
        <v>45247</v>
      </c>
    </row>
    <row r="805" spans="1:5" x14ac:dyDescent="0.25">
      <c r="A805" s="2" t="s">
        <v>951</v>
      </c>
      <c r="B805" s="2" t="s">
        <v>952</v>
      </c>
      <c r="C805" s="1">
        <v>44825</v>
      </c>
      <c r="D805" s="1">
        <v>44960</v>
      </c>
      <c r="E805" s="1">
        <v>45339</v>
      </c>
    </row>
    <row r="806" spans="1:5" x14ac:dyDescent="0.25">
      <c r="A806" s="2" t="s">
        <v>452</v>
      </c>
      <c r="B806" s="2" t="s">
        <v>453</v>
      </c>
      <c r="C806" s="1">
        <v>44981</v>
      </c>
      <c r="D806" s="1"/>
      <c r="E806" s="1"/>
    </row>
    <row r="807" spans="1:5" x14ac:dyDescent="0.25">
      <c r="A807" s="2" t="s">
        <v>1347</v>
      </c>
      <c r="B807" s="2" t="s">
        <v>1348</v>
      </c>
      <c r="C807" s="1">
        <v>44938</v>
      </c>
      <c r="D807" s="1">
        <v>44621</v>
      </c>
      <c r="E807" s="1">
        <v>44781</v>
      </c>
    </row>
    <row r="808" spans="1:5" x14ac:dyDescent="0.25">
      <c r="A808" s="2" t="s">
        <v>1347</v>
      </c>
      <c r="B808" s="2" t="s">
        <v>1599</v>
      </c>
      <c r="C808" s="1">
        <v>45070</v>
      </c>
      <c r="D808" s="1">
        <v>44846</v>
      </c>
      <c r="E808" s="1">
        <v>45407</v>
      </c>
    </row>
    <row r="809" spans="1:5" x14ac:dyDescent="0.25">
      <c r="A809" s="2" t="s">
        <v>115</v>
      </c>
      <c r="B809" s="2" t="s">
        <v>116</v>
      </c>
      <c r="C809" s="1">
        <v>44836</v>
      </c>
      <c r="D809" s="1"/>
      <c r="E809" s="1"/>
    </row>
    <row r="810" spans="1:5" x14ac:dyDescent="0.25">
      <c r="A810" s="2" t="s">
        <v>1018</v>
      </c>
      <c r="B810" s="2" t="s">
        <v>1019</v>
      </c>
      <c r="C810" s="1"/>
      <c r="D810" s="1">
        <v>44722</v>
      </c>
      <c r="E810" s="1">
        <v>44752</v>
      </c>
    </row>
    <row r="811" spans="1:5" x14ac:dyDescent="0.25">
      <c r="A811" s="2" t="s">
        <v>1476</v>
      </c>
      <c r="B811" s="2" t="s">
        <v>1477</v>
      </c>
      <c r="C811" s="1">
        <v>44775</v>
      </c>
      <c r="D811" s="1">
        <v>44943</v>
      </c>
      <c r="E811" s="1">
        <v>45387</v>
      </c>
    </row>
    <row r="812" spans="1:5" x14ac:dyDescent="0.25">
      <c r="A812" s="2" t="s">
        <v>1092</v>
      </c>
      <c r="B812" s="2" t="s">
        <v>1093</v>
      </c>
      <c r="C812" s="1">
        <v>45001</v>
      </c>
      <c r="D812" s="1">
        <v>44779</v>
      </c>
      <c r="E812" s="1">
        <v>44730</v>
      </c>
    </row>
    <row r="813" spans="1:5" x14ac:dyDescent="0.25">
      <c r="A813" s="2" t="s">
        <v>776</v>
      </c>
      <c r="B813" s="2" t="s">
        <v>777</v>
      </c>
      <c r="C813" s="1">
        <v>44670</v>
      </c>
      <c r="D813" s="1">
        <v>45065</v>
      </c>
      <c r="E813" s="1">
        <v>44722</v>
      </c>
    </row>
    <row r="814" spans="1:5" x14ac:dyDescent="0.25">
      <c r="A814" s="2" t="s">
        <v>1788</v>
      </c>
      <c r="B814" s="2" t="s">
        <v>661</v>
      </c>
      <c r="C814" s="1"/>
      <c r="D814" s="1">
        <v>44885</v>
      </c>
      <c r="E814" s="1">
        <v>45426</v>
      </c>
    </row>
    <row r="815" spans="1:5" x14ac:dyDescent="0.25">
      <c r="A815" s="2" t="s">
        <v>2402</v>
      </c>
      <c r="B815" s="2" t="s">
        <v>2403</v>
      </c>
      <c r="C815" s="1">
        <v>45089</v>
      </c>
      <c r="D815" s="1">
        <v>44740</v>
      </c>
      <c r="E815" s="1">
        <v>44851</v>
      </c>
    </row>
    <row r="816" spans="1:5" x14ac:dyDescent="0.25">
      <c r="A816" s="2" t="s">
        <v>221</v>
      </c>
      <c r="B816" s="2" t="s">
        <v>222</v>
      </c>
      <c r="C816" s="1">
        <v>44940</v>
      </c>
      <c r="D816" s="1">
        <v>45098</v>
      </c>
      <c r="E816" s="1">
        <v>44552</v>
      </c>
    </row>
    <row r="817" spans="1:5" x14ac:dyDescent="0.25">
      <c r="A817" s="2" t="s">
        <v>2089</v>
      </c>
      <c r="B817" s="2" t="s">
        <v>704</v>
      </c>
      <c r="C817" s="1">
        <v>45033</v>
      </c>
      <c r="D817" s="1">
        <v>44988</v>
      </c>
      <c r="E817" s="1">
        <v>44672</v>
      </c>
    </row>
    <row r="818" spans="1:5" x14ac:dyDescent="0.25">
      <c r="A818" s="2" t="s">
        <v>2194</v>
      </c>
      <c r="B818" s="2" t="s">
        <v>2195</v>
      </c>
      <c r="C818" s="1">
        <v>44940</v>
      </c>
      <c r="D818" s="1">
        <v>44789</v>
      </c>
      <c r="E818" s="1">
        <v>44620</v>
      </c>
    </row>
    <row r="819" spans="1:5" x14ac:dyDescent="0.25">
      <c r="A819" s="2" t="s">
        <v>1740</v>
      </c>
      <c r="B819" s="2" t="s">
        <v>1741</v>
      </c>
      <c r="C819" s="1">
        <v>44869</v>
      </c>
      <c r="D819" s="1">
        <v>45111</v>
      </c>
      <c r="E819" s="1">
        <v>45390</v>
      </c>
    </row>
    <row r="820" spans="1:5" x14ac:dyDescent="0.25">
      <c r="A820" s="2" t="s">
        <v>1731</v>
      </c>
      <c r="B820" s="2" t="s">
        <v>1732</v>
      </c>
      <c r="C820" s="1">
        <v>45034</v>
      </c>
      <c r="D820" s="1">
        <v>45022</v>
      </c>
      <c r="E820" s="1">
        <v>45332</v>
      </c>
    </row>
    <row r="821" spans="1:5" x14ac:dyDescent="0.25">
      <c r="A821" s="2" t="s">
        <v>791</v>
      </c>
      <c r="B821" s="2" t="s">
        <v>792</v>
      </c>
      <c r="C821" s="1">
        <v>45087</v>
      </c>
      <c r="D821" s="1">
        <v>44875</v>
      </c>
      <c r="E821" s="1">
        <v>44929</v>
      </c>
    </row>
    <row r="822" spans="1:5" x14ac:dyDescent="0.25">
      <c r="A822" s="2" t="s">
        <v>877</v>
      </c>
      <c r="B822" s="2" t="s">
        <v>878</v>
      </c>
      <c r="C822" s="1">
        <v>45178</v>
      </c>
      <c r="D822" s="1">
        <v>45032</v>
      </c>
      <c r="E822" s="1">
        <v>44663</v>
      </c>
    </row>
    <row r="823" spans="1:5" x14ac:dyDescent="0.25">
      <c r="A823" s="2" t="s">
        <v>1015</v>
      </c>
      <c r="B823" s="2" t="s">
        <v>1016</v>
      </c>
      <c r="C823" s="1">
        <v>44722</v>
      </c>
      <c r="D823" s="1">
        <v>44639</v>
      </c>
      <c r="E823" s="1">
        <v>44656</v>
      </c>
    </row>
    <row r="824" spans="1:5" x14ac:dyDescent="0.25">
      <c r="A824" s="2" t="s">
        <v>1228</v>
      </c>
      <c r="B824" s="2" t="s">
        <v>1229</v>
      </c>
      <c r="C824" s="1"/>
      <c r="D824" s="1">
        <v>45208</v>
      </c>
      <c r="E824" s="1">
        <v>45444</v>
      </c>
    </row>
    <row r="825" spans="1:5" x14ac:dyDescent="0.25">
      <c r="A825" s="2" t="s">
        <v>840</v>
      </c>
      <c r="B825" s="2" t="s">
        <v>841</v>
      </c>
      <c r="C825" s="1">
        <v>45194</v>
      </c>
      <c r="D825" s="1"/>
      <c r="E825" s="1"/>
    </row>
    <row r="826" spans="1:5" x14ac:dyDescent="0.25">
      <c r="A826" s="2" t="s">
        <v>1881</v>
      </c>
      <c r="B826" s="2" t="s">
        <v>1882</v>
      </c>
      <c r="C826" s="1">
        <v>44900</v>
      </c>
      <c r="D826" s="1"/>
      <c r="E826" s="1"/>
    </row>
    <row r="827" spans="1:5" x14ac:dyDescent="0.25">
      <c r="A827" s="2" t="s">
        <v>384</v>
      </c>
      <c r="B827" s="2" t="s">
        <v>385</v>
      </c>
      <c r="C827" s="1">
        <v>44831</v>
      </c>
      <c r="D827" s="1">
        <v>45167</v>
      </c>
      <c r="E827" s="1">
        <v>44554</v>
      </c>
    </row>
    <row r="828" spans="1:5" x14ac:dyDescent="0.25">
      <c r="A828" s="2" t="s">
        <v>1851</v>
      </c>
      <c r="B828" s="2" t="s">
        <v>1852</v>
      </c>
      <c r="C828" s="1">
        <v>44697</v>
      </c>
      <c r="D828" s="1">
        <v>44831</v>
      </c>
      <c r="E828" s="1">
        <v>45144</v>
      </c>
    </row>
    <row r="829" spans="1:5" x14ac:dyDescent="0.25">
      <c r="A829" s="2" t="s">
        <v>684</v>
      </c>
      <c r="B829" s="2" t="s">
        <v>685</v>
      </c>
      <c r="C829" s="1">
        <v>44782</v>
      </c>
      <c r="D829" s="1"/>
      <c r="E829" s="1"/>
    </row>
    <row r="830" spans="1:5" x14ac:dyDescent="0.25">
      <c r="A830" s="2" t="s">
        <v>684</v>
      </c>
      <c r="B830" s="2" t="s">
        <v>1094</v>
      </c>
      <c r="C830" s="1">
        <v>45173</v>
      </c>
      <c r="D830" s="1">
        <v>44936</v>
      </c>
      <c r="E830" s="1">
        <v>44766</v>
      </c>
    </row>
    <row r="831" spans="1:5" x14ac:dyDescent="0.25">
      <c r="A831" s="2" t="s">
        <v>909</v>
      </c>
      <c r="B831" s="2" t="s">
        <v>910</v>
      </c>
      <c r="C831" s="1">
        <v>45061</v>
      </c>
      <c r="D831" s="1">
        <v>44958</v>
      </c>
      <c r="E831" s="1">
        <v>44823</v>
      </c>
    </row>
    <row r="832" spans="1:5" x14ac:dyDescent="0.25">
      <c r="A832" s="2" t="s">
        <v>2078</v>
      </c>
      <c r="B832" s="2" t="s">
        <v>2079</v>
      </c>
      <c r="C832" s="1">
        <v>45073</v>
      </c>
      <c r="D832" s="1">
        <v>44626</v>
      </c>
      <c r="E832" s="1">
        <v>44771</v>
      </c>
    </row>
    <row r="833" spans="1:5" x14ac:dyDescent="0.25">
      <c r="A833" s="2" t="s">
        <v>1713</v>
      </c>
      <c r="B833" s="2" t="s">
        <v>1714</v>
      </c>
      <c r="C833" s="1">
        <v>44696</v>
      </c>
      <c r="D833" s="1"/>
      <c r="E833" s="1"/>
    </row>
    <row r="834" spans="1:5" x14ac:dyDescent="0.25">
      <c r="A834" s="2" t="s">
        <v>1497</v>
      </c>
      <c r="B834" s="2" t="s">
        <v>1498</v>
      </c>
      <c r="C834" s="1">
        <v>44813</v>
      </c>
      <c r="D834" s="1">
        <v>45139</v>
      </c>
      <c r="E834" s="1">
        <v>44692</v>
      </c>
    </row>
    <row r="835" spans="1:5" x14ac:dyDescent="0.25">
      <c r="A835" s="2" t="s">
        <v>868</v>
      </c>
      <c r="B835" s="2" t="s">
        <v>869</v>
      </c>
      <c r="C835" s="1"/>
      <c r="D835" s="1">
        <v>44883</v>
      </c>
      <c r="E835" s="1">
        <v>44565</v>
      </c>
    </row>
    <row r="836" spans="1:5" x14ac:dyDescent="0.25">
      <c r="A836" s="2" t="s">
        <v>1915</v>
      </c>
      <c r="B836" s="2" t="s">
        <v>1916</v>
      </c>
      <c r="C836" s="1">
        <v>45043</v>
      </c>
      <c r="D836" s="1">
        <v>44755</v>
      </c>
      <c r="E836" s="1">
        <v>45164</v>
      </c>
    </row>
    <row r="837" spans="1:5" x14ac:dyDescent="0.25">
      <c r="A837" s="2" t="s">
        <v>2356</v>
      </c>
      <c r="B837" s="2" t="s">
        <v>2357</v>
      </c>
      <c r="C837" s="1">
        <v>45091</v>
      </c>
      <c r="D837" s="1">
        <v>45172</v>
      </c>
      <c r="E837" s="1">
        <v>45429</v>
      </c>
    </row>
    <row r="838" spans="1:5" x14ac:dyDescent="0.25">
      <c r="A838" s="2" t="s">
        <v>1089</v>
      </c>
      <c r="B838" s="2" t="s">
        <v>1090</v>
      </c>
      <c r="C838" s="1">
        <v>44804</v>
      </c>
      <c r="D838" s="1">
        <v>44947</v>
      </c>
      <c r="E838" s="1">
        <v>44620</v>
      </c>
    </row>
    <row r="839" spans="1:5" x14ac:dyDescent="0.25">
      <c r="A839" s="2" t="s">
        <v>1958</v>
      </c>
      <c r="B839" s="2" t="s">
        <v>1959</v>
      </c>
      <c r="C839" s="1">
        <v>45077</v>
      </c>
      <c r="D839" s="1">
        <v>45200</v>
      </c>
      <c r="E839" s="1">
        <v>44852</v>
      </c>
    </row>
    <row r="840" spans="1:5" x14ac:dyDescent="0.25">
      <c r="A840" s="2" t="s">
        <v>207</v>
      </c>
      <c r="B840" s="2" t="s">
        <v>208</v>
      </c>
      <c r="C840" s="1">
        <v>44739</v>
      </c>
      <c r="D840" s="1">
        <v>45070</v>
      </c>
      <c r="E840" s="1">
        <v>44933</v>
      </c>
    </row>
    <row r="841" spans="1:5" x14ac:dyDescent="0.25">
      <c r="A841" s="2" t="s">
        <v>1364</v>
      </c>
      <c r="B841" s="2" t="s">
        <v>1365</v>
      </c>
      <c r="C841" s="1"/>
      <c r="D841" s="1">
        <v>44866</v>
      </c>
      <c r="E841" s="1">
        <v>45391</v>
      </c>
    </row>
    <row r="842" spans="1:5" x14ac:dyDescent="0.25">
      <c r="A842" s="2" t="s">
        <v>194</v>
      </c>
      <c r="B842" s="2" t="s">
        <v>195</v>
      </c>
      <c r="C842" s="1">
        <v>45015</v>
      </c>
      <c r="D842" s="1">
        <v>44742</v>
      </c>
      <c r="E842" s="1">
        <v>44703</v>
      </c>
    </row>
    <row r="843" spans="1:5" x14ac:dyDescent="0.25">
      <c r="A843" s="2" t="s">
        <v>2128</v>
      </c>
      <c r="B843" s="2" t="s">
        <v>2129</v>
      </c>
      <c r="C843" s="1">
        <v>44929</v>
      </c>
      <c r="D843" s="1">
        <v>44903</v>
      </c>
      <c r="E843" s="1">
        <v>45493</v>
      </c>
    </row>
    <row r="844" spans="1:5" x14ac:dyDescent="0.25">
      <c r="A844" s="2" t="s">
        <v>265</v>
      </c>
      <c r="B844" s="2" t="s">
        <v>266</v>
      </c>
      <c r="C844" s="1">
        <v>44942</v>
      </c>
      <c r="D844" s="1">
        <v>45179</v>
      </c>
      <c r="E844" s="1">
        <v>45171</v>
      </c>
    </row>
    <row r="845" spans="1:5" x14ac:dyDescent="0.25">
      <c r="A845" s="2" t="s">
        <v>1812</v>
      </c>
      <c r="B845" s="2" t="s">
        <v>1813</v>
      </c>
      <c r="C845" s="1">
        <v>44864</v>
      </c>
      <c r="D845" s="1">
        <v>44803</v>
      </c>
      <c r="E845" s="1">
        <v>44854</v>
      </c>
    </row>
    <row r="846" spans="1:5" x14ac:dyDescent="0.25">
      <c r="A846" s="2" t="s">
        <v>2106</v>
      </c>
      <c r="B846" s="2" t="s">
        <v>2107</v>
      </c>
      <c r="C846" s="1">
        <v>45129</v>
      </c>
      <c r="D846" s="1">
        <v>44762</v>
      </c>
      <c r="E846" s="1">
        <v>45487</v>
      </c>
    </row>
    <row r="847" spans="1:5" x14ac:dyDescent="0.25">
      <c r="A847" s="2" t="s">
        <v>1048</v>
      </c>
      <c r="B847" s="2" t="s">
        <v>1049</v>
      </c>
      <c r="C847" s="1">
        <v>45145</v>
      </c>
      <c r="D847" s="1">
        <v>44616</v>
      </c>
      <c r="E847" s="1">
        <v>45031</v>
      </c>
    </row>
    <row r="848" spans="1:5" x14ac:dyDescent="0.25">
      <c r="A848" s="2" t="s">
        <v>165</v>
      </c>
      <c r="B848" s="2" t="s">
        <v>166</v>
      </c>
      <c r="C848" s="1">
        <v>44680</v>
      </c>
      <c r="D848" s="1">
        <v>44667</v>
      </c>
      <c r="E848" s="1">
        <v>44999</v>
      </c>
    </row>
    <row r="849" spans="1:5" x14ac:dyDescent="0.25">
      <c r="A849" s="2" t="s">
        <v>731</v>
      </c>
      <c r="B849" s="2" t="s">
        <v>732</v>
      </c>
      <c r="C849" s="1"/>
      <c r="D849" s="1">
        <v>44683</v>
      </c>
      <c r="E849" s="1">
        <v>44795</v>
      </c>
    </row>
    <row r="850" spans="1:5" x14ac:dyDescent="0.25">
      <c r="A850" s="2" t="s">
        <v>518</v>
      </c>
      <c r="B850" s="2" t="s">
        <v>519</v>
      </c>
      <c r="C850" s="1">
        <v>44767</v>
      </c>
      <c r="D850" s="1">
        <v>45117</v>
      </c>
      <c r="E850" s="1">
        <v>44911</v>
      </c>
    </row>
    <row r="851" spans="1:5" x14ac:dyDescent="0.25">
      <c r="A851" s="2" t="s">
        <v>1133</v>
      </c>
      <c r="B851" s="2" t="s">
        <v>1134</v>
      </c>
      <c r="C851" s="1">
        <v>44774</v>
      </c>
      <c r="D851" s="1">
        <v>45146</v>
      </c>
      <c r="E851" s="1">
        <v>45380</v>
      </c>
    </row>
    <row r="852" spans="1:5" x14ac:dyDescent="0.25">
      <c r="A852" s="2" t="s">
        <v>741</v>
      </c>
      <c r="B852" s="2" t="s">
        <v>742</v>
      </c>
      <c r="C852" s="1"/>
      <c r="D852" s="1">
        <v>45020</v>
      </c>
      <c r="E852" s="1">
        <v>45034</v>
      </c>
    </row>
    <row r="853" spans="1:5" x14ac:dyDescent="0.25">
      <c r="A853" s="2" t="s">
        <v>1601</v>
      </c>
      <c r="B853" s="2" t="s">
        <v>1602</v>
      </c>
      <c r="C853" s="1">
        <v>44996</v>
      </c>
      <c r="D853" s="1"/>
      <c r="E853" s="1"/>
    </row>
    <row r="854" spans="1:5" x14ac:dyDescent="0.25">
      <c r="A854" s="2" t="s">
        <v>1415</v>
      </c>
      <c r="B854" s="2" t="s">
        <v>1416</v>
      </c>
      <c r="C854" s="1">
        <v>44778</v>
      </c>
      <c r="D854" s="1">
        <v>44800</v>
      </c>
      <c r="E854" s="1">
        <v>45099</v>
      </c>
    </row>
    <row r="855" spans="1:5" x14ac:dyDescent="0.25">
      <c r="A855" s="2" t="s">
        <v>2184</v>
      </c>
      <c r="B855" s="2" t="s">
        <v>1321</v>
      </c>
      <c r="C855" s="1">
        <v>45151</v>
      </c>
      <c r="D855" s="1">
        <v>44665</v>
      </c>
      <c r="E855" s="1">
        <v>45318</v>
      </c>
    </row>
    <row r="856" spans="1:5" x14ac:dyDescent="0.25">
      <c r="A856" s="2" t="s">
        <v>596</v>
      </c>
      <c r="B856" s="2" t="s">
        <v>597</v>
      </c>
      <c r="C856" s="1">
        <v>44821</v>
      </c>
      <c r="D856" s="1">
        <v>44882</v>
      </c>
      <c r="E856" s="1">
        <v>45364</v>
      </c>
    </row>
    <row r="857" spans="1:5" x14ac:dyDescent="0.25">
      <c r="A857" s="2" t="s">
        <v>50</v>
      </c>
      <c r="B857" s="2" t="s">
        <v>51</v>
      </c>
      <c r="C857" s="1">
        <v>44975</v>
      </c>
      <c r="D857" s="1">
        <v>44796</v>
      </c>
      <c r="E857" s="1">
        <v>45248</v>
      </c>
    </row>
    <row r="858" spans="1:5" x14ac:dyDescent="0.25">
      <c r="A858" s="2" t="s">
        <v>1439</v>
      </c>
      <c r="B858" s="2" t="s">
        <v>1440</v>
      </c>
      <c r="C858" s="1">
        <v>45074</v>
      </c>
      <c r="D858" s="1">
        <v>44816</v>
      </c>
      <c r="E858" s="1">
        <v>45140</v>
      </c>
    </row>
    <row r="859" spans="1:5" x14ac:dyDescent="0.25">
      <c r="A859" s="2" t="s">
        <v>1082</v>
      </c>
      <c r="B859" s="2" t="s">
        <v>1083</v>
      </c>
      <c r="C859" s="1">
        <v>44930</v>
      </c>
      <c r="D859" s="1">
        <v>44823</v>
      </c>
      <c r="E859" s="1">
        <v>44793</v>
      </c>
    </row>
    <row r="860" spans="1:5" x14ac:dyDescent="0.25">
      <c r="A860" s="2" t="s">
        <v>1649</v>
      </c>
      <c r="B860" s="2" t="s">
        <v>1650</v>
      </c>
      <c r="C860" s="1">
        <v>44913</v>
      </c>
      <c r="D860" s="1">
        <v>44920</v>
      </c>
      <c r="E860" s="1">
        <v>45407</v>
      </c>
    </row>
    <row r="861" spans="1:5" x14ac:dyDescent="0.25">
      <c r="A861" s="2" t="s">
        <v>1212</v>
      </c>
      <c r="B861" s="2" t="s">
        <v>1213</v>
      </c>
      <c r="C861" s="1">
        <v>44711</v>
      </c>
      <c r="D861" s="1">
        <v>44843</v>
      </c>
      <c r="E861" s="1">
        <v>45051</v>
      </c>
    </row>
    <row r="862" spans="1:5" x14ac:dyDescent="0.25">
      <c r="A862" s="2" t="s">
        <v>1917</v>
      </c>
      <c r="B862" s="2" t="s">
        <v>1918</v>
      </c>
      <c r="C862" s="1">
        <v>44862</v>
      </c>
      <c r="D862" s="1">
        <v>44905</v>
      </c>
      <c r="E862" s="1">
        <v>45051</v>
      </c>
    </row>
    <row r="863" spans="1:5" x14ac:dyDescent="0.25">
      <c r="A863" s="2" t="s">
        <v>1554</v>
      </c>
      <c r="B863" s="2" t="s">
        <v>1555</v>
      </c>
      <c r="C863" s="1">
        <v>44834</v>
      </c>
      <c r="D863" s="1">
        <v>44944</v>
      </c>
      <c r="E863" s="1">
        <v>44682</v>
      </c>
    </row>
    <row r="864" spans="1:5" x14ac:dyDescent="0.25">
      <c r="A864" s="2" t="s">
        <v>2392</v>
      </c>
      <c r="B864" s="2" t="s">
        <v>2393</v>
      </c>
      <c r="C864" s="1">
        <v>44904</v>
      </c>
      <c r="D864" s="1">
        <v>45091</v>
      </c>
      <c r="E864" s="1">
        <v>45222</v>
      </c>
    </row>
    <row r="865" spans="1:5" x14ac:dyDescent="0.25">
      <c r="A865" s="2" t="s">
        <v>709</v>
      </c>
      <c r="B865" s="2" t="s">
        <v>710</v>
      </c>
      <c r="C865" s="1">
        <v>44792</v>
      </c>
      <c r="D865" s="1">
        <v>44663</v>
      </c>
      <c r="E865" s="1">
        <v>45263</v>
      </c>
    </row>
    <row r="866" spans="1:5" x14ac:dyDescent="0.25">
      <c r="A866" s="2" t="s">
        <v>2364</v>
      </c>
      <c r="B866" s="2" t="s">
        <v>2365</v>
      </c>
      <c r="C866" s="1"/>
      <c r="D866" s="1">
        <v>44923</v>
      </c>
      <c r="E866" s="1">
        <v>45242</v>
      </c>
    </row>
    <row r="867" spans="1:5" x14ac:dyDescent="0.25">
      <c r="A867" s="2" t="s">
        <v>415</v>
      </c>
      <c r="B867" s="2" t="s">
        <v>416</v>
      </c>
      <c r="C867" s="1">
        <v>45174</v>
      </c>
      <c r="D867" s="1">
        <v>44761</v>
      </c>
      <c r="E867" s="1">
        <v>45052</v>
      </c>
    </row>
    <row r="868" spans="1:5" x14ac:dyDescent="0.25">
      <c r="A868" s="2" t="s">
        <v>1123</v>
      </c>
      <c r="B868" s="2" t="s">
        <v>1124</v>
      </c>
      <c r="C868" s="1">
        <v>44928</v>
      </c>
      <c r="D868" s="1">
        <v>44676</v>
      </c>
      <c r="E868" s="1">
        <v>44751</v>
      </c>
    </row>
    <row r="869" spans="1:5" x14ac:dyDescent="0.25">
      <c r="A869" s="2" t="s">
        <v>1672</v>
      </c>
      <c r="B869" s="2" t="s">
        <v>1673</v>
      </c>
      <c r="C869" s="1">
        <v>45127</v>
      </c>
      <c r="D869" s="1">
        <v>44843</v>
      </c>
      <c r="E869" s="1">
        <v>45243</v>
      </c>
    </row>
    <row r="870" spans="1:5" x14ac:dyDescent="0.25">
      <c r="A870" s="2" t="s">
        <v>523</v>
      </c>
      <c r="B870" s="2" t="s">
        <v>524</v>
      </c>
      <c r="C870" s="1">
        <v>44988</v>
      </c>
      <c r="D870" s="1">
        <v>45057</v>
      </c>
      <c r="E870" s="1">
        <v>44975</v>
      </c>
    </row>
    <row r="871" spans="1:5" x14ac:dyDescent="0.25">
      <c r="A871" s="2" t="s">
        <v>1171</v>
      </c>
      <c r="B871" s="2" t="s">
        <v>1172</v>
      </c>
      <c r="C871" s="1">
        <v>45042</v>
      </c>
      <c r="D871" s="1">
        <v>44996</v>
      </c>
      <c r="E871" s="1">
        <v>45232</v>
      </c>
    </row>
    <row r="872" spans="1:5" x14ac:dyDescent="0.25">
      <c r="A872" s="2" t="s">
        <v>1690</v>
      </c>
      <c r="B872" s="2" t="s">
        <v>1691</v>
      </c>
      <c r="C872" s="1"/>
      <c r="D872" s="1">
        <v>44883</v>
      </c>
      <c r="E872" s="1">
        <v>45098</v>
      </c>
    </row>
    <row r="873" spans="1:5" x14ac:dyDescent="0.25">
      <c r="A873" s="2" t="s">
        <v>711</v>
      </c>
      <c r="B873" s="2" t="s">
        <v>712</v>
      </c>
      <c r="C873" s="1">
        <v>45035</v>
      </c>
      <c r="D873" s="1">
        <v>45215</v>
      </c>
      <c r="E873" s="1">
        <v>45032</v>
      </c>
    </row>
    <row r="874" spans="1:5" x14ac:dyDescent="0.25">
      <c r="A874" s="2" t="s">
        <v>711</v>
      </c>
      <c r="B874" s="2" t="s">
        <v>1699</v>
      </c>
      <c r="C874" s="1">
        <v>44786</v>
      </c>
      <c r="D874" s="1">
        <v>44922</v>
      </c>
      <c r="E874" s="1">
        <v>44929</v>
      </c>
    </row>
    <row r="875" spans="1:5" x14ac:dyDescent="0.25">
      <c r="A875" s="2" t="s">
        <v>1220</v>
      </c>
      <c r="B875" s="2" t="s">
        <v>1221</v>
      </c>
      <c r="C875" s="1">
        <v>44947</v>
      </c>
      <c r="D875" s="1">
        <v>44940</v>
      </c>
      <c r="E875" s="1">
        <v>45027</v>
      </c>
    </row>
    <row r="876" spans="1:5" x14ac:dyDescent="0.25">
      <c r="A876" s="2" t="s">
        <v>614</v>
      </c>
      <c r="B876" s="2" t="s">
        <v>615</v>
      </c>
      <c r="C876" s="1">
        <v>44842</v>
      </c>
      <c r="D876" s="1">
        <v>44722</v>
      </c>
      <c r="E876" s="1">
        <v>45063</v>
      </c>
    </row>
    <row r="877" spans="1:5" x14ac:dyDescent="0.25">
      <c r="A877" s="2" t="s">
        <v>1328</v>
      </c>
      <c r="B877" s="2" t="s">
        <v>1329</v>
      </c>
      <c r="C877" s="1">
        <v>44958</v>
      </c>
      <c r="D877" s="1">
        <v>45050</v>
      </c>
      <c r="E877" s="1">
        <v>44633</v>
      </c>
    </row>
    <row r="878" spans="1:5" x14ac:dyDescent="0.25">
      <c r="A878" s="2" t="s">
        <v>1685</v>
      </c>
      <c r="B878" s="2" t="s">
        <v>1686</v>
      </c>
      <c r="C878" s="1">
        <v>45101</v>
      </c>
      <c r="D878" s="1">
        <v>45132</v>
      </c>
      <c r="E878" s="1">
        <v>45203</v>
      </c>
    </row>
    <row r="879" spans="1:5" x14ac:dyDescent="0.25">
      <c r="A879" s="2" t="s">
        <v>1773</v>
      </c>
      <c r="B879" s="2" t="s">
        <v>1774</v>
      </c>
      <c r="C879" s="1">
        <v>45009</v>
      </c>
      <c r="D879" s="1">
        <v>44834</v>
      </c>
      <c r="E879" s="1">
        <v>44626</v>
      </c>
    </row>
    <row r="880" spans="1:5" x14ac:dyDescent="0.25">
      <c r="A880" s="2" t="s">
        <v>887</v>
      </c>
      <c r="B880" s="2" t="s">
        <v>888</v>
      </c>
      <c r="C880" s="1">
        <v>44848</v>
      </c>
      <c r="D880" s="1">
        <v>44932</v>
      </c>
      <c r="E880" s="1">
        <v>45261</v>
      </c>
    </row>
    <row r="881" spans="1:5" x14ac:dyDescent="0.25">
      <c r="A881" s="2" t="s">
        <v>435</v>
      </c>
      <c r="B881" s="2" t="s">
        <v>436</v>
      </c>
      <c r="C881" s="1"/>
      <c r="D881" s="1">
        <v>44620</v>
      </c>
      <c r="E881" s="1">
        <v>45180</v>
      </c>
    </row>
    <row r="882" spans="1:5" x14ac:dyDescent="0.25">
      <c r="A882" s="2" t="s">
        <v>765</v>
      </c>
      <c r="B882" s="2" t="s">
        <v>766</v>
      </c>
      <c r="C882" s="1">
        <v>45042</v>
      </c>
      <c r="D882" s="1">
        <v>44647</v>
      </c>
      <c r="E882" s="1">
        <v>44976</v>
      </c>
    </row>
    <row r="883" spans="1:5" x14ac:dyDescent="0.25">
      <c r="A883" s="2" t="s">
        <v>262</v>
      </c>
      <c r="B883" s="2" t="s">
        <v>263</v>
      </c>
      <c r="C883" s="1">
        <v>44992</v>
      </c>
      <c r="D883" s="1">
        <v>44959</v>
      </c>
      <c r="E883" s="1">
        <v>44699</v>
      </c>
    </row>
    <row r="884" spans="1:5" x14ac:dyDescent="0.25">
      <c r="A884" s="2" t="s">
        <v>1771</v>
      </c>
      <c r="B884" s="2" t="s">
        <v>1772</v>
      </c>
      <c r="C884" s="1">
        <v>44716</v>
      </c>
      <c r="D884" s="1">
        <v>44660</v>
      </c>
      <c r="E884" s="1">
        <v>44616</v>
      </c>
    </row>
    <row r="885" spans="1:5" x14ac:dyDescent="0.25">
      <c r="A885" s="2" t="s">
        <v>1305</v>
      </c>
      <c r="B885" s="2" t="s">
        <v>1306</v>
      </c>
      <c r="C885" s="1">
        <v>45009</v>
      </c>
      <c r="D885" s="1">
        <v>45201</v>
      </c>
      <c r="E885" s="1">
        <v>44847</v>
      </c>
    </row>
    <row r="886" spans="1:5" x14ac:dyDescent="0.25">
      <c r="A886" s="2" t="s">
        <v>1074</v>
      </c>
      <c r="B886" s="2" t="s">
        <v>1075</v>
      </c>
      <c r="C886" s="1">
        <v>44668</v>
      </c>
      <c r="D886" s="1">
        <v>44739</v>
      </c>
      <c r="E886" s="1">
        <v>44817</v>
      </c>
    </row>
    <row r="887" spans="1:5" x14ac:dyDescent="0.25">
      <c r="A887" s="2" t="s">
        <v>1634</v>
      </c>
      <c r="B887" s="2" t="s">
        <v>1635</v>
      </c>
      <c r="C887" s="1">
        <v>45185</v>
      </c>
      <c r="D887" s="1">
        <v>44705</v>
      </c>
      <c r="E887" s="1">
        <v>45182</v>
      </c>
    </row>
    <row r="888" spans="1:5" x14ac:dyDescent="0.25">
      <c r="A888" s="2" t="s">
        <v>1585</v>
      </c>
      <c r="B888" s="2" t="s">
        <v>1586</v>
      </c>
      <c r="C888" s="1">
        <v>44913</v>
      </c>
      <c r="D888" s="1">
        <v>45160</v>
      </c>
      <c r="E888" s="1">
        <v>44949</v>
      </c>
    </row>
    <row r="889" spans="1:5" x14ac:dyDescent="0.25">
      <c r="A889" s="2" t="s">
        <v>267</v>
      </c>
      <c r="B889" s="2" t="s">
        <v>268</v>
      </c>
      <c r="C889" s="1">
        <v>44964</v>
      </c>
      <c r="D889" s="1">
        <v>44932</v>
      </c>
      <c r="E889" s="1">
        <v>45191</v>
      </c>
    </row>
    <row r="890" spans="1:5" x14ac:dyDescent="0.25">
      <c r="A890" s="2" t="s">
        <v>853</v>
      </c>
      <c r="B890" s="2" t="s">
        <v>854</v>
      </c>
      <c r="C890" s="1">
        <v>44742</v>
      </c>
      <c r="D890" s="1">
        <v>45205</v>
      </c>
      <c r="E890" s="1">
        <v>45168</v>
      </c>
    </row>
    <row r="891" spans="1:5" x14ac:dyDescent="0.25">
      <c r="A891" s="2" t="s">
        <v>1289</v>
      </c>
      <c r="B891" s="2" t="s">
        <v>1290</v>
      </c>
      <c r="C891" s="1">
        <v>45154</v>
      </c>
      <c r="D891" s="1">
        <v>44619</v>
      </c>
      <c r="E891" s="1">
        <v>45408</v>
      </c>
    </row>
    <row r="892" spans="1:5" x14ac:dyDescent="0.25">
      <c r="A892" s="2" t="s">
        <v>1293</v>
      </c>
      <c r="B892" s="2" t="s">
        <v>1294</v>
      </c>
      <c r="C892" s="1">
        <v>44890</v>
      </c>
      <c r="D892" s="1">
        <v>44812</v>
      </c>
      <c r="E892" s="1">
        <v>45192</v>
      </c>
    </row>
    <row r="893" spans="1:5" x14ac:dyDescent="0.25">
      <c r="A893" s="2" t="s">
        <v>1518</v>
      </c>
      <c r="B893" s="2" t="s">
        <v>1519</v>
      </c>
      <c r="C893" s="1">
        <v>44771</v>
      </c>
      <c r="D893" s="1"/>
      <c r="E893" s="1"/>
    </row>
    <row r="894" spans="1:5" x14ac:dyDescent="0.25">
      <c r="A894" s="2" t="s">
        <v>1756</v>
      </c>
      <c r="B894" s="2" t="s">
        <v>1757</v>
      </c>
      <c r="C894" s="1">
        <v>44731</v>
      </c>
      <c r="D894" s="1"/>
      <c r="E894" s="1"/>
    </row>
    <row r="895" spans="1:5" x14ac:dyDescent="0.25">
      <c r="A895" s="2" t="s">
        <v>2219</v>
      </c>
      <c r="B895" s="2" t="s">
        <v>2220</v>
      </c>
      <c r="C895" s="1">
        <v>44981</v>
      </c>
      <c r="D895" s="1">
        <v>44789</v>
      </c>
      <c r="E895" s="1">
        <v>45093</v>
      </c>
    </row>
    <row r="896" spans="1:5" x14ac:dyDescent="0.25">
      <c r="A896" s="2" t="s">
        <v>1301</v>
      </c>
      <c r="B896" s="2" t="s">
        <v>1302</v>
      </c>
      <c r="C896" s="1">
        <v>44676</v>
      </c>
      <c r="D896" s="1">
        <v>44791</v>
      </c>
      <c r="E896" s="1">
        <v>44713</v>
      </c>
    </row>
    <row r="897" spans="1:5" x14ac:dyDescent="0.25">
      <c r="A897" s="2" t="s">
        <v>1595</v>
      </c>
      <c r="B897" s="2" t="s">
        <v>1596</v>
      </c>
      <c r="C897" s="1">
        <v>44911</v>
      </c>
      <c r="D897" s="1">
        <v>44802</v>
      </c>
      <c r="E897" s="1">
        <v>44791</v>
      </c>
    </row>
    <row r="898" spans="1:5" x14ac:dyDescent="0.25">
      <c r="A898" s="2" t="s">
        <v>1039</v>
      </c>
      <c r="B898" s="2" t="s">
        <v>1040</v>
      </c>
      <c r="C898" s="1">
        <v>44954</v>
      </c>
      <c r="D898" s="1">
        <v>44724</v>
      </c>
      <c r="E898" s="1">
        <v>45316</v>
      </c>
    </row>
    <row r="899" spans="1:5" x14ac:dyDescent="0.25">
      <c r="A899" s="2" t="s">
        <v>1969</v>
      </c>
      <c r="B899" s="2" t="s">
        <v>1970</v>
      </c>
      <c r="C899" s="1"/>
      <c r="D899" s="1">
        <v>44727</v>
      </c>
      <c r="E899" s="1">
        <v>44751</v>
      </c>
    </row>
    <row r="900" spans="1:5" x14ac:dyDescent="0.25">
      <c r="A900" s="2" t="s">
        <v>1638</v>
      </c>
      <c r="B900" s="2" t="s">
        <v>1639</v>
      </c>
      <c r="C900" s="1">
        <v>44679</v>
      </c>
      <c r="D900" s="1">
        <v>44795</v>
      </c>
      <c r="E900" s="1">
        <v>44940</v>
      </c>
    </row>
    <row r="901" spans="1:5" x14ac:dyDescent="0.25">
      <c r="A901" s="2" t="s">
        <v>660</v>
      </c>
      <c r="B901" s="2" t="s">
        <v>661</v>
      </c>
      <c r="C901" s="1">
        <v>44942</v>
      </c>
      <c r="D901" s="1">
        <v>44875</v>
      </c>
      <c r="E901" s="1">
        <v>45048</v>
      </c>
    </row>
    <row r="902" spans="1:5" x14ac:dyDescent="0.25">
      <c r="A902" s="2" t="s">
        <v>1904</v>
      </c>
      <c r="B902" s="2" t="s">
        <v>1905</v>
      </c>
      <c r="C902" s="1">
        <v>44667</v>
      </c>
      <c r="D902" s="1">
        <v>45169</v>
      </c>
      <c r="E902" s="1">
        <v>45473</v>
      </c>
    </row>
    <row r="903" spans="1:5" x14ac:dyDescent="0.25">
      <c r="A903" s="2" t="s">
        <v>2229</v>
      </c>
      <c r="B903" s="2" t="s">
        <v>2230</v>
      </c>
      <c r="C903" s="1">
        <v>45186</v>
      </c>
      <c r="D903" s="1">
        <v>44689</v>
      </c>
      <c r="E903" s="1">
        <v>44850</v>
      </c>
    </row>
    <row r="904" spans="1:5" x14ac:dyDescent="0.25">
      <c r="A904" s="2" t="s">
        <v>77</v>
      </c>
      <c r="B904" s="2" t="s">
        <v>78</v>
      </c>
      <c r="C904" s="1">
        <v>45179</v>
      </c>
      <c r="D904" s="1">
        <v>44898</v>
      </c>
      <c r="E904" s="1">
        <v>45271</v>
      </c>
    </row>
    <row r="905" spans="1:5" x14ac:dyDescent="0.25">
      <c r="A905" s="2" t="s">
        <v>2419</v>
      </c>
      <c r="B905" s="2" t="s">
        <v>2420</v>
      </c>
      <c r="C905" s="1">
        <v>45097</v>
      </c>
      <c r="D905" s="1">
        <v>44950</v>
      </c>
      <c r="E905" s="1">
        <v>44607</v>
      </c>
    </row>
    <row r="906" spans="1:5" x14ac:dyDescent="0.25">
      <c r="A906" s="2" t="s">
        <v>1832</v>
      </c>
      <c r="B906" s="2" t="s">
        <v>1833</v>
      </c>
      <c r="C906" s="1">
        <v>45003</v>
      </c>
      <c r="D906" s="1">
        <v>44622</v>
      </c>
      <c r="E906" s="1">
        <v>45096</v>
      </c>
    </row>
    <row r="907" spans="1:5" x14ac:dyDescent="0.25">
      <c r="A907" s="2" t="s">
        <v>1876</v>
      </c>
      <c r="B907" s="2" t="s">
        <v>1877</v>
      </c>
      <c r="C907" s="1"/>
      <c r="D907" s="1">
        <v>45208</v>
      </c>
      <c r="E907" s="1">
        <v>44554</v>
      </c>
    </row>
    <row r="908" spans="1:5" x14ac:dyDescent="0.25">
      <c r="A908" s="2" t="s">
        <v>848</v>
      </c>
      <c r="B908" s="2" t="s">
        <v>849</v>
      </c>
      <c r="C908" s="1">
        <v>44825</v>
      </c>
      <c r="D908" s="1">
        <v>45071</v>
      </c>
      <c r="E908" s="1">
        <v>44618</v>
      </c>
    </row>
    <row r="909" spans="1:5" x14ac:dyDescent="0.25">
      <c r="A909" s="2" t="s">
        <v>977</v>
      </c>
      <c r="B909" s="2" t="s">
        <v>978</v>
      </c>
      <c r="C909" s="1">
        <v>44784</v>
      </c>
      <c r="D909" s="1">
        <v>45204</v>
      </c>
      <c r="E909" s="1">
        <v>45476</v>
      </c>
    </row>
    <row r="910" spans="1:5" x14ac:dyDescent="0.25">
      <c r="A910" s="2" t="s">
        <v>2040</v>
      </c>
      <c r="B910" s="2" t="s">
        <v>2041</v>
      </c>
      <c r="C910" s="1">
        <v>45037</v>
      </c>
      <c r="D910" s="1">
        <v>44617</v>
      </c>
      <c r="E910" s="1">
        <v>44878</v>
      </c>
    </row>
    <row r="911" spans="1:5" x14ac:dyDescent="0.25">
      <c r="A911" s="2" t="s">
        <v>83</v>
      </c>
      <c r="B911" s="2" t="s">
        <v>84</v>
      </c>
      <c r="C911" s="1">
        <v>45177</v>
      </c>
      <c r="D911" s="1"/>
      <c r="E911" s="1"/>
    </row>
    <row r="912" spans="1:5" x14ac:dyDescent="0.25">
      <c r="A912" s="2" t="s">
        <v>1161</v>
      </c>
      <c r="B912" s="2" t="s">
        <v>1162</v>
      </c>
      <c r="C912" s="1">
        <v>44967</v>
      </c>
      <c r="D912" s="1">
        <v>45023</v>
      </c>
      <c r="E912" s="1">
        <v>45180</v>
      </c>
    </row>
    <row r="913" spans="1:5" x14ac:dyDescent="0.25">
      <c r="A913" s="2" t="s">
        <v>1666</v>
      </c>
      <c r="B913" s="2" t="s">
        <v>1667</v>
      </c>
      <c r="C913" s="1"/>
      <c r="D913" s="1">
        <v>44847</v>
      </c>
      <c r="E913" s="1">
        <v>45065</v>
      </c>
    </row>
    <row r="914" spans="1:5" x14ac:dyDescent="0.25">
      <c r="A914" s="2" t="s">
        <v>948</v>
      </c>
      <c r="B914" s="2" t="s">
        <v>949</v>
      </c>
      <c r="C914" s="1">
        <v>44922</v>
      </c>
      <c r="D914" s="1">
        <v>45000</v>
      </c>
      <c r="E914" s="1">
        <v>45345</v>
      </c>
    </row>
    <row r="915" spans="1:5" x14ac:dyDescent="0.25">
      <c r="A915" s="2" t="s">
        <v>1737</v>
      </c>
      <c r="B915" s="2" t="s">
        <v>1738</v>
      </c>
      <c r="C915" s="1">
        <v>44697</v>
      </c>
      <c r="D915" s="1">
        <v>44846</v>
      </c>
      <c r="E915" s="1">
        <v>44668</v>
      </c>
    </row>
    <row r="916" spans="1:5" x14ac:dyDescent="0.25">
      <c r="A916" s="2" t="s">
        <v>1163</v>
      </c>
      <c r="B916" s="2" t="s">
        <v>1164</v>
      </c>
      <c r="C916" s="1">
        <v>45024</v>
      </c>
      <c r="D916" s="1">
        <v>44707</v>
      </c>
      <c r="E916" s="1">
        <v>44656</v>
      </c>
    </row>
    <row r="917" spans="1:5" x14ac:dyDescent="0.25">
      <c r="A917" s="2" t="s">
        <v>2310</v>
      </c>
      <c r="B917" s="2" t="s">
        <v>2311</v>
      </c>
      <c r="C917" s="1">
        <v>44956</v>
      </c>
      <c r="D917" s="1">
        <v>44989</v>
      </c>
      <c r="E917" s="1">
        <v>45224</v>
      </c>
    </row>
    <row r="918" spans="1:5" x14ac:dyDescent="0.25">
      <c r="A918" s="2" t="s">
        <v>447</v>
      </c>
      <c r="B918" s="2" t="s">
        <v>448</v>
      </c>
      <c r="C918" s="1">
        <v>45029</v>
      </c>
      <c r="D918" s="1">
        <v>45141</v>
      </c>
      <c r="E918" s="1">
        <v>44597</v>
      </c>
    </row>
    <row r="919" spans="1:5" x14ac:dyDescent="0.25">
      <c r="A919" s="2" t="s">
        <v>1057</v>
      </c>
      <c r="B919" s="2" t="s">
        <v>1058</v>
      </c>
      <c r="C919" s="1"/>
      <c r="D919" s="1">
        <v>44921</v>
      </c>
      <c r="E919" s="1">
        <v>44939</v>
      </c>
    </row>
    <row r="920" spans="1:5" x14ac:dyDescent="0.25">
      <c r="A920" s="2" t="s">
        <v>2238</v>
      </c>
      <c r="B920" s="2" t="s">
        <v>2239</v>
      </c>
      <c r="C920" s="1">
        <v>45124</v>
      </c>
      <c r="D920" s="1">
        <v>45020</v>
      </c>
      <c r="E920" s="1">
        <v>45232</v>
      </c>
    </row>
    <row r="921" spans="1:5" x14ac:dyDescent="0.25">
      <c r="A921" s="2" t="s">
        <v>2331</v>
      </c>
      <c r="B921" s="2" t="s">
        <v>2332</v>
      </c>
      <c r="C921" s="1">
        <v>44687</v>
      </c>
      <c r="D921" s="1">
        <v>45211</v>
      </c>
      <c r="E921" s="1">
        <v>45300</v>
      </c>
    </row>
    <row r="922" spans="1:5" x14ac:dyDescent="0.25">
      <c r="A922" s="2" t="s">
        <v>957</v>
      </c>
      <c r="B922" s="2" t="s">
        <v>958</v>
      </c>
      <c r="C922" s="1">
        <v>45059</v>
      </c>
      <c r="D922" s="1">
        <v>45129</v>
      </c>
      <c r="E922" s="1">
        <v>45433</v>
      </c>
    </row>
    <row r="923" spans="1:5" x14ac:dyDescent="0.25">
      <c r="A923" s="2" t="s">
        <v>1696</v>
      </c>
      <c r="B923" s="2" t="s">
        <v>1697</v>
      </c>
      <c r="C923" s="1"/>
      <c r="D923" s="1">
        <v>44963</v>
      </c>
      <c r="E923" s="1">
        <v>44759</v>
      </c>
    </row>
    <row r="924" spans="1:5" x14ac:dyDescent="0.25">
      <c r="A924" s="2" t="s">
        <v>344</v>
      </c>
      <c r="B924" s="2" t="s">
        <v>345</v>
      </c>
      <c r="C924" s="1">
        <v>44708</v>
      </c>
      <c r="D924" s="1">
        <v>44782</v>
      </c>
      <c r="E924" s="1">
        <v>45017</v>
      </c>
    </row>
    <row r="925" spans="1:5" x14ac:dyDescent="0.25">
      <c r="A925" s="2" t="s">
        <v>1337</v>
      </c>
      <c r="B925" s="2" t="s">
        <v>1338</v>
      </c>
      <c r="C925" s="1">
        <v>44740</v>
      </c>
      <c r="D925" s="1">
        <v>45024</v>
      </c>
      <c r="E925" s="1">
        <v>45395</v>
      </c>
    </row>
    <row r="926" spans="1:5" x14ac:dyDescent="0.25">
      <c r="A926" s="2" t="s">
        <v>1572</v>
      </c>
      <c r="B926" s="2" t="s">
        <v>1573</v>
      </c>
      <c r="C926" s="1"/>
      <c r="D926" s="1">
        <v>44728</v>
      </c>
      <c r="E926" s="1">
        <v>45283</v>
      </c>
    </row>
    <row r="927" spans="1:5" x14ac:dyDescent="0.25">
      <c r="A927" s="2" t="s">
        <v>375</v>
      </c>
      <c r="B927" s="2" t="s">
        <v>376</v>
      </c>
      <c r="C927" s="1">
        <v>45156</v>
      </c>
      <c r="D927" s="1">
        <v>45014</v>
      </c>
      <c r="E927" s="1">
        <v>44633</v>
      </c>
    </row>
    <row r="928" spans="1:5" x14ac:dyDescent="0.25">
      <c r="A928" s="2" t="s">
        <v>2112</v>
      </c>
      <c r="B928" s="2" t="s">
        <v>2113</v>
      </c>
      <c r="C928" s="1">
        <v>44920</v>
      </c>
      <c r="D928" s="1">
        <v>44663</v>
      </c>
      <c r="E928" s="1">
        <v>45234</v>
      </c>
    </row>
    <row r="929" spans="1:5" x14ac:dyDescent="0.25">
      <c r="A929" s="2" t="s">
        <v>237</v>
      </c>
      <c r="B929" s="2" t="s">
        <v>238</v>
      </c>
      <c r="C929" s="1">
        <v>45047</v>
      </c>
      <c r="D929" s="1">
        <v>44912</v>
      </c>
      <c r="E929" s="1">
        <v>44718</v>
      </c>
    </row>
    <row r="930" spans="1:5" x14ac:dyDescent="0.25">
      <c r="A930" s="2" t="s">
        <v>1516</v>
      </c>
      <c r="B930" s="2" t="s">
        <v>1517</v>
      </c>
      <c r="C930" s="1">
        <v>44942</v>
      </c>
      <c r="D930" s="1"/>
      <c r="E930" s="1"/>
    </row>
    <row r="931" spans="1:5" x14ac:dyDescent="0.25">
      <c r="A931" s="2" t="s">
        <v>1921</v>
      </c>
      <c r="B931" s="2" t="s">
        <v>1922</v>
      </c>
      <c r="C931" s="1">
        <v>44691</v>
      </c>
      <c r="D931" s="1">
        <v>45014</v>
      </c>
      <c r="E931" s="1">
        <v>44814</v>
      </c>
    </row>
    <row r="932" spans="1:5" x14ac:dyDescent="0.25">
      <c r="A932" s="2" t="s">
        <v>1760</v>
      </c>
      <c r="B932" s="2" t="s">
        <v>1761</v>
      </c>
      <c r="C932" s="1">
        <v>44824</v>
      </c>
      <c r="D932" s="1">
        <v>44617</v>
      </c>
      <c r="E932" s="1">
        <v>45100</v>
      </c>
    </row>
    <row r="933" spans="1:5" x14ac:dyDescent="0.25">
      <c r="A933" s="2" t="s">
        <v>1261</v>
      </c>
      <c r="B933" s="2" t="s">
        <v>1262</v>
      </c>
      <c r="C933" s="1">
        <v>44918</v>
      </c>
      <c r="D933" s="1">
        <v>45155</v>
      </c>
      <c r="E933" s="1">
        <v>45226</v>
      </c>
    </row>
    <row r="934" spans="1:5" x14ac:dyDescent="0.25">
      <c r="A934" s="2" t="s">
        <v>2411</v>
      </c>
      <c r="B934" s="2" t="s">
        <v>2412</v>
      </c>
      <c r="C934" s="1">
        <v>44975</v>
      </c>
      <c r="D934" s="1">
        <v>44884</v>
      </c>
      <c r="E934" s="1">
        <v>44574</v>
      </c>
    </row>
    <row r="935" spans="1:5" x14ac:dyDescent="0.25">
      <c r="A935" s="2" t="s">
        <v>894</v>
      </c>
      <c r="B935" s="2" t="s">
        <v>895</v>
      </c>
      <c r="C935" s="1">
        <v>45007</v>
      </c>
      <c r="D935" s="1"/>
      <c r="E935" s="1"/>
    </row>
    <row r="936" spans="1:5" x14ac:dyDescent="0.25">
      <c r="A936" s="2" t="s">
        <v>146</v>
      </c>
      <c r="B936" s="2" t="s">
        <v>147</v>
      </c>
      <c r="C936" s="1"/>
      <c r="D936" s="1">
        <v>44880</v>
      </c>
      <c r="E936" s="1">
        <v>44717</v>
      </c>
    </row>
    <row r="937" spans="1:5" x14ac:dyDescent="0.25">
      <c r="A937" s="2" t="s">
        <v>682</v>
      </c>
      <c r="B937" s="2" t="s">
        <v>683</v>
      </c>
      <c r="C937" s="1">
        <v>44883</v>
      </c>
      <c r="D937" s="1">
        <v>44728</v>
      </c>
      <c r="E937" s="1">
        <v>45485</v>
      </c>
    </row>
    <row r="938" spans="1:5" x14ac:dyDescent="0.25">
      <c r="A938" s="2" t="s">
        <v>2246</v>
      </c>
      <c r="B938" s="2" t="s">
        <v>2247</v>
      </c>
      <c r="C938" s="1">
        <v>44778</v>
      </c>
      <c r="D938" s="1">
        <v>44635</v>
      </c>
      <c r="E938" s="1">
        <v>44676</v>
      </c>
    </row>
    <row r="939" spans="1:5" x14ac:dyDescent="0.25">
      <c r="A939" s="2" t="s">
        <v>2137</v>
      </c>
      <c r="B939" s="2" t="s">
        <v>2138</v>
      </c>
      <c r="C939" s="1"/>
      <c r="D939" s="1">
        <v>44916</v>
      </c>
      <c r="E939" s="1">
        <v>45109</v>
      </c>
    </row>
    <row r="940" spans="1:5" x14ac:dyDescent="0.25">
      <c r="A940" s="2" t="s">
        <v>1923</v>
      </c>
      <c r="B940" s="2" t="s">
        <v>1924</v>
      </c>
      <c r="C940" s="1">
        <v>44781</v>
      </c>
      <c r="D940" s="1">
        <v>44981</v>
      </c>
      <c r="E940" s="1">
        <v>45260</v>
      </c>
    </row>
    <row r="941" spans="1:5" x14ac:dyDescent="0.25">
      <c r="A941" s="2" t="s">
        <v>747</v>
      </c>
      <c r="B941" s="2" t="s">
        <v>2370</v>
      </c>
      <c r="C941" s="1">
        <v>44689</v>
      </c>
      <c r="D941" s="1">
        <v>44763</v>
      </c>
      <c r="E941" s="1">
        <v>44992</v>
      </c>
    </row>
    <row r="942" spans="1:5" x14ac:dyDescent="0.25">
      <c r="A942" s="2" t="s">
        <v>1032</v>
      </c>
      <c r="B942" s="2" t="s">
        <v>1033</v>
      </c>
      <c r="C942" s="1">
        <v>45145</v>
      </c>
      <c r="D942" s="1">
        <v>44969</v>
      </c>
      <c r="E942" s="1">
        <v>44922</v>
      </c>
    </row>
    <row r="943" spans="1:5" x14ac:dyDescent="0.25">
      <c r="A943" s="2" t="s">
        <v>1973</v>
      </c>
      <c r="B943" s="2" t="s">
        <v>1974</v>
      </c>
      <c r="C943" s="1">
        <v>44993</v>
      </c>
      <c r="D943" s="1">
        <v>45121</v>
      </c>
      <c r="E943" s="1">
        <v>44719</v>
      </c>
    </row>
    <row r="944" spans="1:5" x14ac:dyDescent="0.25">
      <c r="A944" s="2" t="s">
        <v>645</v>
      </c>
      <c r="B944" s="2" t="s">
        <v>646</v>
      </c>
      <c r="C944" s="1">
        <v>44698</v>
      </c>
      <c r="D944" s="1">
        <v>44765</v>
      </c>
      <c r="E944" s="1">
        <v>45311</v>
      </c>
    </row>
    <row r="945" spans="1:5" x14ac:dyDescent="0.25">
      <c r="A945" s="2" t="s">
        <v>2116</v>
      </c>
      <c r="B945" s="2" t="s">
        <v>2117</v>
      </c>
      <c r="C945" s="1">
        <v>44711</v>
      </c>
      <c r="D945" s="1">
        <v>44739</v>
      </c>
      <c r="E945" s="1">
        <v>45430</v>
      </c>
    </row>
    <row r="946" spans="1:5" x14ac:dyDescent="0.25">
      <c r="A946" s="2" t="s">
        <v>1534</v>
      </c>
      <c r="B946" s="2" t="s">
        <v>1535</v>
      </c>
      <c r="C946" s="1">
        <v>44995</v>
      </c>
      <c r="D946" s="1">
        <v>44735</v>
      </c>
      <c r="E946" s="1">
        <v>45072</v>
      </c>
    </row>
    <row r="947" spans="1:5" x14ac:dyDescent="0.25">
      <c r="A947" s="2" t="s">
        <v>701</v>
      </c>
      <c r="B947" s="2" t="s">
        <v>702</v>
      </c>
      <c r="C947" s="1">
        <v>45114</v>
      </c>
      <c r="D947" s="1">
        <v>44622</v>
      </c>
      <c r="E947" s="1">
        <v>44835</v>
      </c>
    </row>
    <row r="948" spans="1:5" x14ac:dyDescent="0.25">
      <c r="A948" s="2" t="s">
        <v>2009</v>
      </c>
      <c r="B948" s="2" t="s">
        <v>2010</v>
      </c>
      <c r="C948" s="1">
        <v>45163</v>
      </c>
      <c r="D948" s="1">
        <v>44866</v>
      </c>
      <c r="E948" s="1">
        <v>44953</v>
      </c>
    </row>
    <row r="949" spans="1:5" x14ac:dyDescent="0.25">
      <c r="A949" s="2" t="s">
        <v>1775</v>
      </c>
      <c r="B949" s="2" t="s">
        <v>1776</v>
      </c>
      <c r="C949" s="1">
        <v>45031</v>
      </c>
      <c r="D949" s="1"/>
      <c r="E949" s="1"/>
    </row>
    <row r="950" spans="1:5" x14ac:dyDescent="0.25">
      <c r="A950" s="2" t="s">
        <v>102</v>
      </c>
      <c r="B950" s="2" t="s">
        <v>103</v>
      </c>
      <c r="C950" s="1">
        <v>45158</v>
      </c>
      <c r="D950" s="1">
        <v>44884</v>
      </c>
      <c r="E950" s="1">
        <v>44989</v>
      </c>
    </row>
    <row r="951" spans="1:5" x14ac:dyDescent="0.25">
      <c r="A951" s="2" t="s">
        <v>987</v>
      </c>
      <c r="B951" s="2" t="s">
        <v>988</v>
      </c>
      <c r="C951" s="1">
        <v>45055</v>
      </c>
      <c r="D951" s="1">
        <v>44855</v>
      </c>
      <c r="E951" s="1">
        <v>45124</v>
      </c>
    </row>
    <row r="952" spans="1:5" x14ac:dyDescent="0.25">
      <c r="A952" s="2" t="s">
        <v>1547</v>
      </c>
      <c r="B952" s="2" t="s">
        <v>1548</v>
      </c>
      <c r="C952" s="1"/>
      <c r="D952" s="1">
        <v>44905</v>
      </c>
      <c r="E952" s="1">
        <v>45378</v>
      </c>
    </row>
    <row r="953" spans="1:5" x14ac:dyDescent="0.25">
      <c r="A953" s="2" t="s">
        <v>1576</v>
      </c>
      <c r="B953" s="2" t="s">
        <v>1577</v>
      </c>
      <c r="C953" s="1">
        <v>44718</v>
      </c>
      <c r="D953" s="1">
        <v>44774</v>
      </c>
      <c r="E953" s="1">
        <v>44621</v>
      </c>
    </row>
    <row r="954" spans="1:5" x14ac:dyDescent="0.25">
      <c r="A954" s="2" t="s">
        <v>260</v>
      </c>
      <c r="B954" s="2" t="s">
        <v>261</v>
      </c>
      <c r="C954" s="1"/>
      <c r="D954" s="1"/>
      <c r="E954" s="1"/>
    </row>
    <row r="955" spans="1:5" x14ac:dyDescent="0.25">
      <c r="A955" s="2" t="s">
        <v>1485</v>
      </c>
      <c r="B955" s="2" t="s">
        <v>1486</v>
      </c>
      <c r="C955" s="1">
        <v>44683</v>
      </c>
      <c r="D955" s="1">
        <v>45016</v>
      </c>
      <c r="E955" s="1">
        <v>45184</v>
      </c>
    </row>
    <row r="956" spans="1:5" x14ac:dyDescent="0.25">
      <c r="A956" s="2" t="s">
        <v>1398</v>
      </c>
      <c r="B956" s="2" t="s">
        <v>1399</v>
      </c>
      <c r="C956" s="1">
        <v>44712</v>
      </c>
      <c r="D956" s="1">
        <v>45010</v>
      </c>
      <c r="E956" s="1">
        <v>45371</v>
      </c>
    </row>
    <row r="957" spans="1:5" x14ac:dyDescent="0.25">
      <c r="A957" s="2" t="s">
        <v>1310</v>
      </c>
      <c r="B957" s="2" t="s">
        <v>1311</v>
      </c>
      <c r="C957" s="1">
        <v>45054</v>
      </c>
      <c r="D957" s="1"/>
      <c r="E957" s="1"/>
    </row>
    <row r="958" spans="1:5" x14ac:dyDescent="0.25">
      <c r="A958" s="2" t="s">
        <v>1051</v>
      </c>
      <c r="B958" s="2" t="s">
        <v>1052</v>
      </c>
      <c r="C958" s="1">
        <v>45075</v>
      </c>
      <c r="D958" s="1">
        <v>44678</v>
      </c>
      <c r="E958" s="1">
        <v>44757</v>
      </c>
    </row>
    <row r="959" spans="1:5" x14ac:dyDescent="0.25">
      <c r="A959" s="2" t="s">
        <v>1051</v>
      </c>
      <c r="B959" s="2" t="s">
        <v>1321</v>
      </c>
      <c r="C959" s="1">
        <v>44748</v>
      </c>
      <c r="D959" s="1">
        <v>44765</v>
      </c>
      <c r="E959" s="1">
        <v>45330</v>
      </c>
    </row>
    <row r="960" spans="1:5" x14ac:dyDescent="0.25">
      <c r="A960" s="2" t="s">
        <v>449</v>
      </c>
      <c r="B960" s="2" t="s">
        <v>450</v>
      </c>
      <c r="C960" s="1"/>
      <c r="D960" s="1">
        <v>44926</v>
      </c>
      <c r="E960" s="1">
        <v>44597</v>
      </c>
    </row>
    <row r="961" spans="1:5" x14ac:dyDescent="0.25">
      <c r="A961" s="2" t="s">
        <v>488</v>
      </c>
      <c r="B961" s="2" t="s">
        <v>489</v>
      </c>
      <c r="C961" s="1">
        <v>44838</v>
      </c>
      <c r="D961" s="1">
        <v>45035</v>
      </c>
      <c r="E961" s="1">
        <v>44553</v>
      </c>
    </row>
    <row r="962" spans="1:5" x14ac:dyDescent="0.25">
      <c r="A962" s="2" t="s">
        <v>2297</v>
      </c>
      <c r="B962" s="2" t="s">
        <v>2298</v>
      </c>
      <c r="C962" s="1"/>
      <c r="D962" s="1">
        <v>45033</v>
      </c>
      <c r="E962" s="1">
        <v>44564</v>
      </c>
    </row>
    <row r="963" spans="1:5" x14ac:dyDescent="0.25">
      <c r="A963" s="2" t="s">
        <v>574</v>
      </c>
      <c r="B963" s="2" t="s">
        <v>575</v>
      </c>
      <c r="C963" s="1"/>
      <c r="D963" s="1">
        <v>44837</v>
      </c>
      <c r="E963" s="1">
        <v>44834</v>
      </c>
    </row>
    <row r="964" spans="1:5" x14ac:dyDescent="0.25">
      <c r="A964" s="2" t="s">
        <v>1281</v>
      </c>
      <c r="B964" s="2" t="s">
        <v>1282</v>
      </c>
      <c r="C964" s="1">
        <v>45082</v>
      </c>
      <c r="D964" s="1"/>
      <c r="E964" s="1"/>
    </row>
    <row r="965" spans="1:5" x14ac:dyDescent="0.25">
      <c r="A965" s="2" t="s">
        <v>554</v>
      </c>
      <c r="B965" s="2" t="s">
        <v>555</v>
      </c>
      <c r="C965" s="1">
        <v>45156</v>
      </c>
      <c r="D965" s="1">
        <v>45178</v>
      </c>
      <c r="E965" s="1">
        <v>45460</v>
      </c>
    </row>
    <row r="966" spans="1:5" x14ac:dyDescent="0.25">
      <c r="A966" s="2" t="s">
        <v>2252</v>
      </c>
      <c r="B966" s="2" t="s">
        <v>2253</v>
      </c>
      <c r="C966" s="1">
        <v>45100</v>
      </c>
      <c r="D966" s="1">
        <v>44866</v>
      </c>
      <c r="E966" s="1">
        <v>45001</v>
      </c>
    </row>
    <row r="967" spans="1:5" x14ac:dyDescent="0.25">
      <c r="A967" s="2" t="s">
        <v>1996</v>
      </c>
      <c r="B967" s="2" t="s">
        <v>1997</v>
      </c>
      <c r="C967" s="1">
        <v>44669</v>
      </c>
      <c r="D967" s="1">
        <v>45006</v>
      </c>
      <c r="E967" s="1">
        <v>44942</v>
      </c>
    </row>
    <row r="968" spans="1:5" x14ac:dyDescent="0.25">
      <c r="A968" s="2" t="s">
        <v>2314</v>
      </c>
      <c r="B968" s="2" t="s">
        <v>2315</v>
      </c>
      <c r="C968" s="1">
        <v>44782</v>
      </c>
      <c r="D968" s="1">
        <v>44644</v>
      </c>
      <c r="E968" s="1">
        <v>45410</v>
      </c>
    </row>
    <row r="969" spans="1:5" x14ac:dyDescent="0.25">
      <c r="A969" s="2" t="s">
        <v>2007</v>
      </c>
      <c r="B969" s="2" t="s">
        <v>2008</v>
      </c>
      <c r="C969" s="1">
        <v>44755</v>
      </c>
      <c r="D969" s="1"/>
      <c r="E969" s="1"/>
    </row>
    <row r="970" spans="1:5" x14ac:dyDescent="0.25">
      <c r="A970" s="2" t="s">
        <v>2367</v>
      </c>
      <c r="B970" s="2" t="s">
        <v>2368</v>
      </c>
      <c r="C970" s="1">
        <v>45025</v>
      </c>
      <c r="D970" s="1">
        <v>44956</v>
      </c>
      <c r="E970" s="1">
        <v>45414</v>
      </c>
    </row>
    <row r="971" spans="1:5" x14ac:dyDescent="0.25">
      <c r="A971" s="2" t="s">
        <v>1065</v>
      </c>
      <c r="B971" s="2" t="s">
        <v>1066</v>
      </c>
      <c r="C971" s="1">
        <v>44796</v>
      </c>
      <c r="D971" s="1">
        <v>44637</v>
      </c>
      <c r="E971" s="1">
        <v>44606</v>
      </c>
    </row>
    <row r="972" spans="1:5" x14ac:dyDescent="0.25">
      <c r="A972" s="2" t="s">
        <v>2305</v>
      </c>
      <c r="B972" s="2" t="s">
        <v>2306</v>
      </c>
      <c r="C972" s="1">
        <v>44906</v>
      </c>
      <c r="D972" s="1">
        <v>44701</v>
      </c>
      <c r="E972" s="1">
        <v>45217</v>
      </c>
    </row>
    <row r="973" spans="1:5" x14ac:dyDescent="0.25">
      <c r="A973" s="2" t="s">
        <v>93</v>
      </c>
      <c r="B973" s="2" t="s">
        <v>94</v>
      </c>
      <c r="C973" s="1">
        <v>45003</v>
      </c>
      <c r="D973" s="1">
        <v>45020</v>
      </c>
      <c r="E973" s="1">
        <v>44642</v>
      </c>
    </row>
    <row r="974" spans="1:5" x14ac:dyDescent="0.25">
      <c r="A974" s="2" t="s">
        <v>204</v>
      </c>
      <c r="B974" s="2" t="s">
        <v>205</v>
      </c>
      <c r="C974" s="1">
        <v>44693</v>
      </c>
      <c r="D974" s="1">
        <v>44942</v>
      </c>
      <c r="E974" s="1">
        <v>45101</v>
      </c>
    </row>
    <row r="975" spans="1:5" x14ac:dyDescent="0.25">
      <c r="A975" s="2" t="s">
        <v>240</v>
      </c>
      <c r="B975" s="2" t="s">
        <v>241</v>
      </c>
      <c r="C975" s="1">
        <v>44914</v>
      </c>
      <c r="D975" s="1">
        <v>44715</v>
      </c>
      <c r="E975" s="1">
        <v>44662</v>
      </c>
    </row>
    <row r="976" spans="1:5" x14ac:dyDescent="0.25">
      <c r="A976" s="2" t="s">
        <v>479</v>
      </c>
      <c r="B976" s="2" t="s">
        <v>480</v>
      </c>
      <c r="C976" s="1">
        <v>45047</v>
      </c>
      <c r="D976" s="1">
        <v>44664</v>
      </c>
      <c r="E976" s="1">
        <v>44709</v>
      </c>
    </row>
    <row r="977" spans="1:5" x14ac:dyDescent="0.25">
      <c r="A977" s="2" t="s">
        <v>1603</v>
      </c>
      <c r="B977" s="2" t="s">
        <v>1604</v>
      </c>
      <c r="C977" s="1"/>
      <c r="D977" s="1"/>
      <c r="E977" s="1"/>
    </row>
    <row r="978" spans="1:5" x14ac:dyDescent="0.25">
      <c r="A978" s="2" t="s">
        <v>2000</v>
      </c>
      <c r="B978" s="2" t="s">
        <v>2001</v>
      </c>
      <c r="C978" s="1">
        <v>44729</v>
      </c>
      <c r="D978" s="1">
        <v>44994</v>
      </c>
      <c r="E978" s="1">
        <v>44599</v>
      </c>
    </row>
    <row r="979" spans="1:5" x14ac:dyDescent="0.25">
      <c r="A979" s="2" t="s">
        <v>2013</v>
      </c>
      <c r="B979" s="2" t="s">
        <v>2014</v>
      </c>
      <c r="C979" s="1">
        <v>45172</v>
      </c>
      <c r="D979" s="1">
        <v>44788</v>
      </c>
      <c r="E979" s="1">
        <v>44704</v>
      </c>
    </row>
    <row r="980" spans="1:5" x14ac:dyDescent="0.25">
      <c r="A980" s="2" t="s">
        <v>1797</v>
      </c>
      <c r="B980" s="2" t="s">
        <v>1798</v>
      </c>
      <c r="C980" s="1">
        <v>45127</v>
      </c>
      <c r="D980" s="1">
        <v>44799</v>
      </c>
      <c r="E980" s="1">
        <v>44560</v>
      </c>
    </row>
    <row r="981" spans="1:5" x14ac:dyDescent="0.25">
      <c r="A981" s="2" t="s">
        <v>1255</v>
      </c>
      <c r="B981" s="2" t="s">
        <v>1256</v>
      </c>
      <c r="C981" s="1"/>
      <c r="D981" s="1">
        <v>44853</v>
      </c>
      <c r="E981" s="1">
        <v>44701</v>
      </c>
    </row>
    <row r="982" spans="1:5" x14ac:dyDescent="0.25">
      <c r="A982" s="2" t="s">
        <v>1984</v>
      </c>
      <c r="B982" s="2" t="s">
        <v>1985</v>
      </c>
      <c r="C982" s="1">
        <v>44786</v>
      </c>
      <c r="D982" s="1">
        <v>45024</v>
      </c>
      <c r="E982" s="1">
        <v>44847</v>
      </c>
    </row>
    <row r="983" spans="1:5" x14ac:dyDescent="0.25">
      <c r="A983" s="2" t="s">
        <v>902</v>
      </c>
      <c r="B983" s="2" t="s">
        <v>903</v>
      </c>
      <c r="C983" s="1">
        <v>44914</v>
      </c>
      <c r="D983" s="1"/>
      <c r="E983" s="1"/>
    </row>
    <row r="984" spans="1:5" x14ac:dyDescent="0.25">
      <c r="A984" s="2" t="s">
        <v>1803</v>
      </c>
      <c r="B984" s="2" t="s">
        <v>1804</v>
      </c>
      <c r="C984" s="1">
        <v>44729</v>
      </c>
      <c r="D984" s="1">
        <v>44981</v>
      </c>
      <c r="E984" s="1">
        <v>45294</v>
      </c>
    </row>
    <row r="985" spans="1:5" x14ac:dyDescent="0.25">
      <c r="A985" s="2" t="s">
        <v>369</v>
      </c>
      <c r="B985" s="2" t="s">
        <v>370</v>
      </c>
      <c r="C985" s="1">
        <v>44725</v>
      </c>
      <c r="D985" s="1"/>
      <c r="E985" s="1"/>
    </row>
    <row r="986" spans="1:5" x14ac:dyDescent="0.25">
      <c r="A986" s="2" t="s">
        <v>1471</v>
      </c>
      <c r="B986" s="2" t="s">
        <v>1472</v>
      </c>
      <c r="C986" s="1">
        <v>44829</v>
      </c>
      <c r="D986" s="1">
        <v>44915</v>
      </c>
      <c r="E986" s="1">
        <v>44605</v>
      </c>
    </row>
    <row r="987" spans="1:5" x14ac:dyDescent="0.25">
      <c r="A987" s="2" t="s">
        <v>1563</v>
      </c>
      <c r="B987" s="2" t="s">
        <v>1564</v>
      </c>
      <c r="C987" s="1">
        <v>45132</v>
      </c>
      <c r="D987" s="1">
        <v>44643</v>
      </c>
      <c r="E987" s="1">
        <v>45384</v>
      </c>
    </row>
    <row r="988" spans="1:5" x14ac:dyDescent="0.25">
      <c r="A988" s="2" t="s">
        <v>1729</v>
      </c>
      <c r="B988" s="2" t="s">
        <v>1730</v>
      </c>
      <c r="C988" s="1"/>
      <c r="D988" s="1">
        <v>44636</v>
      </c>
      <c r="E988" s="1">
        <v>45215</v>
      </c>
    </row>
    <row r="989" spans="1:5" x14ac:dyDescent="0.25">
      <c r="A989" s="2" t="s">
        <v>2026</v>
      </c>
      <c r="B989" s="2" t="s">
        <v>2027</v>
      </c>
      <c r="C989" s="1">
        <v>44860</v>
      </c>
      <c r="D989" s="1">
        <v>45155</v>
      </c>
      <c r="E989" s="1">
        <v>44716</v>
      </c>
    </row>
    <row r="990" spans="1:5" x14ac:dyDescent="0.25">
      <c r="A990" s="2" t="s">
        <v>547</v>
      </c>
      <c r="B990" s="2" t="s">
        <v>548</v>
      </c>
      <c r="C990" s="1">
        <v>44838</v>
      </c>
      <c r="D990" s="1">
        <v>44708</v>
      </c>
      <c r="E990" s="1">
        <v>45186</v>
      </c>
    </row>
    <row r="991" spans="1:5" x14ac:dyDescent="0.25">
      <c r="A991" s="2" t="s">
        <v>1609</v>
      </c>
      <c r="B991" s="2" t="s">
        <v>1610</v>
      </c>
      <c r="C991" s="1">
        <v>44933</v>
      </c>
      <c r="D991" s="1">
        <v>44755</v>
      </c>
      <c r="E991" s="1">
        <v>45188</v>
      </c>
    </row>
    <row r="992" spans="1:5" x14ac:dyDescent="0.25">
      <c r="A992" s="2" t="s">
        <v>1419</v>
      </c>
      <c r="B992" s="2" t="s">
        <v>1420</v>
      </c>
      <c r="C992" s="1">
        <v>44925</v>
      </c>
      <c r="D992" s="1">
        <v>45113</v>
      </c>
      <c r="E992" s="1">
        <v>44571</v>
      </c>
    </row>
    <row r="993" spans="1:5" x14ac:dyDescent="0.25">
      <c r="A993" s="2" t="s">
        <v>629</v>
      </c>
      <c r="B993" s="2" t="s">
        <v>630</v>
      </c>
      <c r="C993" s="1">
        <v>45092</v>
      </c>
      <c r="D993" s="1">
        <v>44982</v>
      </c>
      <c r="E993" s="1">
        <v>44886</v>
      </c>
    </row>
    <row r="994" spans="1:5" x14ac:dyDescent="0.25">
      <c r="A994" s="2" t="s">
        <v>1893</v>
      </c>
      <c r="B994" s="2" t="s">
        <v>1894</v>
      </c>
      <c r="C994" s="1">
        <v>45064</v>
      </c>
      <c r="D994" s="1">
        <v>44629</v>
      </c>
      <c r="E994" s="1">
        <v>44585</v>
      </c>
    </row>
    <row r="995" spans="1:5" x14ac:dyDescent="0.25">
      <c r="A995" s="2" t="s">
        <v>1512</v>
      </c>
      <c r="B995" s="2" t="s">
        <v>1513</v>
      </c>
      <c r="C995" s="1">
        <v>44770</v>
      </c>
      <c r="D995" s="1">
        <v>44950</v>
      </c>
      <c r="E995" s="1">
        <v>45311</v>
      </c>
    </row>
    <row r="996" spans="1:5" x14ac:dyDescent="0.25">
      <c r="A996" s="2" t="s">
        <v>1991</v>
      </c>
      <c r="B996" s="2" t="s">
        <v>1992</v>
      </c>
      <c r="C996" s="1">
        <v>45105</v>
      </c>
      <c r="D996" s="1">
        <v>44686</v>
      </c>
      <c r="E996" s="1">
        <v>44932</v>
      </c>
    </row>
    <row r="997" spans="1:5" x14ac:dyDescent="0.25">
      <c r="A997" s="2" t="s">
        <v>1411</v>
      </c>
      <c r="B997" s="2" t="s">
        <v>1412</v>
      </c>
      <c r="C997" s="1">
        <v>45063</v>
      </c>
      <c r="D997" s="1">
        <v>44662</v>
      </c>
      <c r="E997" s="1">
        <v>45193</v>
      </c>
    </row>
    <row r="998" spans="1:5" x14ac:dyDescent="0.25">
      <c r="A998" s="2" t="s">
        <v>1441</v>
      </c>
      <c r="B998" s="2" t="s">
        <v>1442</v>
      </c>
      <c r="C998" s="1">
        <v>44689</v>
      </c>
      <c r="D998" s="1">
        <v>45048</v>
      </c>
      <c r="E998" s="1">
        <v>44657</v>
      </c>
    </row>
    <row r="999" spans="1:5" x14ac:dyDescent="0.25">
      <c r="A999" s="2" t="s">
        <v>960</v>
      </c>
      <c r="B999" s="2" t="s">
        <v>961</v>
      </c>
      <c r="C999" s="1">
        <v>45085</v>
      </c>
      <c r="D999" s="1">
        <v>44694</v>
      </c>
      <c r="E999" s="1">
        <v>44669</v>
      </c>
    </row>
    <row r="1000" spans="1:5" x14ac:dyDescent="0.25">
      <c r="A1000" s="2" t="s">
        <v>1674</v>
      </c>
      <c r="B1000" s="2" t="s">
        <v>1675</v>
      </c>
      <c r="C1000" s="1"/>
      <c r="D1000" s="1">
        <v>44798</v>
      </c>
      <c r="E1000" s="1">
        <v>45043</v>
      </c>
    </row>
    <row r="1001" spans="1:5" x14ac:dyDescent="0.25">
      <c r="A1001" s="2" t="s">
        <v>907</v>
      </c>
      <c r="B1001" s="2" t="s">
        <v>908</v>
      </c>
      <c r="C1001" s="1"/>
      <c r="D1001" s="1">
        <v>44880</v>
      </c>
      <c r="E1001" s="1">
        <v>45146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001"/>
  <sheetViews>
    <sheetView workbookViewId="0">
      <selection activeCell="C2" sqref="C2:C6"/>
    </sheetView>
  </sheetViews>
  <sheetFormatPr defaultRowHeight="15" x14ac:dyDescent="0.25"/>
  <sheetData>
    <row r="1" spans="1:5" x14ac:dyDescent="0.25">
      <c r="A1" t="s">
        <v>0</v>
      </c>
      <c r="B1" t="s">
        <v>1</v>
      </c>
      <c r="C1" t="s">
        <v>2</v>
      </c>
      <c r="D1" t="s">
        <v>3</v>
      </c>
      <c r="E1" t="s">
        <v>4</v>
      </c>
    </row>
    <row r="2" spans="1:5" x14ac:dyDescent="0.25">
      <c r="A2" t="s">
        <v>890</v>
      </c>
      <c r="B2" t="s">
        <v>891</v>
      </c>
      <c r="C2" t="s">
        <v>52</v>
      </c>
      <c r="D2" t="s">
        <v>693</v>
      </c>
      <c r="E2" s="1">
        <v>44844</v>
      </c>
    </row>
    <row r="3" spans="1:5" x14ac:dyDescent="0.25">
      <c r="A3" t="s">
        <v>25</v>
      </c>
      <c r="B3" t="s">
        <v>26</v>
      </c>
      <c r="C3" t="s">
        <v>27</v>
      </c>
      <c r="D3" t="s">
        <v>28</v>
      </c>
      <c r="E3" t="s">
        <v>29</v>
      </c>
    </row>
    <row r="4" spans="1:5" x14ac:dyDescent="0.25">
      <c r="A4" t="s">
        <v>25</v>
      </c>
      <c r="B4" t="s">
        <v>617</v>
      </c>
      <c r="C4" t="s">
        <v>320</v>
      </c>
      <c r="D4" s="1">
        <v>44877</v>
      </c>
      <c r="E4" s="1">
        <v>44903</v>
      </c>
    </row>
    <row r="5" spans="1:5" x14ac:dyDescent="0.25">
      <c r="A5" t="s">
        <v>2281</v>
      </c>
      <c r="B5" t="s">
        <v>2282</v>
      </c>
      <c r="C5" s="1">
        <v>45140</v>
      </c>
      <c r="D5" t="s">
        <v>1520</v>
      </c>
      <c r="E5" t="s">
        <v>350</v>
      </c>
    </row>
    <row r="6" spans="1:5" x14ac:dyDescent="0.25">
      <c r="A6" t="s">
        <v>2285</v>
      </c>
      <c r="B6" t="s">
        <v>2286</v>
      </c>
      <c r="C6" t="s">
        <v>64</v>
      </c>
      <c r="D6" t="s">
        <v>417</v>
      </c>
      <c r="E6" s="1">
        <v>44839</v>
      </c>
    </row>
    <row r="7" spans="1:5" x14ac:dyDescent="0.25">
      <c r="A7" t="s">
        <v>217</v>
      </c>
      <c r="B7" t="s">
        <v>218</v>
      </c>
      <c r="D7" t="s">
        <v>219</v>
      </c>
      <c r="E7" t="s">
        <v>220</v>
      </c>
    </row>
    <row r="8" spans="1:5" x14ac:dyDescent="0.25">
      <c r="A8" t="s">
        <v>1655</v>
      </c>
      <c r="B8" t="s">
        <v>127</v>
      </c>
    </row>
    <row r="9" spans="1:5" x14ac:dyDescent="0.25">
      <c r="A9" t="s">
        <v>506</v>
      </c>
      <c r="B9" t="s">
        <v>507</v>
      </c>
      <c r="C9" s="1">
        <v>44720</v>
      </c>
      <c r="D9" t="s">
        <v>508</v>
      </c>
      <c r="E9" t="s">
        <v>69</v>
      </c>
    </row>
    <row r="10" spans="1:5" x14ac:dyDescent="0.25">
      <c r="A10" t="s">
        <v>391</v>
      </c>
      <c r="B10" t="s">
        <v>392</v>
      </c>
      <c r="C10" t="s">
        <v>328</v>
      </c>
      <c r="D10" s="1">
        <v>44839</v>
      </c>
      <c r="E10" t="s">
        <v>393</v>
      </c>
    </row>
    <row r="11" spans="1:5" x14ac:dyDescent="0.25">
      <c r="A11" t="s">
        <v>1503</v>
      </c>
      <c r="B11" t="s">
        <v>1504</v>
      </c>
      <c r="C11" s="1">
        <v>44719</v>
      </c>
      <c r="D11" s="1">
        <v>44722</v>
      </c>
      <c r="E11" t="s">
        <v>176</v>
      </c>
    </row>
    <row r="12" spans="1:5" x14ac:dyDescent="0.25">
      <c r="A12" t="s">
        <v>427</v>
      </c>
      <c r="B12" t="s">
        <v>428</v>
      </c>
      <c r="C12" s="1">
        <v>44814</v>
      </c>
      <c r="D12" s="1">
        <v>44573</v>
      </c>
      <c r="E12" s="1">
        <v>45416</v>
      </c>
    </row>
    <row r="13" spans="1:5" x14ac:dyDescent="0.25">
      <c r="A13" t="s">
        <v>1701</v>
      </c>
      <c r="B13" t="s">
        <v>1702</v>
      </c>
      <c r="C13" s="1">
        <v>44717</v>
      </c>
      <c r="D13" s="1">
        <v>45263</v>
      </c>
      <c r="E13" s="1">
        <v>45569</v>
      </c>
    </row>
    <row r="14" spans="1:5" x14ac:dyDescent="0.25">
      <c r="A14" t="s">
        <v>1929</v>
      </c>
      <c r="B14" t="s">
        <v>1930</v>
      </c>
      <c r="C14" t="s">
        <v>1920</v>
      </c>
      <c r="D14" t="s">
        <v>273</v>
      </c>
      <c r="E14" s="1">
        <v>44810</v>
      </c>
    </row>
    <row r="15" spans="1:5" x14ac:dyDescent="0.25">
      <c r="A15" t="s">
        <v>1993</v>
      </c>
      <c r="B15" t="s">
        <v>1994</v>
      </c>
      <c r="C15" s="1">
        <v>45081</v>
      </c>
      <c r="D15" t="s">
        <v>546</v>
      </c>
      <c r="E15" t="s">
        <v>196</v>
      </c>
    </row>
    <row r="16" spans="1:5" x14ac:dyDescent="0.25">
      <c r="A16" t="s">
        <v>529</v>
      </c>
      <c r="B16" t="s">
        <v>530</v>
      </c>
      <c r="C16" t="s">
        <v>531</v>
      </c>
      <c r="D16" t="s">
        <v>532</v>
      </c>
      <c r="E16" t="s">
        <v>508</v>
      </c>
    </row>
    <row r="17" spans="1:5" x14ac:dyDescent="0.25">
      <c r="A17" t="s">
        <v>1539</v>
      </c>
      <c r="B17" t="s">
        <v>1540</v>
      </c>
      <c r="D17" t="s">
        <v>1155</v>
      </c>
      <c r="E17" t="s">
        <v>1541</v>
      </c>
    </row>
    <row r="18" spans="1:5" x14ac:dyDescent="0.25">
      <c r="A18" t="s">
        <v>496</v>
      </c>
      <c r="B18" t="s">
        <v>497</v>
      </c>
      <c r="C18" s="1">
        <v>44751</v>
      </c>
      <c r="D18" t="s">
        <v>498</v>
      </c>
      <c r="E18" s="1">
        <v>44965</v>
      </c>
    </row>
    <row r="19" spans="1:5" x14ac:dyDescent="0.25">
      <c r="A19" t="s">
        <v>130</v>
      </c>
      <c r="B19" t="s">
        <v>131</v>
      </c>
      <c r="C19" t="s">
        <v>132</v>
      </c>
      <c r="D19" t="s">
        <v>133</v>
      </c>
      <c r="E19" t="s">
        <v>134</v>
      </c>
    </row>
    <row r="20" spans="1:5" x14ac:dyDescent="0.25">
      <c r="A20" t="s">
        <v>1619</v>
      </c>
      <c r="B20" t="s">
        <v>1620</v>
      </c>
      <c r="C20" t="s">
        <v>228</v>
      </c>
      <c r="D20" t="s">
        <v>1621</v>
      </c>
      <c r="E20" t="s">
        <v>1622</v>
      </c>
    </row>
    <row r="21" spans="1:5" x14ac:dyDescent="0.25">
      <c r="A21" t="s">
        <v>1199</v>
      </c>
      <c r="B21" t="s">
        <v>1200</v>
      </c>
      <c r="C21" s="1">
        <v>44662</v>
      </c>
      <c r="D21" t="s">
        <v>1036</v>
      </c>
      <c r="E21" s="1">
        <v>45174</v>
      </c>
    </row>
    <row r="22" spans="1:5" x14ac:dyDescent="0.25">
      <c r="A22" t="s">
        <v>1157</v>
      </c>
      <c r="B22" t="s">
        <v>1158</v>
      </c>
      <c r="C22" t="s">
        <v>88</v>
      </c>
      <c r="D22" t="s">
        <v>378</v>
      </c>
      <c r="E22" t="s">
        <v>613</v>
      </c>
    </row>
    <row r="23" spans="1:5" x14ac:dyDescent="0.25">
      <c r="A23" t="s">
        <v>2240</v>
      </c>
      <c r="B23" t="s">
        <v>2241</v>
      </c>
    </row>
    <row r="24" spans="1:5" x14ac:dyDescent="0.25">
      <c r="A24" t="s">
        <v>2051</v>
      </c>
      <c r="B24" t="s">
        <v>2052</v>
      </c>
      <c r="D24" s="1">
        <v>44720</v>
      </c>
      <c r="E24" t="s">
        <v>1394</v>
      </c>
    </row>
    <row r="25" spans="1:5" x14ac:dyDescent="0.25">
      <c r="A25" t="s">
        <v>688</v>
      </c>
      <c r="B25" t="s">
        <v>689</v>
      </c>
      <c r="C25" s="1">
        <v>44692</v>
      </c>
      <c r="D25" t="s">
        <v>105</v>
      </c>
      <c r="E25" t="s">
        <v>690</v>
      </c>
    </row>
    <row r="26" spans="1:5" x14ac:dyDescent="0.25">
      <c r="A26" t="s">
        <v>399</v>
      </c>
      <c r="B26" t="s">
        <v>400</v>
      </c>
      <c r="D26" t="s">
        <v>401</v>
      </c>
      <c r="E26" s="1">
        <v>45416</v>
      </c>
    </row>
    <row r="27" spans="1:5" x14ac:dyDescent="0.25">
      <c r="A27" t="s">
        <v>483</v>
      </c>
      <c r="B27" t="s">
        <v>484</v>
      </c>
      <c r="C27" t="s">
        <v>485</v>
      </c>
      <c r="D27" t="s">
        <v>96</v>
      </c>
      <c r="E27" s="1">
        <v>45178</v>
      </c>
    </row>
    <row r="28" spans="1:5" x14ac:dyDescent="0.25">
      <c r="A28" t="s">
        <v>2233</v>
      </c>
      <c r="B28" t="s">
        <v>2234</v>
      </c>
    </row>
    <row r="29" spans="1:5" x14ac:dyDescent="0.25">
      <c r="A29" t="s">
        <v>1747</v>
      </c>
      <c r="B29" t="s">
        <v>1748</v>
      </c>
      <c r="C29" s="1">
        <v>44779</v>
      </c>
      <c r="D29" s="1">
        <v>44778</v>
      </c>
      <c r="E29" t="s">
        <v>69</v>
      </c>
    </row>
    <row r="30" spans="1:5" x14ac:dyDescent="0.25">
      <c r="A30" t="s">
        <v>2342</v>
      </c>
      <c r="B30" t="s">
        <v>288</v>
      </c>
      <c r="C30" t="s">
        <v>104</v>
      </c>
      <c r="D30" s="1">
        <v>45209</v>
      </c>
      <c r="E30" t="s">
        <v>32</v>
      </c>
    </row>
    <row r="31" spans="1:5" x14ac:dyDescent="0.25">
      <c r="A31" t="s">
        <v>15</v>
      </c>
      <c r="B31" t="s">
        <v>16</v>
      </c>
      <c r="D31" s="1">
        <v>44784</v>
      </c>
      <c r="E31" s="1">
        <v>44752</v>
      </c>
    </row>
    <row r="32" spans="1:5" x14ac:dyDescent="0.25">
      <c r="A32" t="s">
        <v>1059</v>
      </c>
      <c r="B32" t="s">
        <v>1060</v>
      </c>
      <c r="C32" s="1">
        <v>45084</v>
      </c>
      <c r="D32" t="s">
        <v>700</v>
      </c>
      <c r="E32" s="1">
        <v>44715</v>
      </c>
    </row>
    <row r="33" spans="1:5" x14ac:dyDescent="0.25">
      <c r="A33" t="s">
        <v>2398</v>
      </c>
      <c r="B33" t="s">
        <v>2399</v>
      </c>
      <c r="C33" s="1">
        <v>44994</v>
      </c>
      <c r="D33" t="s">
        <v>542</v>
      </c>
      <c r="E33" s="1">
        <v>44593</v>
      </c>
    </row>
    <row r="34" spans="1:5" x14ac:dyDescent="0.25">
      <c r="A34" t="s">
        <v>1237</v>
      </c>
      <c r="B34" t="s">
        <v>1238</v>
      </c>
      <c r="C34" t="s">
        <v>989</v>
      </c>
      <c r="D34" t="s">
        <v>76</v>
      </c>
      <c r="E34" t="s">
        <v>300</v>
      </c>
    </row>
    <row r="35" spans="1:5" x14ac:dyDescent="0.25">
      <c r="A35" t="s">
        <v>135</v>
      </c>
      <c r="B35" t="s">
        <v>136</v>
      </c>
      <c r="C35" t="s">
        <v>7</v>
      </c>
      <c r="D35" s="1">
        <v>44932</v>
      </c>
      <c r="E35" s="1">
        <v>44936</v>
      </c>
    </row>
    <row r="36" spans="1:5" x14ac:dyDescent="0.25">
      <c r="A36" t="s">
        <v>353</v>
      </c>
      <c r="B36" t="s">
        <v>354</v>
      </c>
      <c r="D36" t="s">
        <v>355</v>
      </c>
      <c r="E36" t="s">
        <v>356</v>
      </c>
    </row>
    <row r="37" spans="1:5" x14ac:dyDescent="0.25">
      <c r="A37" t="s">
        <v>353</v>
      </c>
      <c r="B37" t="s">
        <v>864</v>
      </c>
      <c r="C37" t="s">
        <v>865</v>
      </c>
    </row>
    <row r="38" spans="1:5" x14ac:dyDescent="0.25">
      <c r="A38" t="s">
        <v>1786</v>
      </c>
      <c r="B38" t="s">
        <v>1787</v>
      </c>
      <c r="C38" s="1">
        <v>44630</v>
      </c>
      <c r="D38" t="s">
        <v>38</v>
      </c>
      <c r="E38" s="1">
        <v>45296</v>
      </c>
    </row>
    <row r="39" spans="1:5" x14ac:dyDescent="0.25">
      <c r="A39" t="s">
        <v>793</v>
      </c>
      <c r="B39" t="s">
        <v>794</v>
      </c>
      <c r="C39" t="s">
        <v>778</v>
      </c>
      <c r="D39" t="s">
        <v>39</v>
      </c>
      <c r="E39" t="s">
        <v>795</v>
      </c>
    </row>
    <row r="40" spans="1:5" x14ac:dyDescent="0.25">
      <c r="A40" t="s">
        <v>2338</v>
      </c>
      <c r="B40" t="s">
        <v>2339</v>
      </c>
      <c r="C40" t="s">
        <v>1214</v>
      </c>
      <c r="D40" t="s">
        <v>89</v>
      </c>
      <c r="E40" t="s">
        <v>1755</v>
      </c>
    </row>
    <row r="41" spans="1:5" x14ac:dyDescent="0.25">
      <c r="A41" t="s">
        <v>2072</v>
      </c>
      <c r="B41" t="s">
        <v>2073</v>
      </c>
      <c r="C41" s="1">
        <v>44963</v>
      </c>
      <c r="D41" t="s">
        <v>965</v>
      </c>
      <c r="E41" s="1">
        <v>45231</v>
      </c>
    </row>
    <row r="42" spans="1:5" x14ac:dyDescent="0.25">
      <c r="A42" t="s">
        <v>1777</v>
      </c>
      <c r="B42" t="s">
        <v>1778</v>
      </c>
      <c r="D42" t="s">
        <v>108</v>
      </c>
      <c r="E42" s="1">
        <v>45269</v>
      </c>
    </row>
    <row r="43" spans="1:5" x14ac:dyDescent="0.25">
      <c r="A43" t="s">
        <v>1805</v>
      </c>
      <c r="B43" t="s">
        <v>1806</v>
      </c>
      <c r="C43" s="1">
        <v>45142</v>
      </c>
    </row>
    <row r="44" spans="1:5" x14ac:dyDescent="0.25">
      <c r="A44" t="s">
        <v>2394</v>
      </c>
      <c r="B44" t="s">
        <v>2395</v>
      </c>
      <c r="C44" t="s">
        <v>465</v>
      </c>
      <c r="D44" s="1">
        <v>44716</v>
      </c>
      <c r="E44" t="s">
        <v>239</v>
      </c>
    </row>
    <row r="45" spans="1:5" x14ac:dyDescent="0.25">
      <c r="A45" t="s">
        <v>1072</v>
      </c>
      <c r="B45" t="s">
        <v>1073</v>
      </c>
      <c r="C45" t="s">
        <v>457</v>
      </c>
      <c r="D45" t="s">
        <v>39</v>
      </c>
      <c r="E45" t="s">
        <v>110</v>
      </c>
    </row>
    <row r="46" spans="1:5" x14ac:dyDescent="0.25">
      <c r="A46" t="s">
        <v>1743</v>
      </c>
      <c r="B46" t="s">
        <v>1744</v>
      </c>
      <c r="D46" t="s">
        <v>464</v>
      </c>
      <c r="E46" s="1">
        <v>44720</v>
      </c>
    </row>
    <row r="47" spans="1:5" x14ac:dyDescent="0.25">
      <c r="A47" t="s">
        <v>618</v>
      </c>
      <c r="B47" t="s">
        <v>619</v>
      </c>
      <c r="C47" s="1">
        <v>45170</v>
      </c>
    </row>
    <row r="48" spans="1:5" x14ac:dyDescent="0.25">
      <c r="A48" t="s">
        <v>1459</v>
      </c>
      <c r="B48" t="s">
        <v>1460</v>
      </c>
      <c r="C48" s="1">
        <v>44907</v>
      </c>
      <c r="D48" t="s">
        <v>189</v>
      </c>
      <c r="E48" t="s">
        <v>916</v>
      </c>
    </row>
    <row r="49" spans="1:5" x14ac:dyDescent="0.25">
      <c r="A49" t="s">
        <v>2336</v>
      </c>
      <c r="B49" t="s">
        <v>2337</v>
      </c>
      <c r="D49" s="1">
        <v>44898</v>
      </c>
      <c r="E49" t="s">
        <v>212</v>
      </c>
    </row>
    <row r="50" spans="1:5" x14ac:dyDescent="0.25">
      <c r="A50" t="s">
        <v>2108</v>
      </c>
      <c r="B50" t="s">
        <v>2109</v>
      </c>
      <c r="C50" s="1">
        <v>45084</v>
      </c>
    </row>
    <row r="51" spans="1:5" x14ac:dyDescent="0.25">
      <c r="A51" t="s">
        <v>250</v>
      </c>
      <c r="B51" t="s">
        <v>251</v>
      </c>
      <c r="C51" s="1">
        <v>44815</v>
      </c>
      <c r="D51" t="s">
        <v>252</v>
      </c>
      <c r="E51" s="1">
        <v>45419</v>
      </c>
    </row>
    <row r="52" spans="1:5" x14ac:dyDescent="0.25">
      <c r="A52" t="s">
        <v>2133</v>
      </c>
      <c r="B52" t="s">
        <v>2134</v>
      </c>
      <c r="D52" s="1">
        <v>44784</v>
      </c>
      <c r="E52" s="1">
        <v>44751</v>
      </c>
    </row>
    <row r="53" spans="1:5" x14ac:dyDescent="0.25">
      <c r="A53" t="s">
        <v>1147</v>
      </c>
      <c r="B53" t="s">
        <v>1148</v>
      </c>
      <c r="C53" s="1">
        <v>45175</v>
      </c>
      <c r="D53" s="1">
        <v>44875</v>
      </c>
      <c r="E53" t="s">
        <v>236</v>
      </c>
    </row>
    <row r="54" spans="1:5" x14ac:dyDescent="0.25">
      <c r="A54" t="s">
        <v>341</v>
      </c>
      <c r="B54" t="s">
        <v>342</v>
      </c>
      <c r="C54" t="s">
        <v>39</v>
      </c>
      <c r="D54" s="1">
        <v>44871</v>
      </c>
      <c r="E54" t="s">
        <v>343</v>
      </c>
    </row>
    <row r="55" spans="1:5" x14ac:dyDescent="0.25">
      <c r="A55" t="s">
        <v>2180</v>
      </c>
      <c r="B55" t="s">
        <v>2181</v>
      </c>
      <c r="D55" t="s">
        <v>1044</v>
      </c>
      <c r="E55" t="s">
        <v>493</v>
      </c>
    </row>
    <row r="56" spans="1:5" x14ac:dyDescent="0.25">
      <c r="A56" t="s">
        <v>1590</v>
      </c>
      <c r="B56" t="s">
        <v>1052</v>
      </c>
      <c r="C56" s="1">
        <v>45050</v>
      </c>
      <c r="D56" s="1">
        <v>44964</v>
      </c>
      <c r="E56" t="s">
        <v>1243</v>
      </c>
    </row>
    <row r="57" spans="1:5" x14ac:dyDescent="0.25">
      <c r="A57" t="s">
        <v>1241</v>
      </c>
      <c r="B57" t="s">
        <v>1242</v>
      </c>
      <c r="C57" t="s">
        <v>933</v>
      </c>
      <c r="D57" t="s">
        <v>196</v>
      </c>
      <c r="E57" t="s">
        <v>1243</v>
      </c>
    </row>
    <row r="58" spans="1:5" x14ac:dyDescent="0.25">
      <c r="A58" t="s">
        <v>1767</v>
      </c>
      <c r="B58" t="s">
        <v>1768</v>
      </c>
      <c r="C58" t="s">
        <v>1769</v>
      </c>
      <c r="D58" t="s">
        <v>647</v>
      </c>
      <c r="E58" t="s">
        <v>1770</v>
      </c>
    </row>
    <row r="59" spans="1:5" x14ac:dyDescent="0.25">
      <c r="A59" t="s">
        <v>748</v>
      </c>
      <c r="B59" t="s">
        <v>749</v>
      </c>
      <c r="D59" t="s">
        <v>105</v>
      </c>
      <c r="E59" t="s">
        <v>750</v>
      </c>
    </row>
    <row r="60" spans="1:5" x14ac:dyDescent="0.25">
      <c r="A60" t="s">
        <v>748</v>
      </c>
      <c r="B60" t="s">
        <v>2209</v>
      </c>
      <c r="C60" s="1">
        <v>44659</v>
      </c>
      <c r="D60" t="s">
        <v>1112</v>
      </c>
      <c r="E60" s="1">
        <v>44810</v>
      </c>
    </row>
    <row r="61" spans="1:5" x14ac:dyDescent="0.25">
      <c r="A61" t="s">
        <v>1274</v>
      </c>
      <c r="B61" t="s">
        <v>1275</v>
      </c>
      <c r="C61" s="1">
        <v>44600</v>
      </c>
      <c r="D61" s="1">
        <v>44564</v>
      </c>
      <c r="E61" t="s">
        <v>1258</v>
      </c>
    </row>
    <row r="62" spans="1:5" x14ac:dyDescent="0.25">
      <c r="A62" t="s">
        <v>2265</v>
      </c>
      <c r="B62" t="s">
        <v>2266</v>
      </c>
      <c r="C62" t="s">
        <v>532</v>
      </c>
      <c r="D62" t="s">
        <v>1689</v>
      </c>
      <c r="E62" t="s">
        <v>573</v>
      </c>
    </row>
    <row r="63" spans="1:5" x14ac:dyDescent="0.25">
      <c r="A63" t="s">
        <v>1545</v>
      </c>
      <c r="B63" t="s">
        <v>1546</v>
      </c>
      <c r="D63" t="s">
        <v>296</v>
      </c>
      <c r="E63" t="s">
        <v>528</v>
      </c>
    </row>
    <row r="64" spans="1:5" x14ac:dyDescent="0.25">
      <c r="A64" t="s">
        <v>942</v>
      </c>
      <c r="B64" t="s">
        <v>943</v>
      </c>
      <c r="C64" t="s">
        <v>196</v>
      </c>
      <c r="D64" t="s">
        <v>944</v>
      </c>
      <c r="E64" t="s">
        <v>945</v>
      </c>
    </row>
    <row r="65" spans="1:5" x14ac:dyDescent="0.25">
      <c r="A65" t="s">
        <v>2222</v>
      </c>
      <c r="B65" t="s">
        <v>2223</v>
      </c>
      <c r="C65" s="1">
        <v>44986</v>
      </c>
      <c r="D65" s="1">
        <v>44747</v>
      </c>
      <c r="E65" t="s">
        <v>2224</v>
      </c>
    </row>
    <row r="66" spans="1:5" x14ac:dyDescent="0.25">
      <c r="A66" t="s">
        <v>1939</v>
      </c>
      <c r="B66" t="s">
        <v>1940</v>
      </c>
      <c r="C66" t="s">
        <v>789</v>
      </c>
      <c r="D66" s="1">
        <v>45201</v>
      </c>
      <c r="E66" t="s">
        <v>1708</v>
      </c>
    </row>
    <row r="67" spans="1:5" x14ac:dyDescent="0.25">
      <c r="A67" t="s">
        <v>215</v>
      </c>
      <c r="B67" t="s">
        <v>216</v>
      </c>
    </row>
    <row r="68" spans="1:5" x14ac:dyDescent="0.25">
      <c r="A68" t="s">
        <v>2190</v>
      </c>
      <c r="B68" t="s">
        <v>2191</v>
      </c>
      <c r="C68" t="s">
        <v>1467</v>
      </c>
      <c r="D68" s="1">
        <v>44840</v>
      </c>
      <c r="E68" s="1">
        <v>45416</v>
      </c>
    </row>
    <row r="69" spans="1:5" x14ac:dyDescent="0.25">
      <c r="A69" t="s">
        <v>1435</v>
      </c>
      <c r="B69" t="s">
        <v>1436</v>
      </c>
      <c r="C69" s="1">
        <v>44689</v>
      </c>
      <c r="D69" s="1">
        <v>45115</v>
      </c>
      <c r="E69" s="1">
        <v>45115</v>
      </c>
    </row>
    <row r="70" spans="1:5" x14ac:dyDescent="0.25">
      <c r="A70" t="s">
        <v>1182</v>
      </c>
      <c r="B70" t="s">
        <v>1183</v>
      </c>
      <c r="C70" t="s">
        <v>245</v>
      </c>
      <c r="D70" s="1">
        <v>44693</v>
      </c>
      <c r="E70" s="1">
        <v>44632</v>
      </c>
    </row>
    <row r="71" spans="1:5" x14ac:dyDescent="0.25">
      <c r="A71" t="s">
        <v>720</v>
      </c>
      <c r="B71" t="s">
        <v>721</v>
      </c>
      <c r="C71" s="1">
        <v>45202</v>
      </c>
      <c r="D71" t="s">
        <v>592</v>
      </c>
      <c r="E71" t="s">
        <v>722</v>
      </c>
    </row>
    <row r="72" spans="1:5" x14ac:dyDescent="0.25">
      <c r="A72" t="s">
        <v>1023</v>
      </c>
      <c r="B72" t="s">
        <v>1024</v>
      </c>
      <c r="C72" s="1">
        <v>45201</v>
      </c>
      <c r="D72" s="1">
        <v>44717</v>
      </c>
      <c r="E72" s="1">
        <v>44781</v>
      </c>
    </row>
    <row r="73" spans="1:5" x14ac:dyDescent="0.25">
      <c r="A73" t="s">
        <v>1558</v>
      </c>
      <c r="B73" t="s">
        <v>1559</v>
      </c>
      <c r="C73" t="s">
        <v>148</v>
      </c>
      <c r="D73" t="s">
        <v>465</v>
      </c>
      <c r="E73" t="s">
        <v>1560</v>
      </c>
    </row>
    <row r="74" spans="1:5" x14ac:dyDescent="0.25">
      <c r="A74" t="s">
        <v>2225</v>
      </c>
      <c r="B74" t="s">
        <v>2226</v>
      </c>
      <c r="C74" t="s">
        <v>324</v>
      </c>
      <c r="D74" t="s">
        <v>76</v>
      </c>
      <c r="E74" s="1">
        <v>45083</v>
      </c>
    </row>
    <row r="75" spans="1:5" x14ac:dyDescent="0.25">
      <c r="A75" t="s">
        <v>1291</v>
      </c>
      <c r="B75" t="s">
        <v>1292</v>
      </c>
      <c r="C75" t="s">
        <v>159</v>
      </c>
      <c r="D75" t="s">
        <v>1169</v>
      </c>
      <c r="E75" s="1">
        <v>45450</v>
      </c>
    </row>
    <row r="76" spans="1:5" x14ac:dyDescent="0.25">
      <c r="A76" t="s">
        <v>2242</v>
      </c>
      <c r="B76" t="s">
        <v>2243</v>
      </c>
      <c r="D76" t="s">
        <v>543</v>
      </c>
      <c r="E76" t="s">
        <v>24</v>
      </c>
    </row>
    <row r="77" spans="1:5" x14ac:dyDescent="0.25">
      <c r="A77" t="s">
        <v>1931</v>
      </c>
      <c r="B77" t="s">
        <v>1932</v>
      </c>
      <c r="C77" t="s">
        <v>401</v>
      </c>
      <c r="D77" t="s">
        <v>258</v>
      </c>
      <c r="E77" s="1">
        <v>44657</v>
      </c>
    </row>
    <row r="78" spans="1:5" x14ac:dyDescent="0.25">
      <c r="A78" t="s">
        <v>1824</v>
      </c>
      <c r="B78" t="s">
        <v>1825</v>
      </c>
      <c r="C78" t="s">
        <v>374</v>
      </c>
      <c r="D78" s="1">
        <v>44724</v>
      </c>
      <c r="E78" t="s">
        <v>653</v>
      </c>
    </row>
    <row r="79" spans="1:5" x14ac:dyDescent="0.25">
      <c r="A79" t="s">
        <v>1824</v>
      </c>
      <c r="B79" t="s">
        <v>2289</v>
      </c>
      <c r="C79" s="1">
        <v>45141</v>
      </c>
      <c r="D79" t="s">
        <v>57</v>
      </c>
      <c r="E79" t="s">
        <v>1423</v>
      </c>
    </row>
    <row r="80" spans="1:5" x14ac:dyDescent="0.25">
      <c r="A80" t="s">
        <v>372</v>
      </c>
      <c r="B80" t="s">
        <v>373</v>
      </c>
      <c r="C80" t="s">
        <v>374</v>
      </c>
    </row>
    <row r="81" spans="1:5" x14ac:dyDescent="0.25">
      <c r="A81" t="s">
        <v>1131</v>
      </c>
      <c r="B81" t="s">
        <v>1132</v>
      </c>
      <c r="C81" t="s">
        <v>374</v>
      </c>
      <c r="D81" t="s">
        <v>143</v>
      </c>
      <c r="E81" t="s">
        <v>753</v>
      </c>
    </row>
    <row r="82" spans="1:5" x14ac:dyDescent="0.25">
      <c r="A82" t="s">
        <v>1856</v>
      </c>
      <c r="B82" t="s">
        <v>1857</v>
      </c>
      <c r="C82" t="s">
        <v>148</v>
      </c>
      <c r="D82" s="1">
        <v>44995</v>
      </c>
      <c r="E82" t="s">
        <v>1858</v>
      </c>
    </row>
    <row r="83" spans="1:5" x14ac:dyDescent="0.25">
      <c r="A83" t="s">
        <v>2080</v>
      </c>
      <c r="B83" t="s">
        <v>2081</v>
      </c>
      <c r="C83" s="1">
        <v>45116</v>
      </c>
      <c r="D83" s="1">
        <v>45146</v>
      </c>
      <c r="E83" t="s">
        <v>364</v>
      </c>
    </row>
    <row r="84" spans="1:5" x14ac:dyDescent="0.25">
      <c r="A84" t="s">
        <v>274</v>
      </c>
      <c r="B84" t="s">
        <v>275</v>
      </c>
      <c r="C84" s="1">
        <v>44844</v>
      </c>
      <c r="D84" s="1">
        <v>44686</v>
      </c>
      <c r="E84" t="s">
        <v>177</v>
      </c>
    </row>
    <row r="85" spans="1:5" x14ac:dyDescent="0.25">
      <c r="A85" t="s">
        <v>694</v>
      </c>
      <c r="B85" t="s">
        <v>695</v>
      </c>
      <c r="C85" t="s">
        <v>696</v>
      </c>
      <c r="D85" t="s">
        <v>19</v>
      </c>
      <c r="E85" t="s">
        <v>697</v>
      </c>
    </row>
    <row r="86" spans="1:5" x14ac:dyDescent="0.25">
      <c r="A86" t="s">
        <v>2093</v>
      </c>
      <c r="B86" t="s">
        <v>1162</v>
      </c>
      <c r="C86" t="s">
        <v>725</v>
      </c>
      <c r="D86" t="s">
        <v>693</v>
      </c>
      <c r="E86" t="s">
        <v>2094</v>
      </c>
    </row>
    <row r="87" spans="1:5" x14ac:dyDescent="0.25">
      <c r="A87" t="s">
        <v>1009</v>
      </c>
      <c r="B87" t="s">
        <v>1010</v>
      </c>
      <c r="C87" s="1">
        <v>45081</v>
      </c>
      <c r="D87" t="s">
        <v>320</v>
      </c>
      <c r="E87" t="s">
        <v>1011</v>
      </c>
    </row>
    <row r="88" spans="1:5" x14ac:dyDescent="0.25">
      <c r="A88" t="s">
        <v>106</v>
      </c>
      <c r="B88" t="s">
        <v>107</v>
      </c>
      <c r="C88" t="s">
        <v>108</v>
      </c>
      <c r="D88" t="s">
        <v>109</v>
      </c>
      <c r="E88" t="s">
        <v>110</v>
      </c>
    </row>
    <row r="89" spans="1:5" x14ac:dyDescent="0.25">
      <c r="A89" t="s">
        <v>2390</v>
      </c>
      <c r="B89" t="s">
        <v>2391</v>
      </c>
      <c r="C89" s="1">
        <v>45178</v>
      </c>
      <c r="D89" s="1">
        <v>44877</v>
      </c>
      <c r="E89" t="s">
        <v>1280</v>
      </c>
    </row>
    <row r="90" spans="1:5" x14ac:dyDescent="0.25">
      <c r="A90" t="s">
        <v>824</v>
      </c>
      <c r="B90" t="s">
        <v>825</v>
      </c>
      <c r="D90" s="1">
        <v>45202</v>
      </c>
      <c r="E90" s="1">
        <v>44687</v>
      </c>
    </row>
    <row r="91" spans="1:5" x14ac:dyDescent="0.25">
      <c r="A91" t="s">
        <v>1998</v>
      </c>
      <c r="B91" t="s">
        <v>1999</v>
      </c>
      <c r="C91" s="1">
        <v>44752</v>
      </c>
      <c r="D91" s="1">
        <v>44808</v>
      </c>
      <c r="E91" s="1">
        <v>44838</v>
      </c>
    </row>
    <row r="92" spans="1:5" x14ac:dyDescent="0.25">
      <c r="A92" t="s">
        <v>248</v>
      </c>
      <c r="B92" t="s">
        <v>249</v>
      </c>
      <c r="C92" t="s">
        <v>186</v>
      </c>
      <c r="D92" s="1">
        <v>45115</v>
      </c>
      <c r="E92" t="s">
        <v>140</v>
      </c>
    </row>
    <row r="93" spans="1:5" x14ac:dyDescent="0.25">
      <c r="A93" t="s">
        <v>2118</v>
      </c>
      <c r="B93" t="s">
        <v>2119</v>
      </c>
      <c r="D93" s="1">
        <v>44716</v>
      </c>
      <c r="E93" t="s">
        <v>232</v>
      </c>
    </row>
    <row r="94" spans="1:5" x14ac:dyDescent="0.25">
      <c r="A94" t="s">
        <v>1508</v>
      </c>
      <c r="B94" t="s">
        <v>1509</v>
      </c>
      <c r="C94" t="s">
        <v>350</v>
      </c>
      <c r="D94" s="1">
        <v>44837</v>
      </c>
      <c r="E94" s="1">
        <v>44959</v>
      </c>
    </row>
    <row r="95" spans="1:5" x14ac:dyDescent="0.25">
      <c r="A95" t="s">
        <v>59</v>
      </c>
      <c r="B95" t="s">
        <v>60</v>
      </c>
      <c r="C95" t="s">
        <v>61</v>
      </c>
      <c r="D95" t="s">
        <v>42</v>
      </c>
      <c r="E95" s="1">
        <v>45417</v>
      </c>
    </row>
    <row r="96" spans="1:5" x14ac:dyDescent="0.25">
      <c r="A96" t="s">
        <v>1246</v>
      </c>
      <c r="B96" t="s">
        <v>1247</v>
      </c>
      <c r="C96" t="s">
        <v>1248</v>
      </c>
      <c r="D96" t="s">
        <v>696</v>
      </c>
      <c r="E96" t="s">
        <v>439</v>
      </c>
    </row>
    <row r="97" spans="1:5" x14ac:dyDescent="0.25">
      <c r="A97" t="s">
        <v>1296</v>
      </c>
      <c r="B97" t="s">
        <v>1297</v>
      </c>
      <c r="C97" t="s">
        <v>1298</v>
      </c>
      <c r="D97" t="s">
        <v>637</v>
      </c>
      <c r="E97" t="s">
        <v>690</v>
      </c>
    </row>
    <row r="98" spans="1:5" x14ac:dyDescent="0.25">
      <c r="A98" t="s">
        <v>1727</v>
      </c>
      <c r="B98" t="s">
        <v>1728</v>
      </c>
      <c r="C98" s="1">
        <v>45264</v>
      </c>
      <c r="D98" t="s">
        <v>139</v>
      </c>
      <c r="E98" t="s">
        <v>669</v>
      </c>
    </row>
    <row r="99" spans="1:5" x14ac:dyDescent="0.25">
      <c r="A99" t="s">
        <v>1417</v>
      </c>
      <c r="B99" t="s">
        <v>1418</v>
      </c>
      <c r="C99" t="s">
        <v>356</v>
      </c>
      <c r="D99" s="1">
        <v>44987</v>
      </c>
      <c r="E99" s="1">
        <v>45145</v>
      </c>
    </row>
    <row r="100" spans="1:5" x14ac:dyDescent="0.25">
      <c r="A100" t="s">
        <v>1265</v>
      </c>
      <c r="B100" t="s">
        <v>1266</v>
      </c>
      <c r="C100" t="s">
        <v>203</v>
      </c>
      <c r="D100" t="s">
        <v>1267</v>
      </c>
      <c r="E100" t="s">
        <v>88</v>
      </c>
    </row>
    <row r="101" spans="1:5" x14ac:dyDescent="0.25">
      <c r="A101" t="s">
        <v>1791</v>
      </c>
      <c r="B101" t="s">
        <v>1792</v>
      </c>
      <c r="C101" s="1">
        <v>44598</v>
      </c>
      <c r="D101" s="1">
        <v>44965</v>
      </c>
      <c r="E101" t="s">
        <v>1625</v>
      </c>
    </row>
    <row r="102" spans="1:5" x14ac:dyDescent="0.25">
      <c r="A102" t="s">
        <v>1791</v>
      </c>
      <c r="B102" t="s">
        <v>2369</v>
      </c>
      <c r="C102" t="s">
        <v>278</v>
      </c>
      <c r="D102" t="s">
        <v>396</v>
      </c>
      <c r="E102" s="1">
        <v>45139</v>
      </c>
    </row>
    <row r="103" spans="1:5" x14ac:dyDescent="0.25">
      <c r="A103" t="s">
        <v>2074</v>
      </c>
      <c r="B103" t="s">
        <v>2075</v>
      </c>
      <c r="D103" t="s">
        <v>1473</v>
      </c>
      <c r="E103" s="1">
        <v>44657</v>
      </c>
    </row>
    <row r="104" spans="1:5" x14ac:dyDescent="0.25">
      <c r="A104" t="s">
        <v>2090</v>
      </c>
      <c r="B104" t="s">
        <v>2091</v>
      </c>
      <c r="C104" s="1">
        <v>44785</v>
      </c>
      <c r="D104" t="s">
        <v>531</v>
      </c>
      <c r="E104" t="s">
        <v>733</v>
      </c>
    </row>
    <row r="105" spans="1:5" x14ac:dyDescent="0.25">
      <c r="A105" t="s">
        <v>971</v>
      </c>
      <c r="B105" t="s">
        <v>972</v>
      </c>
      <c r="C105" t="s">
        <v>88</v>
      </c>
      <c r="D105" t="s">
        <v>973</v>
      </c>
      <c r="E105" s="1">
        <v>44868</v>
      </c>
    </row>
    <row r="106" spans="1:5" x14ac:dyDescent="0.25">
      <c r="A106" t="s">
        <v>1326</v>
      </c>
      <c r="B106" t="s">
        <v>1327</v>
      </c>
      <c r="C106" t="s">
        <v>517</v>
      </c>
      <c r="D106" t="s">
        <v>468</v>
      </c>
      <c r="E106" s="1">
        <v>45049</v>
      </c>
    </row>
    <row r="107" spans="1:5" x14ac:dyDescent="0.25">
      <c r="A107" t="s">
        <v>1349</v>
      </c>
      <c r="B107" t="s">
        <v>1350</v>
      </c>
      <c r="C107" s="1">
        <v>44901</v>
      </c>
    </row>
    <row r="108" spans="1:5" x14ac:dyDescent="0.25">
      <c r="A108" t="s">
        <v>643</v>
      </c>
      <c r="B108" t="s">
        <v>644</v>
      </c>
      <c r="C108" t="s">
        <v>552</v>
      </c>
      <c r="D108" t="s">
        <v>180</v>
      </c>
      <c r="E108" s="1">
        <v>44689</v>
      </c>
    </row>
    <row r="109" spans="1:5" x14ac:dyDescent="0.25">
      <c r="A109" t="s">
        <v>305</v>
      </c>
      <c r="B109" t="s">
        <v>306</v>
      </c>
      <c r="C109" t="s">
        <v>307</v>
      </c>
      <c r="D109" s="1">
        <v>44869</v>
      </c>
      <c r="E109" s="1">
        <v>45511</v>
      </c>
    </row>
    <row r="110" spans="1:5" x14ac:dyDescent="0.25">
      <c r="A110" t="s">
        <v>90</v>
      </c>
      <c r="B110" t="s">
        <v>91</v>
      </c>
      <c r="C110" s="1">
        <v>44961</v>
      </c>
      <c r="D110" t="s">
        <v>92</v>
      </c>
      <c r="E110" s="1">
        <v>44754</v>
      </c>
    </row>
    <row r="111" spans="1:5" x14ac:dyDescent="0.25">
      <c r="A111" t="s">
        <v>899</v>
      </c>
      <c r="B111" t="s">
        <v>900</v>
      </c>
      <c r="C111" s="1">
        <v>44628</v>
      </c>
      <c r="D111" t="s">
        <v>901</v>
      </c>
      <c r="E111" t="s">
        <v>113</v>
      </c>
    </row>
    <row r="112" spans="1:5" x14ac:dyDescent="0.25">
      <c r="A112" t="s">
        <v>805</v>
      </c>
      <c r="B112" t="s">
        <v>806</v>
      </c>
      <c r="C112" t="s">
        <v>232</v>
      </c>
      <c r="D112" s="1">
        <v>44603</v>
      </c>
      <c r="E112" t="s">
        <v>162</v>
      </c>
    </row>
    <row r="113" spans="1:5" x14ac:dyDescent="0.25">
      <c r="A113" t="s">
        <v>807</v>
      </c>
      <c r="B113" t="s">
        <v>808</v>
      </c>
      <c r="C113" s="1">
        <v>44663</v>
      </c>
      <c r="D113" t="s">
        <v>350</v>
      </c>
      <c r="E113" t="s">
        <v>457</v>
      </c>
    </row>
    <row r="114" spans="1:5" x14ac:dyDescent="0.25">
      <c r="A114" t="s">
        <v>1723</v>
      </c>
      <c r="B114" t="s">
        <v>1724</v>
      </c>
      <c r="C114" s="1">
        <v>44573</v>
      </c>
      <c r="D114" t="s">
        <v>196</v>
      </c>
      <c r="E114" s="1">
        <v>44721</v>
      </c>
    </row>
    <row r="115" spans="1:5" x14ac:dyDescent="0.25">
      <c r="A115" t="s">
        <v>298</v>
      </c>
      <c r="B115" t="s">
        <v>299</v>
      </c>
      <c r="D115" t="s">
        <v>300</v>
      </c>
      <c r="E115" t="s">
        <v>301</v>
      </c>
    </row>
    <row r="116" spans="1:5" x14ac:dyDescent="0.25">
      <c r="A116" t="s">
        <v>2067</v>
      </c>
      <c r="B116" t="s">
        <v>2068</v>
      </c>
      <c r="C116" t="s">
        <v>652</v>
      </c>
      <c r="D116" s="1">
        <v>44628</v>
      </c>
      <c r="E116" t="s">
        <v>2069</v>
      </c>
    </row>
    <row r="117" spans="1:5" x14ac:dyDescent="0.25">
      <c r="A117" t="s">
        <v>402</v>
      </c>
      <c r="B117" t="s">
        <v>403</v>
      </c>
      <c r="C117" t="s">
        <v>196</v>
      </c>
      <c r="D117" s="1">
        <v>44662</v>
      </c>
      <c r="E117" t="s">
        <v>28</v>
      </c>
    </row>
    <row r="118" spans="1:5" x14ac:dyDescent="0.25">
      <c r="A118" t="s">
        <v>2004</v>
      </c>
      <c r="B118" t="s">
        <v>2005</v>
      </c>
      <c r="C118" s="1">
        <v>44747</v>
      </c>
      <c r="D118" t="s">
        <v>465</v>
      </c>
      <c r="E118" s="1">
        <v>44967</v>
      </c>
    </row>
    <row r="119" spans="1:5" x14ac:dyDescent="0.25">
      <c r="A119" t="s">
        <v>1139</v>
      </c>
      <c r="B119" t="s">
        <v>1140</v>
      </c>
      <c r="D119" t="s">
        <v>289</v>
      </c>
      <c r="E119" s="1">
        <v>44991</v>
      </c>
    </row>
    <row r="120" spans="1:5" x14ac:dyDescent="0.25">
      <c r="A120" t="s">
        <v>1334</v>
      </c>
      <c r="B120" t="s">
        <v>1335</v>
      </c>
      <c r="C120" s="1">
        <v>44656</v>
      </c>
      <c r="D120" s="1">
        <v>45018</v>
      </c>
      <c r="E120" t="s">
        <v>1336</v>
      </c>
    </row>
    <row r="121" spans="1:5" x14ac:dyDescent="0.25">
      <c r="A121" t="s">
        <v>1334</v>
      </c>
      <c r="B121" t="s">
        <v>1819</v>
      </c>
      <c r="C121" t="s">
        <v>799</v>
      </c>
      <c r="D121" s="1">
        <v>45050</v>
      </c>
      <c r="E121" t="s">
        <v>1820</v>
      </c>
    </row>
    <row r="122" spans="1:5" x14ac:dyDescent="0.25">
      <c r="A122" t="s">
        <v>1283</v>
      </c>
      <c r="B122" t="s">
        <v>1284</v>
      </c>
      <c r="D122" t="s">
        <v>181</v>
      </c>
      <c r="E122" s="1">
        <v>44573</v>
      </c>
    </row>
    <row r="123" spans="1:5" x14ac:dyDescent="0.25">
      <c r="A123" t="s">
        <v>1287</v>
      </c>
      <c r="B123" t="s">
        <v>1288</v>
      </c>
      <c r="C123" s="1">
        <v>44814</v>
      </c>
      <c r="D123" s="1">
        <v>45235</v>
      </c>
      <c r="E123" t="s">
        <v>350</v>
      </c>
    </row>
    <row r="124" spans="1:5" x14ac:dyDescent="0.25">
      <c r="A124" t="s">
        <v>1340</v>
      </c>
      <c r="B124" t="s">
        <v>1341</v>
      </c>
      <c r="C124" s="1">
        <v>45142</v>
      </c>
      <c r="D124" t="s">
        <v>1047</v>
      </c>
      <c r="E124" t="s">
        <v>1214</v>
      </c>
    </row>
    <row r="125" spans="1:5" x14ac:dyDescent="0.25">
      <c r="A125" t="s">
        <v>1641</v>
      </c>
      <c r="B125" t="s">
        <v>1642</v>
      </c>
      <c r="C125" t="s">
        <v>264</v>
      </c>
      <c r="D125" s="1">
        <v>45175</v>
      </c>
      <c r="E125" t="s">
        <v>648</v>
      </c>
    </row>
    <row r="126" spans="1:5" x14ac:dyDescent="0.25">
      <c r="A126" t="s">
        <v>2198</v>
      </c>
      <c r="B126" t="s">
        <v>2199</v>
      </c>
      <c r="C126" s="1">
        <v>44901</v>
      </c>
      <c r="D126" t="s">
        <v>378</v>
      </c>
      <c r="E126" t="s">
        <v>2200</v>
      </c>
    </row>
    <row r="127" spans="1:5" x14ac:dyDescent="0.25">
      <c r="A127" t="s">
        <v>1175</v>
      </c>
      <c r="B127" t="s">
        <v>1176</v>
      </c>
      <c r="C127" t="s">
        <v>39</v>
      </c>
      <c r="D127" t="s">
        <v>151</v>
      </c>
      <c r="E127" s="1">
        <v>45629</v>
      </c>
    </row>
    <row r="128" spans="1:5" x14ac:dyDescent="0.25">
      <c r="A128" t="s">
        <v>85</v>
      </c>
      <c r="B128" t="s">
        <v>86</v>
      </c>
      <c r="C128" t="s">
        <v>87</v>
      </c>
      <c r="D128" t="s">
        <v>88</v>
      </c>
      <c r="E128" t="s">
        <v>89</v>
      </c>
    </row>
    <row r="129" spans="1:5" x14ac:dyDescent="0.25">
      <c r="A129" t="s">
        <v>743</v>
      </c>
      <c r="B129" t="s">
        <v>744</v>
      </c>
      <c r="C129" t="s">
        <v>745</v>
      </c>
      <c r="D129" t="s">
        <v>209</v>
      </c>
      <c r="E129" t="s">
        <v>464</v>
      </c>
    </row>
    <row r="130" spans="1:5" x14ac:dyDescent="0.25">
      <c r="A130" t="s">
        <v>768</v>
      </c>
      <c r="B130" t="s">
        <v>769</v>
      </c>
      <c r="C130" s="1">
        <v>44750</v>
      </c>
      <c r="D130" s="1">
        <v>44688</v>
      </c>
      <c r="E130" s="1">
        <v>44654</v>
      </c>
    </row>
    <row r="131" spans="1:5" x14ac:dyDescent="0.25">
      <c r="A131" t="s">
        <v>1244</v>
      </c>
      <c r="B131" t="s">
        <v>1245</v>
      </c>
      <c r="C131" t="s">
        <v>69</v>
      </c>
      <c r="D131" s="1">
        <v>45111</v>
      </c>
      <c r="E131" s="1">
        <v>45174</v>
      </c>
    </row>
    <row r="132" spans="1:5" x14ac:dyDescent="0.25">
      <c r="A132" t="s">
        <v>1715</v>
      </c>
      <c r="B132" t="s">
        <v>1716</v>
      </c>
      <c r="C132" t="s">
        <v>845</v>
      </c>
      <c r="D132" s="1">
        <v>44782</v>
      </c>
      <c r="E132" s="1">
        <v>45150</v>
      </c>
    </row>
    <row r="133" spans="1:5" x14ac:dyDescent="0.25">
      <c r="A133" t="s">
        <v>620</v>
      </c>
      <c r="B133" t="s">
        <v>621</v>
      </c>
      <c r="C133" t="s">
        <v>381</v>
      </c>
      <c r="D133" s="1">
        <v>45109</v>
      </c>
      <c r="E133" s="1">
        <v>45569</v>
      </c>
    </row>
    <row r="134" spans="1:5" x14ac:dyDescent="0.25">
      <c r="A134" t="s">
        <v>1839</v>
      </c>
      <c r="B134" t="s">
        <v>1840</v>
      </c>
      <c r="C134" t="s">
        <v>343</v>
      </c>
      <c r="D134" t="s">
        <v>209</v>
      </c>
      <c r="E134" s="1">
        <v>45566</v>
      </c>
    </row>
    <row r="135" spans="1:5" x14ac:dyDescent="0.25">
      <c r="A135" t="s">
        <v>1368</v>
      </c>
      <c r="B135" t="s">
        <v>1369</v>
      </c>
      <c r="C135" t="s">
        <v>227</v>
      </c>
      <c r="D135" t="s">
        <v>527</v>
      </c>
      <c r="E135" t="s">
        <v>740</v>
      </c>
    </row>
    <row r="136" spans="1:5" x14ac:dyDescent="0.25">
      <c r="A136" t="s">
        <v>611</v>
      </c>
      <c r="B136" t="s">
        <v>612</v>
      </c>
      <c r="C136" t="s">
        <v>613</v>
      </c>
      <c r="D136" t="s">
        <v>169</v>
      </c>
      <c r="E136" s="1">
        <v>45237</v>
      </c>
    </row>
    <row r="137" spans="1:5" x14ac:dyDescent="0.25">
      <c r="A137" t="s">
        <v>1084</v>
      </c>
      <c r="B137" t="s">
        <v>1085</v>
      </c>
      <c r="D137" t="s">
        <v>1086</v>
      </c>
      <c r="E137" t="s">
        <v>1087</v>
      </c>
    </row>
    <row r="138" spans="1:5" x14ac:dyDescent="0.25">
      <c r="A138" t="s">
        <v>137</v>
      </c>
      <c r="B138" t="s">
        <v>138</v>
      </c>
      <c r="C138" s="1">
        <v>44966</v>
      </c>
      <c r="D138" t="s">
        <v>139</v>
      </c>
      <c r="E138" t="s">
        <v>140</v>
      </c>
    </row>
    <row r="139" spans="1:5" x14ac:dyDescent="0.25">
      <c r="A139" t="s">
        <v>1251</v>
      </c>
      <c r="B139" t="s">
        <v>1252</v>
      </c>
      <c r="C139" t="s">
        <v>10</v>
      </c>
      <c r="D139" t="s">
        <v>527</v>
      </c>
      <c r="E139" t="s">
        <v>1118</v>
      </c>
    </row>
    <row r="140" spans="1:5" x14ac:dyDescent="0.25">
      <c r="A140" t="s">
        <v>5</v>
      </c>
      <c r="B140" t="s">
        <v>6</v>
      </c>
      <c r="D140" t="s">
        <v>7</v>
      </c>
      <c r="E140" s="1">
        <v>45480</v>
      </c>
    </row>
    <row r="141" spans="1:5" x14ac:dyDescent="0.25">
      <c r="A141" t="s">
        <v>1374</v>
      </c>
      <c r="B141" t="s">
        <v>1375</v>
      </c>
      <c r="C141" s="1">
        <v>45232</v>
      </c>
      <c r="D141" s="1">
        <v>45262</v>
      </c>
      <c r="E141" t="s">
        <v>1376</v>
      </c>
    </row>
    <row r="142" spans="1:5" x14ac:dyDescent="0.25">
      <c r="A142" t="s">
        <v>40</v>
      </c>
      <c r="B142" t="s">
        <v>41</v>
      </c>
      <c r="C142" t="s">
        <v>42</v>
      </c>
      <c r="D142" s="1">
        <v>45236</v>
      </c>
      <c r="E142" t="s">
        <v>43</v>
      </c>
    </row>
    <row r="143" spans="1:5" x14ac:dyDescent="0.25">
      <c r="A143" t="s">
        <v>2175</v>
      </c>
      <c r="B143" t="s">
        <v>2176</v>
      </c>
      <c r="C143" t="s">
        <v>823</v>
      </c>
      <c r="D143" t="s">
        <v>567</v>
      </c>
      <c r="E143" s="1">
        <v>44598</v>
      </c>
    </row>
    <row r="144" spans="1:5" x14ac:dyDescent="0.25">
      <c r="A144" t="s">
        <v>1332</v>
      </c>
      <c r="B144" t="s">
        <v>1333</v>
      </c>
      <c r="C144" s="1">
        <v>45110</v>
      </c>
    </row>
    <row r="145" spans="1:5" x14ac:dyDescent="0.25">
      <c r="A145" t="s">
        <v>2384</v>
      </c>
      <c r="B145" t="s">
        <v>2385</v>
      </c>
      <c r="C145" t="s">
        <v>916</v>
      </c>
      <c r="D145" s="1">
        <v>45174</v>
      </c>
      <c r="E145" t="s">
        <v>172</v>
      </c>
    </row>
    <row r="146" spans="1:5" x14ac:dyDescent="0.25">
      <c r="A146" t="s">
        <v>565</v>
      </c>
      <c r="B146" t="s">
        <v>566</v>
      </c>
      <c r="C146" t="s">
        <v>307</v>
      </c>
      <c r="D146" t="s">
        <v>567</v>
      </c>
      <c r="E146" t="s">
        <v>139</v>
      </c>
    </row>
    <row r="147" spans="1:5" x14ac:dyDescent="0.25">
      <c r="A147" t="s">
        <v>1889</v>
      </c>
      <c r="B147" t="s">
        <v>1890</v>
      </c>
      <c r="C147" t="s">
        <v>88</v>
      </c>
      <c r="D147" s="1">
        <v>45018</v>
      </c>
      <c r="E147" t="s">
        <v>1891</v>
      </c>
    </row>
    <row r="148" spans="1:5" x14ac:dyDescent="0.25">
      <c r="A148" t="s">
        <v>1952</v>
      </c>
      <c r="B148" t="s">
        <v>1953</v>
      </c>
      <c r="D148" s="1">
        <v>45140</v>
      </c>
      <c r="E148" s="1">
        <v>44844</v>
      </c>
    </row>
    <row r="149" spans="1:5" x14ac:dyDescent="0.25">
      <c r="A149" t="s">
        <v>44</v>
      </c>
      <c r="B149" t="s">
        <v>45</v>
      </c>
      <c r="C149" s="1">
        <v>45172</v>
      </c>
      <c r="D149" t="s">
        <v>46</v>
      </c>
      <c r="E149" s="1">
        <v>45265</v>
      </c>
    </row>
    <row r="150" spans="1:5" x14ac:dyDescent="0.25">
      <c r="A150" t="s">
        <v>734</v>
      </c>
      <c r="B150" t="s">
        <v>735</v>
      </c>
      <c r="C150" t="s">
        <v>736</v>
      </c>
    </row>
    <row r="151" spans="1:5" x14ac:dyDescent="0.25">
      <c r="A151" t="s">
        <v>1670</v>
      </c>
      <c r="B151" t="s">
        <v>1671</v>
      </c>
      <c r="C151" t="s">
        <v>331</v>
      </c>
      <c r="D151" t="s">
        <v>576</v>
      </c>
      <c r="E151" s="1">
        <v>45204</v>
      </c>
    </row>
    <row r="152" spans="1:5" x14ac:dyDescent="0.25">
      <c r="A152" t="s">
        <v>635</v>
      </c>
      <c r="B152" t="s">
        <v>636</v>
      </c>
      <c r="C152" t="s">
        <v>377</v>
      </c>
      <c r="D152" t="s">
        <v>245</v>
      </c>
      <c r="E152" t="s">
        <v>637</v>
      </c>
    </row>
    <row r="153" spans="1:5" x14ac:dyDescent="0.25">
      <c r="A153" t="s">
        <v>1205</v>
      </c>
      <c r="B153" t="s">
        <v>1206</v>
      </c>
      <c r="C153" s="1">
        <v>44627</v>
      </c>
      <c r="D153" t="s">
        <v>184</v>
      </c>
      <c r="E153" t="s">
        <v>733</v>
      </c>
    </row>
    <row r="154" spans="1:5" x14ac:dyDescent="0.25">
      <c r="A154" t="s">
        <v>1113</v>
      </c>
      <c r="B154" t="s">
        <v>1114</v>
      </c>
      <c r="C154" s="1">
        <v>45049</v>
      </c>
      <c r="D154" t="s">
        <v>227</v>
      </c>
      <c r="E154" t="s">
        <v>1115</v>
      </c>
    </row>
    <row r="155" spans="1:5" x14ac:dyDescent="0.25">
      <c r="A155" t="s">
        <v>1113</v>
      </c>
      <c r="B155" t="s">
        <v>1455</v>
      </c>
      <c r="C155" s="1">
        <v>44752</v>
      </c>
      <c r="D155" t="s">
        <v>463</v>
      </c>
      <c r="E155" s="1">
        <v>44662</v>
      </c>
    </row>
    <row r="156" spans="1:5" x14ac:dyDescent="0.25">
      <c r="A156" t="s">
        <v>1113</v>
      </c>
      <c r="B156" t="s">
        <v>2006</v>
      </c>
      <c r="C156" s="1">
        <v>44657</v>
      </c>
      <c r="D156" t="s">
        <v>1834</v>
      </c>
      <c r="E156" t="s">
        <v>439</v>
      </c>
    </row>
    <row r="157" spans="1:5" x14ac:dyDescent="0.25">
      <c r="A157" t="s">
        <v>1907</v>
      </c>
      <c r="B157" t="s">
        <v>1908</v>
      </c>
      <c r="C157" t="s">
        <v>798</v>
      </c>
      <c r="D157" s="1">
        <v>45145</v>
      </c>
      <c r="E157" t="s">
        <v>785</v>
      </c>
    </row>
    <row r="158" spans="1:5" x14ac:dyDescent="0.25">
      <c r="A158" t="s">
        <v>1097</v>
      </c>
      <c r="B158" t="s">
        <v>1098</v>
      </c>
      <c r="C158" s="1">
        <v>44904</v>
      </c>
      <c r="D158" s="1">
        <v>44778</v>
      </c>
      <c r="E158" t="s">
        <v>420</v>
      </c>
    </row>
    <row r="159" spans="1:5" x14ac:dyDescent="0.25">
      <c r="A159" t="s">
        <v>577</v>
      </c>
      <c r="B159" t="s">
        <v>578</v>
      </c>
      <c r="C159" s="1">
        <v>45147</v>
      </c>
      <c r="D159" s="1">
        <v>45110</v>
      </c>
      <c r="E159" t="s">
        <v>579</v>
      </c>
    </row>
    <row r="160" spans="1:5" x14ac:dyDescent="0.25">
      <c r="A160" t="s">
        <v>706</v>
      </c>
      <c r="B160" t="s">
        <v>707</v>
      </c>
      <c r="C160" t="s">
        <v>451</v>
      </c>
      <c r="D160" t="s">
        <v>139</v>
      </c>
      <c r="E160" t="s">
        <v>708</v>
      </c>
    </row>
    <row r="161" spans="1:5" x14ac:dyDescent="0.25">
      <c r="A161" t="s">
        <v>1706</v>
      </c>
      <c r="B161" t="s">
        <v>1707</v>
      </c>
      <c r="C161" s="1">
        <v>44693</v>
      </c>
      <c r="D161" t="s">
        <v>82</v>
      </c>
      <c r="E161" t="s">
        <v>1708</v>
      </c>
    </row>
    <row r="162" spans="1:5" x14ac:dyDescent="0.25">
      <c r="A162" t="s">
        <v>1278</v>
      </c>
      <c r="B162" t="s">
        <v>1279</v>
      </c>
      <c r="C162" t="s">
        <v>95</v>
      </c>
      <c r="D162" s="1">
        <v>45080</v>
      </c>
      <c r="E162" t="s">
        <v>1280</v>
      </c>
    </row>
    <row r="163" spans="1:5" x14ac:dyDescent="0.25">
      <c r="A163" t="s">
        <v>2049</v>
      </c>
      <c r="B163" t="s">
        <v>2050</v>
      </c>
      <c r="D163" s="1">
        <v>44690</v>
      </c>
      <c r="E163" s="1">
        <v>45211</v>
      </c>
    </row>
    <row r="164" spans="1:5" x14ac:dyDescent="0.25">
      <c r="A164" t="s">
        <v>512</v>
      </c>
      <c r="B164" t="s">
        <v>513</v>
      </c>
      <c r="C164" s="1">
        <v>44720</v>
      </c>
      <c r="D164" t="s">
        <v>235</v>
      </c>
      <c r="E164" t="s">
        <v>514</v>
      </c>
    </row>
    <row r="165" spans="1:5" x14ac:dyDescent="0.25">
      <c r="A165" t="s">
        <v>1615</v>
      </c>
      <c r="B165" t="s">
        <v>1616</v>
      </c>
      <c r="C165" s="1">
        <v>44627</v>
      </c>
      <c r="D165" t="s">
        <v>255</v>
      </c>
      <c r="E165" t="s">
        <v>542</v>
      </c>
    </row>
    <row r="166" spans="1:5" x14ac:dyDescent="0.25">
      <c r="A166" t="s">
        <v>1960</v>
      </c>
      <c r="B166" t="s">
        <v>1961</v>
      </c>
      <c r="C166" t="s">
        <v>180</v>
      </c>
      <c r="D166" s="1">
        <v>44875</v>
      </c>
      <c r="E166" t="s">
        <v>929</v>
      </c>
    </row>
    <row r="167" spans="1:5" x14ac:dyDescent="0.25">
      <c r="A167" t="s">
        <v>746</v>
      </c>
      <c r="B167" t="s">
        <v>747</v>
      </c>
      <c r="D167" t="s">
        <v>167</v>
      </c>
      <c r="E167" t="s">
        <v>224</v>
      </c>
    </row>
    <row r="168" spans="1:5" x14ac:dyDescent="0.25">
      <c r="A168" t="s">
        <v>2261</v>
      </c>
      <c r="B168" t="s">
        <v>2262</v>
      </c>
      <c r="C168" t="s">
        <v>1625</v>
      </c>
      <c r="D168" s="1">
        <v>44935</v>
      </c>
      <c r="E168" s="1">
        <v>44815</v>
      </c>
    </row>
    <row r="169" spans="1:5" x14ac:dyDescent="0.25">
      <c r="A169" t="s">
        <v>678</v>
      </c>
      <c r="B169" t="s">
        <v>679</v>
      </c>
      <c r="C169" t="s">
        <v>680</v>
      </c>
      <c r="D169" t="s">
        <v>65</v>
      </c>
      <c r="E169" t="s">
        <v>681</v>
      </c>
    </row>
    <row r="170" spans="1:5" x14ac:dyDescent="0.25">
      <c r="A170" t="s">
        <v>993</v>
      </c>
      <c r="B170" t="s">
        <v>994</v>
      </c>
      <c r="C170" t="s">
        <v>172</v>
      </c>
      <c r="D170" t="s">
        <v>995</v>
      </c>
      <c r="E170" t="s">
        <v>155</v>
      </c>
    </row>
    <row r="171" spans="1:5" x14ac:dyDescent="0.25">
      <c r="A171" t="s">
        <v>1977</v>
      </c>
      <c r="B171" t="s">
        <v>1978</v>
      </c>
      <c r="C171" t="s">
        <v>517</v>
      </c>
      <c r="D171" t="s">
        <v>356</v>
      </c>
      <c r="E171" t="s">
        <v>613</v>
      </c>
    </row>
    <row r="172" spans="1:5" x14ac:dyDescent="0.25">
      <c r="A172" t="s">
        <v>985</v>
      </c>
      <c r="B172" t="s">
        <v>986</v>
      </c>
      <c r="C172" s="1">
        <v>44871</v>
      </c>
      <c r="D172" t="s">
        <v>68</v>
      </c>
      <c r="E172" t="s">
        <v>481</v>
      </c>
    </row>
    <row r="173" spans="1:5" x14ac:dyDescent="0.25">
      <c r="A173" t="s">
        <v>698</v>
      </c>
      <c r="B173" t="s">
        <v>699</v>
      </c>
      <c r="C173" t="s">
        <v>361</v>
      </c>
      <c r="D173" t="s">
        <v>631</v>
      </c>
      <c r="E173" t="s">
        <v>700</v>
      </c>
    </row>
    <row r="174" spans="1:5" x14ac:dyDescent="0.25">
      <c r="A174" t="s">
        <v>1874</v>
      </c>
      <c r="B174" t="s">
        <v>1875</v>
      </c>
      <c r="C174" s="1">
        <v>44812</v>
      </c>
      <c r="D174" t="s">
        <v>417</v>
      </c>
      <c r="E174" s="1">
        <v>44960</v>
      </c>
    </row>
    <row r="175" spans="1:5" x14ac:dyDescent="0.25">
      <c r="A175" t="s">
        <v>2377</v>
      </c>
      <c r="B175" t="s">
        <v>2378</v>
      </c>
      <c r="C175" t="s">
        <v>104</v>
      </c>
      <c r="D175" t="s">
        <v>527</v>
      </c>
      <c r="E175" s="1">
        <v>45089</v>
      </c>
    </row>
    <row r="176" spans="1:5" x14ac:dyDescent="0.25">
      <c r="A176" t="s">
        <v>2173</v>
      </c>
      <c r="B176" t="s">
        <v>2174</v>
      </c>
      <c r="C176" t="s">
        <v>377</v>
      </c>
      <c r="D176" s="1">
        <v>44573</v>
      </c>
      <c r="E176" s="1">
        <v>44935</v>
      </c>
    </row>
    <row r="177" spans="1:5" x14ac:dyDescent="0.25">
      <c r="A177" t="s">
        <v>779</v>
      </c>
      <c r="B177" t="s">
        <v>780</v>
      </c>
      <c r="C177" s="1">
        <v>44627</v>
      </c>
      <c r="D177" s="1">
        <v>45114</v>
      </c>
      <c r="E177" t="s">
        <v>669</v>
      </c>
    </row>
    <row r="178" spans="1:5" x14ac:dyDescent="0.25">
      <c r="A178" t="s">
        <v>875</v>
      </c>
      <c r="B178" t="s">
        <v>876</v>
      </c>
      <c r="C178" t="s">
        <v>368</v>
      </c>
      <c r="D178" t="s">
        <v>798</v>
      </c>
      <c r="E178" s="1">
        <v>45148</v>
      </c>
    </row>
    <row r="179" spans="1:5" x14ac:dyDescent="0.25">
      <c r="A179" t="s">
        <v>1034</v>
      </c>
      <c r="B179" t="s">
        <v>1035</v>
      </c>
      <c r="C179" s="1">
        <v>45078</v>
      </c>
      <c r="D179" t="s">
        <v>1036</v>
      </c>
      <c r="E179" t="s">
        <v>68</v>
      </c>
    </row>
    <row r="180" spans="1:5" x14ac:dyDescent="0.25">
      <c r="A180" t="s">
        <v>1570</v>
      </c>
      <c r="B180" t="s">
        <v>1571</v>
      </c>
      <c r="C180" t="s">
        <v>169</v>
      </c>
    </row>
    <row r="181" spans="1:5" x14ac:dyDescent="0.25">
      <c r="A181" t="s">
        <v>1859</v>
      </c>
      <c r="B181" t="s">
        <v>1860</v>
      </c>
      <c r="C181" t="s">
        <v>1109</v>
      </c>
      <c r="D181" t="s">
        <v>1783</v>
      </c>
      <c r="E181" s="1">
        <v>45170</v>
      </c>
    </row>
    <row r="182" spans="1:5" x14ac:dyDescent="0.25">
      <c r="A182" t="s">
        <v>1429</v>
      </c>
      <c r="B182" t="s">
        <v>1430</v>
      </c>
      <c r="D182" s="1">
        <v>44630</v>
      </c>
      <c r="E182" t="s">
        <v>1431</v>
      </c>
    </row>
    <row r="183" spans="1:5" x14ac:dyDescent="0.25">
      <c r="A183" t="s">
        <v>1324</v>
      </c>
      <c r="B183" t="s">
        <v>1325</v>
      </c>
      <c r="C183" t="s">
        <v>1091</v>
      </c>
      <c r="D183" s="1">
        <v>45079</v>
      </c>
      <c r="E183" t="s">
        <v>151</v>
      </c>
    </row>
    <row r="184" spans="1:5" x14ac:dyDescent="0.25">
      <c r="A184" t="s">
        <v>609</v>
      </c>
      <c r="B184" t="s">
        <v>610</v>
      </c>
      <c r="C184" s="1">
        <v>44785</v>
      </c>
      <c r="D184" s="1">
        <v>44659</v>
      </c>
      <c r="E184" t="s">
        <v>14</v>
      </c>
    </row>
    <row r="185" spans="1:5" x14ac:dyDescent="0.25">
      <c r="A185" t="s">
        <v>963</v>
      </c>
      <c r="B185" t="s">
        <v>964</v>
      </c>
      <c r="C185" t="s">
        <v>965</v>
      </c>
      <c r="D185" s="1">
        <v>44807</v>
      </c>
      <c r="E185" t="s">
        <v>966</v>
      </c>
    </row>
    <row r="186" spans="1:5" x14ac:dyDescent="0.25">
      <c r="A186" t="s">
        <v>1197</v>
      </c>
      <c r="B186" t="s">
        <v>1198</v>
      </c>
      <c r="C186" s="1">
        <v>44930</v>
      </c>
    </row>
    <row r="187" spans="1:5" x14ac:dyDescent="0.25">
      <c r="A187" t="s">
        <v>1956</v>
      </c>
      <c r="B187" t="s">
        <v>1957</v>
      </c>
      <c r="C187" t="s">
        <v>989</v>
      </c>
      <c r="D187" s="1">
        <v>44564</v>
      </c>
      <c r="E187" t="s">
        <v>92</v>
      </c>
    </row>
    <row r="188" spans="1:5" x14ac:dyDescent="0.25">
      <c r="A188" t="s">
        <v>2028</v>
      </c>
      <c r="B188" t="s">
        <v>1052</v>
      </c>
      <c r="C188" t="s">
        <v>631</v>
      </c>
      <c r="D188" s="1">
        <v>44874</v>
      </c>
      <c r="E188" t="s">
        <v>236</v>
      </c>
    </row>
    <row r="189" spans="1:5" x14ac:dyDescent="0.25">
      <c r="A189" t="s">
        <v>2303</v>
      </c>
      <c r="B189" t="s">
        <v>2304</v>
      </c>
      <c r="C189" s="1">
        <v>45114</v>
      </c>
      <c r="D189" t="s">
        <v>989</v>
      </c>
      <c r="E189" t="s">
        <v>1273</v>
      </c>
    </row>
    <row r="190" spans="1:5" x14ac:dyDescent="0.25">
      <c r="A190" t="s">
        <v>1202</v>
      </c>
      <c r="B190" t="s">
        <v>1203</v>
      </c>
      <c r="C190" t="s">
        <v>460</v>
      </c>
      <c r="D190" t="s">
        <v>57</v>
      </c>
      <c r="E190" t="s">
        <v>1204</v>
      </c>
    </row>
    <row r="191" spans="1:5" x14ac:dyDescent="0.25">
      <c r="A191" t="s">
        <v>2279</v>
      </c>
      <c r="B191" t="s">
        <v>2280</v>
      </c>
      <c r="C191" s="1">
        <v>44875</v>
      </c>
      <c r="D191" t="s">
        <v>693</v>
      </c>
      <c r="E191" s="1">
        <v>45358</v>
      </c>
    </row>
    <row r="192" spans="1:5" x14ac:dyDescent="0.25">
      <c r="A192" t="s">
        <v>1353</v>
      </c>
      <c r="B192" t="s">
        <v>1354</v>
      </c>
      <c r="C192" s="1">
        <v>44692</v>
      </c>
      <c r="D192" t="s">
        <v>1086</v>
      </c>
      <c r="E192" t="s">
        <v>490</v>
      </c>
    </row>
    <row r="193" spans="1:5" x14ac:dyDescent="0.25">
      <c r="A193" t="s">
        <v>1027</v>
      </c>
      <c r="B193" t="s">
        <v>1028</v>
      </c>
      <c r="D193" s="1">
        <v>44749</v>
      </c>
      <c r="E193" t="s">
        <v>901</v>
      </c>
    </row>
    <row r="194" spans="1:5" x14ac:dyDescent="0.25">
      <c r="A194" t="s">
        <v>1027</v>
      </c>
      <c r="B194" t="s">
        <v>1831</v>
      </c>
      <c r="D194" s="1">
        <v>45047</v>
      </c>
      <c r="E194" t="s">
        <v>790</v>
      </c>
    </row>
    <row r="195" spans="1:5" x14ac:dyDescent="0.25">
      <c r="A195" t="s">
        <v>2196</v>
      </c>
      <c r="B195" t="s">
        <v>2197</v>
      </c>
      <c r="C195" t="s">
        <v>29</v>
      </c>
      <c r="D195" s="1">
        <v>44693</v>
      </c>
      <c r="E195" t="s">
        <v>13</v>
      </c>
    </row>
    <row r="196" spans="1:5" x14ac:dyDescent="0.25">
      <c r="A196" t="s">
        <v>605</v>
      </c>
      <c r="B196" t="s">
        <v>606</v>
      </c>
      <c r="C196" t="s">
        <v>607</v>
      </c>
      <c r="D196" s="1">
        <v>45110</v>
      </c>
      <c r="E196" t="s">
        <v>608</v>
      </c>
    </row>
    <row r="197" spans="1:5" x14ac:dyDescent="0.25">
      <c r="A197" t="s">
        <v>638</v>
      </c>
      <c r="B197" t="s">
        <v>639</v>
      </c>
      <c r="D197" t="s">
        <v>24</v>
      </c>
      <c r="E197" s="1">
        <v>44777</v>
      </c>
    </row>
    <row r="198" spans="1:5" x14ac:dyDescent="0.25">
      <c r="A198" t="s">
        <v>1593</v>
      </c>
      <c r="B198" t="s">
        <v>1594</v>
      </c>
      <c r="C198" t="s">
        <v>13</v>
      </c>
      <c r="D198" s="1">
        <v>44746</v>
      </c>
      <c r="E198" t="s">
        <v>532</v>
      </c>
    </row>
    <row r="199" spans="1:5" x14ac:dyDescent="0.25">
      <c r="A199" t="s">
        <v>473</v>
      </c>
      <c r="B199" t="s">
        <v>474</v>
      </c>
      <c r="C199" s="1">
        <v>44877</v>
      </c>
      <c r="D199" t="s">
        <v>475</v>
      </c>
      <c r="E199" t="s">
        <v>476</v>
      </c>
    </row>
    <row r="200" spans="1:5" x14ac:dyDescent="0.25">
      <c r="A200" t="s">
        <v>2292</v>
      </c>
      <c r="B200" t="s">
        <v>2293</v>
      </c>
      <c r="C200" s="1">
        <v>44659</v>
      </c>
      <c r="D200" s="1">
        <v>44721</v>
      </c>
      <c r="E200" t="s">
        <v>2294</v>
      </c>
    </row>
    <row r="201" spans="1:5" x14ac:dyDescent="0.25">
      <c r="A201" t="s">
        <v>1493</v>
      </c>
      <c r="B201" t="s">
        <v>1494</v>
      </c>
      <c r="C201" t="s">
        <v>562</v>
      </c>
      <c r="D201" s="1">
        <v>44927</v>
      </c>
      <c r="E201" s="1">
        <v>45383</v>
      </c>
    </row>
    <row r="202" spans="1:5" x14ac:dyDescent="0.25">
      <c r="A202" t="s">
        <v>126</v>
      </c>
      <c r="B202" t="s">
        <v>127</v>
      </c>
      <c r="C202" t="s">
        <v>128</v>
      </c>
      <c r="D202" s="1">
        <v>44782</v>
      </c>
      <c r="E202" t="s">
        <v>129</v>
      </c>
    </row>
    <row r="203" spans="1:5" x14ac:dyDescent="0.25">
      <c r="A203" t="s">
        <v>1443</v>
      </c>
      <c r="B203" t="s">
        <v>1444</v>
      </c>
      <c r="C203" t="s">
        <v>110</v>
      </c>
      <c r="D203" s="1">
        <v>45078</v>
      </c>
      <c r="E203" t="s">
        <v>186</v>
      </c>
    </row>
    <row r="204" spans="1:5" x14ac:dyDescent="0.25">
      <c r="A204" t="s">
        <v>1449</v>
      </c>
      <c r="B204" t="s">
        <v>1450</v>
      </c>
      <c r="C204" s="1">
        <v>44630</v>
      </c>
      <c r="D204" s="1">
        <v>45204</v>
      </c>
      <c r="E204" t="s">
        <v>542</v>
      </c>
    </row>
    <row r="205" spans="1:5" x14ac:dyDescent="0.25">
      <c r="A205" t="s">
        <v>2308</v>
      </c>
      <c r="B205" t="s">
        <v>2309</v>
      </c>
      <c r="D205" t="s">
        <v>88</v>
      </c>
      <c r="E205" s="1">
        <v>44691</v>
      </c>
    </row>
    <row r="206" spans="1:5" x14ac:dyDescent="0.25">
      <c r="A206" t="s">
        <v>539</v>
      </c>
      <c r="B206" t="s">
        <v>540</v>
      </c>
      <c r="C206" t="s">
        <v>541</v>
      </c>
      <c r="D206" t="s">
        <v>542</v>
      </c>
      <c r="E206" t="s">
        <v>543</v>
      </c>
    </row>
    <row r="207" spans="1:5" x14ac:dyDescent="0.25">
      <c r="A207" t="s">
        <v>539</v>
      </c>
      <c r="B207" t="s">
        <v>1330</v>
      </c>
      <c r="C207" t="s">
        <v>1331</v>
      </c>
      <c r="D207" s="1">
        <v>45240</v>
      </c>
      <c r="E207" s="1">
        <v>44595</v>
      </c>
    </row>
    <row r="208" spans="1:5" x14ac:dyDescent="0.25">
      <c r="A208" t="s">
        <v>1853</v>
      </c>
      <c r="B208" t="s">
        <v>1854</v>
      </c>
      <c r="C208" t="s">
        <v>29</v>
      </c>
      <c r="D208" t="s">
        <v>121</v>
      </c>
      <c r="E208" t="s">
        <v>343</v>
      </c>
    </row>
    <row r="209" spans="1:5" x14ac:dyDescent="0.25">
      <c r="A209" t="s">
        <v>2274</v>
      </c>
      <c r="B209" t="s">
        <v>2275</v>
      </c>
      <c r="D209" t="s">
        <v>2276</v>
      </c>
      <c r="E209" t="s">
        <v>490</v>
      </c>
    </row>
    <row r="210" spans="1:5" x14ac:dyDescent="0.25">
      <c r="A210" t="s">
        <v>588</v>
      </c>
      <c r="B210" t="s">
        <v>589</v>
      </c>
      <c r="D210" s="1">
        <v>45270</v>
      </c>
      <c r="E210" t="s">
        <v>501</v>
      </c>
    </row>
    <row r="211" spans="1:5" x14ac:dyDescent="0.25">
      <c r="A211" t="s">
        <v>470</v>
      </c>
      <c r="B211" t="s">
        <v>471</v>
      </c>
      <c r="C211" t="s">
        <v>273</v>
      </c>
      <c r="D211" t="s">
        <v>472</v>
      </c>
      <c r="E211" s="1">
        <v>44934</v>
      </c>
    </row>
    <row r="212" spans="1:5" x14ac:dyDescent="0.25">
      <c r="A212" t="s">
        <v>723</v>
      </c>
      <c r="B212" t="s">
        <v>724</v>
      </c>
      <c r="C212" s="1">
        <v>44780</v>
      </c>
      <c r="D212" t="s">
        <v>725</v>
      </c>
      <c r="E212" t="s">
        <v>726</v>
      </c>
    </row>
    <row r="213" spans="1:5" x14ac:dyDescent="0.25">
      <c r="A213" t="s">
        <v>1883</v>
      </c>
      <c r="B213" t="s">
        <v>1884</v>
      </c>
      <c r="C213" t="s">
        <v>319</v>
      </c>
      <c r="D213" t="s">
        <v>528</v>
      </c>
      <c r="E213" s="1">
        <v>44898</v>
      </c>
    </row>
    <row r="214" spans="1:5" x14ac:dyDescent="0.25">
      <c r="A214" t="s">
        <v>2227</v>
      </c>
      <c r="B214" t="s">
        <v>2228</v>
      </c>
      <c r="C214" t="s">
        <v>722</v>
      </c>
      <c r="D214" s="1">
        <v>44876</v>
      </c>
      <c r="E214" s="1">
        <v>44689</v>
      </c>
    </row>
    <row r="215" spans="1:5" x14ac:dyDescent="0.25">
      <c r="A215" t="s">
        <v>494</v>
      </c>
      <c r="B215" t="s">
        <v>495</v>
      </c>
      <c r="C215" s="1">
        <v>45267</v>
      </c>
      <c r="D215" s="1">
        <v>44625</v>
      </c>
      <c r="E215" s="1">
        <v>44930</v>
      </c>
    </row>
    <row r="216" spans="1:5" x14ac:dyDescent="0.25">
      <c r="A216" t="s">
        <v>2171</v>
      </c>
      <c r="B216" t="s">
        <v>2172</v>
      </c>
      <c r="C216" t="s">
        <v>760</v>
      </c>
      <c r="D216" t="s">
        <v>697</v>
      </c>
      <c r="E216" t="s">
        <v>1897</v>
      </c>
    </row>
    <row r="217" spans="1:5" x14ac:dyDescent="0.25">
      <c r="A217" t="s">
        <v>2354</v>
      </c>
      <c r="B217" t="s">
        <v>2355</v>
      </c>
      <c r="C217" s="1">
        <v>44779</v>
      </c>
      <c r="D217" t="s">
        <v>798</v>
      </c>
      <c r="E217" t="s">
        <v>134</v>
      </c>
    </row>
    <row r="218" spans="1:5" x14ac:dyDescent="0.25">
      <c r="A218" t="s">
        <v>1189</v>
      </c>
      <c r="B218" t="s">
        <v>1190</v>
      </c>
      <c r="C218" s="1">
        <v>45264</v>
      </c>
      <c r="D218" t="s">
        <v>65</v>
      </c>
      <c r="E218" t="s">
        <v>1191</v>
      </c>
    </row>
    <row r="219" spans="1:5" x14ac:dyDescent="0.25">
      <c r="A219" t="s">
        <v>454</v>
      </c>
      <c r="B219" t="s">
        <v>455</v>
      </c>
      <c r="C219" t="s">
        <v>456</v>
      </c>
      <c r="D219" t="s">
        <v>457</v>
      </c>
      <c r="E219" s="1">
        <v>44599</v>
      </c>
    </row>
    <row r="220" spans="1:5" x14ac:dyDescent="0.25">
      <c r="A220" t="s">
        <v>1521</v>
      </c>
      <c r="B220" t="s">
        <v>1522</v>
      </c>
      <c r="C220" s="1">
        <v>44718</v>
      </c>
      <c r="D220" t="s">
        <v>1523</v>
      </c>
      <c r="E220" t="s">
        <v>162</v>
      </c>
    </row>
    <row r="221" spans="1:5" x14ac:dyDescent="0.25">
      <c r="A221" t="s">
        <v>1967</v>
      </c>
      <c r="B221" t="s">
        <v>1968</v>
      </c>
      <c r="C221" t="s">
        <v>811</v>
      </c>
      <c r="D221" s="1">
        <v>44629</v>
      </c>
      <c r="E221" t="s">
        <v>96</v>
      </c>
    </row>
    <row r="222" spans="1:5" x14ac:dyDescent="0.25">
      <c r="A222" t="s">
        <v>66</v>
      </c>
      <c r="B222" t="s">
        <v>67</v>
      </c>
      <c r="C222" t="s">
        <v>68</v>
      </c>
      <c r="D222" t="s">
        <v>69</v>
      </c>
      <c r="E222" t="s">
        <v>70</v>
      </c>
    </row>
    <row r="223" spans="1:5" x14ac:dyDescent="0.25">
      <c r="A223" t="s">
        <v>1029</v>
      </c>
      <c r="B223" t="s">
        <v>1030</v>
      </c>
      <c r="D223" t="s">
        <v>1031</v>
      </c>
      <c r="E223" t="s">
        <v>239</v>
      </c>
    </row>
    <row r="224" spans="1:5" x14ac:dyDescent="0.25">
      <c r="A224" t="s">
        <v>1566</v>
      </c>
      <c r="B224" t="s">
        <v>1567</v>
      </c>
      <c r="C224" s="1">
        <v>45202</v>
      </c>
      <c r="D224" s="1">
        <v>44691</v>
      </c>
      <c r="E224" t="s">
        <v>82</v>
      </c>
    </row>
    <row r="225" spans="1:5" x14ac:dyDescent="0.25">
      <c r="A225" t="s">
        <v>2015</v>
      </c>
      <c r="B225" t="s">
        <v>2016</v>
      </c>
      <c r="C225" t="s">
        <v>349</v>
      </c>
      <c r="D225" s="1">
        <v>45175</v>
      </c>
      <c r="E225" t="s">
        <v>133</v>
      </c>
    </row>
    <row r="226" spans="1:5" x14ac:dyDescent="0.25">
      <c r="A226" t="s">
        <v>458</v>
      </c>
      <c r="B226" t="s">
        <v>459</v>
      </c>
      <c r="D226" t="s">
        <v>460</v>
      </c>
      <c r="E226" s="1">
        <v>45324</v>
      </c>
    </row>
    <row r="227" spans="1:5" x14ac:dyDescent="0.25">
      <c r="A227" t="s">
        <v>568</v>
      </c>
      <c r="B227" t="s">
        <v>569</v>
      </c>
      <c r="C227" t="s">
        <v>570</v>
      </c>
      <c r="D227" s="1">
        <v>45231</v>
      </c>
      <c r="E227" t="s">
        <v>476</v>
      </c>
    </row>
    <row r="228" spans="1:5" x14ac:dyDescent="0.25">
      <c r="A228" t="s">
        <v>2147</v>
      </c>
      <c r="B228" t="s">
        <v>2148</v>
      </c>
      <c r="C228" t="s">
        <v>349</v>
      </c>
      <c r="D228" t="s">
        <v>789</v>
      </c>
      <c r="E228" s="1">
        <v>45298</v>
      </c>
    </row>
    <row r="229" spans="1:5" x14ac:dyDescent="0.25">
      <c r="A229" t="s">
        <v>182</v>
      </c>
      <c r="B229" t="s">
        <v>183</v>
      </c>
      <c r="C229" t="s">
        <v>184</v>
      </c>
      <c r="D229" t="s">
        <v>185</v>
      </c>
      <c r="E229" t="s">
        <v>186</v>
      </c>
    </row>
    <row r="230" spans="1:5" x14ac:dyDescent="0.25">
      <c r="A230" t="s">
        <v>2017</v>
      </c>
      <c r="B230" t="s">
        <v>2018</v>
      </c>
      <c r="D230" t="s">
        <v>542</v>
      </c>
      <c r="E230" s="1">
        <v>45507</v>
      </c>
    </row>
    <row r="231" spans="1:5" x14ac:dyDescent="0.25">
      <c r="A231" t="s">
        <v>1510</v>
      </c>
      <c r="B231" t="s">
        <v>1511</v>
      </c>
      <c r="D231" s="1">
        <v>44929</v>
      </c>
      <c r="E231" t="s">
        <v>220</v>
      </c>
    </row>
    <row r="232" spans="1:5" x14ac:dyDescent="0.25">
      <c r="A232" t="s">
        <v>1037</v>
      </c>
      <c r="B232" t="s">
        <v>1038</v>
      </c>
      <c r="C232" s="1">
        <v>44932</v>
      </c>
    </row>
    <row r="233" spans="1:5" x14ac:dyDescent="0.25">
      <c r="A233" t="s">
        <v>1810</v>
      </c>
      <c r="B233" t="s">
        <v>1811</v>
      </c>
      <c r="D233" s="1">
        <v>45201</v>
      </c>
      <c r="E233" s="1">
        <v>44898</v>
      </c>
    </row>
    <row r="234" spans="1:5" x14ac:dyDescent="0.25">
      <c r="A234" t="s">
        <v>1276</v>
      </c>
      <c r="B234" t="s">
        <v>1277</v>
      </c>
      <c r="C234" t="s">
        <v>1109</v>
      </c>
      <c r="D234" t="s">
        <v>481</v>
      </c>
      <c r="E234" s="1">
        <v>45055</v>
      </c>
    </row>
    <row r="235" spans="1:5" x14ac:dyDescent="0.25">
      <c r="A235" t="s">
        <v>1135</v>
      </c>
      <c r="B235" t="s">
        <v>1136</v>
      </c>
      <c r="C235" s="1">
        <v>44751</v>
      </c>
    </row>
    <row r="236" spans="1:5" x14ac:dyDescent="0.25">
      <c r="A236" t="s">
        <v>787</v>
      </c>
      <c r="B236" t="s">
        <v>788</v>
      </c>
      <c r="C236" t="s">
        <v>57</v>
      </c>
      <c r="D236" t="s">
        <v>789</v>
      </c>
      <c r="E236" t="s">
        <v>790</v>
      </c>
    </row>
    <row r="237" spans="1:5" x14ac:dyDescent="0.25">
      <c r="A237" t="s">
        <v>326</v>
      </c>
      <c r="B237" t="s">
        <v>327</v>
      </c>
      <c r="C237" s="1">
        <v>44568</v>
      </c>
      <c r="D237" t="s">
        <v>328</v>
      </c>
      <c r="E237" s="1">
        <v>45506</v>
      </c>
    </row>
    <row r="238" spans="1:5" x14ac:dyDescent="0.25">
      <c r="A238" t="s">
        <v>1526</v>
      </c>
      <c r="B238" t="s">
        <v>1527</v>
      </c>
      <c r="C238" s="1">
        <v>45112</v>
      </c>
      <c r="D238" s="1">
        <v>45117</v>
      </c>
      <c r="E238" s="1">
        <v>45603</v>
      </c>
    </row>
    <row r="239" spans="1:5" x14ac:dyDescent="0.25">
      <c r="A239" t="s">
        <v>1128</v>
      </c>
      <c r="B239" t="s">
        <v>1129</v>
      </c>
      <c r="C239" t="s">
        <v>186</v>
      </c>
      <c r="D239" t="s">
        <v>1130</v>
      </c>
      <c r="E239" t="s">
        <v>653</v>
      </c>
    </row>
    <row r="240" spans="1:5" x14ac:dyDescent="0.25">
      <c r="A240" t="s">
        <v>1103</v>
      </c>
      <c r="B240" t="s">
        <v>1104</v>
      </c>
      <c r="C240" t="s">
        <v>355</v>
      </c>
      <c r="D240" t="s">
        <v>829</v>
      </c>
      <c r="E240" t="s">
        <v>469</v>
      </c>
    </row>
    <row r="241" spans="1:5" x14ac:dyDescent="0.25">
      <c r="A241" t="s">
        <v>2151</v>
      </c>
      <c r="B241" t="s">
        <v>2152</v>
      </c>
      <c r="C241" s="1">
        <v>45022</v>
      </c>
      <c r="D241" t="s">
        <v>82</v>
      </c>
      <c r="E241" t="s">
        <v>401</v>
      </c>
    </row>
    <row r="242" spans="1:5" x14ac:dyDescent="0.25">
      <c r="A242" t="s">
        <v>954</v>
      </c>
      <c r="B242" t="s">
        <v>955</v>
      </c>
      <c r="C242" t="s">
        <v>38</v>
      </c>
      <c r="D242" t="s">
        <v>956</v>
      </c>
      <c r="E242" s="1">
        <v>44715</v>
      </c>
    </row>
    <row r="243" spans="1:5" x14ac:dyDescent="0.25">
      <c r="A243" t="s">
        <v>1837</v>
      </c>
      <c r="B243" t="s">
        <v>1838</v>
      </c>
      <c r="C243" t="s">
        <v>35</v>
      </c>
      <c r="D243" t="s">
        <v>108</v>
      </c>
      <c r="E243" s="1">
        <v>45294</v>
      </c>
    </row>
    <row r="244" spans="1:5" x14ac:dyDescent="0.25">
      <c r="A244" t="s">
        <v>821</v>
      </c>
      <c r="B244" t="s">
        <v>822</v>
      </c>
      <c r="C244" t="s">
        <v>823</v>
      </c>
      <c r="D244" s="1">
        <v>44815</v>
      </c>
      <c r="E244" s="1">
        <v>44785</v>
      </c>
    </row>
    <row r="245" spans="1:5" x14ac:dyDescent="0.25">
      <c r="A245" t="s">
        <v>2270</v>
      </c>
      <c r="B245" t="s">
        <v>2172</v>
      </c>
      <c r="C245" s="1">
        <v>45112</v>
      </c>
      <c r="D245" t="s">
        <v>108</v>
      </c>
      <c r="E245" t="s">
        <v>697</v>
      </c>
    </row>
    <row r="246" spans="1:5" x14ac:dyDescent="0.25">
      <c r="A246" t="s">
        <v>590</v>
      </c>
      <c r="B246" t="s">
        <v>591</v>
      </c>
      <c r="C246" t="s">
        <v>573</v>
      </c>
      <c r="D246" t="s">
        <v>592</v>
      </c>
      <c r="E246" t="s">
        <v>593</v>
      </c>
    </row>
    <row r="247" spans="1:5" x14ac:dyDescent="0.25">
      <c r="A247" t="s">
        <v>418</v>
      </c>
      <c r="B247" t="s">
        <v>419</v>
      </c>
      <c r="D247" t="s">
        <v>143</v>
      </c>
      <c r="E247" t="s">
        <v>420</v>
      </c>
    </row>
    <row r="248" spans="1:5" x14ac:dyDescent="0.25">
      <c r="A248" t="s">
        <v>998</v>
      </c>
      <c r="B248" t="s">
        <v>999</v>
      </c>
      <c r="C248" t="s">
        <v>1000</v>
      </c>
      <c r="D248" s="1">
        <v>44659</v>
      </c>
      <c r="E248" s="1">
        <v>45142</v>
      </c>
    </row>
    <row r="249" spans="1:5" x14ac:dyDescent="0.25">
      <c r="A249" t="s">
        <v>1597</v>
      </c>
      <c r="B249" t="s">
        <v>1598</v>
      </c>
      <c r="C249" s="1">
        <v>44568</v>
      </c>
      <c r="D249" s="1">
        <v>44813</v>
      </c>
      <c r="E249" s="1">
        <v>44899</v>
      </c>
    </row>
    <row r="250" spans="1:5" x14ac:dyDescent="0.25">
      <c r="A250" t="s">
        <v>796</v>
      </c>
      <c r="B250" t="s">
        <v>797</v>
      </c>
      <c r="C250" t="s">
        <v>798</v>
      </c>
      <c r="D250" t="s">
        <v>607</v>
      </c>
      <c r="E250" t="s">
        <v>799</v>
      </c>
    </row>
    <row r="251" spans="1:5" x14ac:dyDescent="0.25">
      <c r="A251" t="s">
        <v>2082</v>
      </c>
      <c r="B251" t="s">
        <v>2083</v>
      </c>
      <c r="C251" s="1">
        <v>45144</v>
      </c>
      <c r="D251" t="s">
        <v>2084</v>
      </c>
      <c r="E251" s="1">
        <v>44723</v>
      </c>
    </row>
    <row r="252" spans="1:5" x14ac:dyDescent="0.25">
      <c r="A252" t="s">
        <v>1370</v>
      </c>
      <c r="B252" t="s">
        <v>1371</v>
      </c>
      <c r="C252" t="s">
        <v>799</v>
      </c>
      <c r="D252" t="s">
        <v>96</v>
      </c>
      <c r="E252" s="1">
        <v>44962</v>
      </c>
    </row>
    <row r="253" spans="1:5" x14ac:dyDescent="0.25">
      <c r="A253" t="s">
        <v>2011</v>
      </c>
      <c r="B253" t="s">
        <v>2012</v>
      </c>
      <c r="C253" t="s">
        <v>252</v>
      </c>
      <c r="D253" s="1">
        <v>45240</v>
      </c>
      <c r="E253" s="1">
        <v>45146</v>
      </c>
    </row>
    <row r="254" spans="1:5" x14ac:dyDescent="0.25">
      <c r="A254" t="s">
        <v>367</v>
      </c>
      <c r="B254" t="s">
        <v>1533</v>
      </c>
      <c r="C254" t="s">
        <v>272</v>
      </c>
    </row>
    <row r="255" spans="1:5" x14ac:dyDescent="0.25">
      <c r="A255" t="s">
        <v>1733</v>
      </c>
      <c r="B255" t="s">
        <v>1734</v>
      </c>
      <c r="C255" s="1">
        <v>44871</v>
      </c>
      <c r="D255" s="1">
        <v>45143</v>
      </c>
      <c r="E255" s="1">
        <v>44627</v>
      </c>
    </row>
    <row r="256" spans="1:5" x14ac:dyDescent="0.25">
      <c r="A256" t="s">
        <v>2212</v>
      </c>
      <c r="B256" t="s">
        <v>2213</v>
      </c>
      <c r="C256" t="s">
        <v>381</v>
      </c>
      <c r="D256" t="s">
        <v>168</v>
      </c>
      <c r="E256" t="s">
        <v>2214</v>
      </c>
    </row>
    <row r="257" spans="1:5" x14ac:dyDescent="0.25">
      <c r="A257" t="s">
        <v>2374</v>
      </c>
      <c r="B257" t="s">
        <v>2375</v>
      </c>
      <c r="C257" s="1">
        <v>45201</v>
      </c>
      <c r="D257" t="s">
        <v>733</v>
      </c>
      <c r="E257" t="s">
        <v>2376</v>
      </c>
    </row>
    <row r="258" spans="1:5" x14ac:dyDescent="0.25">
      <c r="A258" t="s">
        <v>1137</v>
      </c>
      <c r="B258" t="s">
        <v>1138</v>
      </c>
      <c r="C258" s="1">
        <v>45171</v>
      </c>
      <c r="D258" t="s">
        <v>705</v>
      </c>
      <c r="E258" t="s">
        <v>396</v>
      </c>
    </row>
    <row r="259" spans="1:5" x14ac:dyDescent="0.25">
      <c r="A259" t="s">
        <v>1947</v>
      </c>
      <c r="B259" t="s">
        <v>1948</v>
      </c>
      <c r="C259" t="s">
        <v>944</v>
      </c>
    </row>
    <row r="260" spans="1:5" x14ac:dyDescent="0.25">
      <c r="A260" t="s">
        <v>2022</v>
      </c>
      <c r="B260" t="s">
        <v>2023</v>
      </c>
      <c r="D260" s="1">
        <v>44566</v>
      </c>
      <c r="E260" t="s">
        <v>68</v>
      </c>
    </row>
    <row r="261" spans="1:5" x14ac:dyDescent="0.25">
      <c r="A261" t="s">
        <v>71</v>
      </c>
      <c r="B261" t="s">
        <v>72</v>
      </c>
      <c r="C261" s="1">
        <v>45232</v>
      </c>
      <c r="D261" s="1">
        <v>44932</v>
      </c>
      <c r="E261" t="s">
        <v>73</v>
      </c>
    </row>
    <row r="262" spans="1:5" x14ac:dyDescent="0.25">
      <c r="A262" t="s">
        <v>996</v>
      </c>
      <c r="B262" t="s">
        <v>997</v>
      </c>
      <c r="C262" t="s">
        <v>562</v>
      </c>
    </row>
    <row r="263" spans="1:5" x14ac:dyDescent="0.25">
      <c r="A263" t="s">
        <v>11</v>
      </c>
      <c r="B263" t="s">
        <v>12</v>
      </c>
      <c r="C263" s="1">
        <v>45051</v>
      </c>
      <c r="D263" t="s">
        <v>13</v>
      </c>
      <c r="E263" t="s">
        <v>14</v>
      </c>
    </row>
    <row r="264" spans="1:5" x14ac:dyDescent="0.25">
      <c r="A264" t="s">
        <v>198</v>
      </c>
      <c r="B264" t="s">
        <v>199</v>
      </c>
      <c r="C264" s="1">
        <v>44724</v>
      </c>
    </row>
    <row r="265" spans="1:5" x14ac:dyDescent="0.25">
      <c r="A265" t="s">
        <v>1453</v>
      </c>
      <c r="B265" t="s">
        <v>1454</v>
      </c>
      <c r="C265" s="1">
        <v>44903</v>
      </c>
      <c r="D265" t="s">
        <v>371</v>
      </c>
      <c r="E265" t="s">
        <v>152</v>
      </c>
    </row>
    <row r="266" spans="1:5" x14ac:dyDescent="0.25">
      <c r="A266" t="s">
        <v>178</v>
      </c>
      <c r="B266" t="s">
        <v>179</v>
      </c>
      <c r="C266" t="s">
        <v>180</v>
      </c>
      <c r="D266" t="s">
        <v>168</v>
      </c>
      <c r="E266" t="s">
        <v>181</v>
      </c>
    </row>
    <row r="267" spans="1:5" x14ac:dyDescent="0.25">
      <c r="A267" t="s">
        <v>178</v>
      </c>
      <c r="B267" t="s">
        <v>1122</v>
      </c>
      <c r="C267" t="s">
        <v>573</v>
      </c>
      <c r="D267" s="1">
        <v>44777</v>
      </c>
      <c r="E267" t="s">
        <v>108</v>
      </c>
    </row>
    <row r="268" spans="1:5" x14ac:dyDescent="0.25">
      <c r="A268" t="s">
        <v>174</v>
      </c>
      <c r="B268" t="s">
        <v>175</v>
      </c>
      <c r="C268" t="s">
        <v>176</v>
      </c>
      <c r="D268" t="s">
        <v>28</v>
      </c>
      <c r="E268" t="s">
        <v>177</v>
      </c>
    </row>
    <row r="269" spans="1:5" x14ac:dyDescent="0.25">
      <c r="A269" t="s">
        <v>2268</v>
      </c>
      <c r="B269" t="s">
        <v>2269</v>
      </c>
      <c r="C269" s="1">
        <v>45051</v>
      </c>
      <c r="D269" t="s">
        <v>364</v>
      </c>
      <c r="E269" s="1">
        <v>44965</v>
      </c>
    </row>
    <row r="270" spans="1:5" x14ac:dyDescent="0.25">
      <c r="A270" t="s">
        <v>2422</v>
      </c>
      <c r="B270" t="s">
        <v>2423</v>
      </c>
      <c r="C270" s="1">
        <v>44845</v>
      </c>
      <c r="D270" s="1">
        <v>44964</v>
      </c>
      <c r="E270" t="s">
        <v>850</v>
      </c>
    </row>
    <row r="271" spans="1:5" x14ac:dyDescent="0.25">
      <c r="A271" t="s">
        <v>321</v>
      </c>
      <c r="B271" t="s">
        <v>322</v>
      </c>
      <c r="C271" t="s">
        <v>323</v>
      </c>
      <c r="D271" t="s">
        <v>324</v>
      </c>
      <c r="E271" t="s">
        <v>325</v>
      </c>
    </row>
    <row r="272" spans="1:5" x14ac:dyDescent="0.25">
      <c r="A272" t="s">
        <v>1380</v>
      </c>
      <c r="B272" t="s">
        <v>1381</v>
      </c>
      <c r="C272" t="s">
        <v>406</v>
      </c>
      <c r="D272" t="s">
        <v>1170</v>
      </c>
      <c r="E272" t="s">
        <v>1382</v>
      </c>
    </row>
    <row r="273" spans="1:5" x14ac:dyDescent="0.25">
      <c r="A273" t="s">
        <v>153</v>
      </c>
      <c r="B273" t="s">
        <v>154</v>
      </c>
      <c r="D273" t="s">
        <v>155</v>
      </c>
      <c r="E273" t="s">
        <v>156</v>
      </c>
    </row>
    <row r="274" spans="1:5" x14ac:dyDescent="0.25">
      <c r="A274" t="s">
        <v>74</v>
      </c>
      <c r="B274" t="s">
        <v>75</v>
      </c>
      <c r="D274" s="1">
        <v>44721</v>
      </c>
      <c r="E274" t="s">
        <v>76</v>
      </c>
    </row>
    <row r="275" spans="1:5" x14ac:dyDescent="0.25">
      <c r="A275" t="s">
        <v>2207</v>
      </c>
      <c r="B275" t="s">
        <v>2208</v>
      </c>
      <c r="C275" t="s">
        <v>722</v>
      </c>
      <c r="D275" t="s">
        <v>144</v>
      </c>
      <c r="E275" s="1">
        <v>44748</v>
      </c>
    </row>
    <row r="276" spans="1:5" x14ac:dyDescent="0.25">
      <c r="A276" t="s">
        <v>17</v>
      </c>
      <c r="B276" t="s">
        <v>18</v>
      </c>
      <c r="C276" t="s">
        <v>19</v>
      </c>
      <c r="D276" t="s">
        <v>20</v>
      </c>
      <c r="E276" t="s">
        <v>21</v>
      </c>
    </row>
    <row r="277" spans="1:5" x14ac:dyDescent="0.25">
      <c r="A277" t="s">
        <v>1841</v>
      </c>
      <c r="B277" t="s">
        <v>1842</v>
      </c>
      <c r="C277" s="1">
        <v>44569</v>
      </c>
      <c r="D277" s="1">
        <v>44967</v>
      </c>
      <c r="E277" t="s">
        <v>1843</v>
      </c>
    </row>
    <row r="278" spans="1:5" x14ac:dyDescent="0.25">
      <c r="A278" t="s">
        <v>2053</v>
      </c>
      <c r="B278" t="s">
        <v>2054</v>
      </c>
      <c r="C278" t="s">
        <v>1640</v>
      </c>
      <c r="D278" t="s">
        <v>121</v>
      </c>
      <c r="E278" t="s">
        <v>2055</v>
      </c>
    </row>
    <row r="279" spans="1:5" x14ac:dyDescent="0.25">
      <c r="A279" t="s">
        <v>2149</v>
      </c>
      <c r="B279" t="s">
        <v>2150</v>
      </c>
      <c r="C279" s="1">
        <v>45140</v>
      </c>
      <c r="D279" t="s">
        <v>511</v>
      </c>
      <c r="E279" t="s">
        <v>763</v>
      </c>
    </row>
    <row r="280" spans="1:5" x14ac:dyDescent="0.25">
      <c r="A280" t="s">
        <v>2358</v>
      </c>
      <c r="B280" t="s">
        <v>2359</v>
      </c>
      <c r="C280" t="s">
        <v>901</v>
      </c>
      <c r="D280" t="s">
        <v>501</v>
      </c>
      <c r="E280" t="s">
        <v>92</v>
      </c>
    </row>
    <row r="281" spans="1:5" x14ac:dyDescent="0.25">
      <c r="A281" t="s">
        <v>904</v>
      </c>
      <c r="B281" t="s">
        <v>905</v>
      </c>
      <c r="C281" t="s">
        <v>69</v>
      </c>
      <c r="D281" s="1">
        <v>44902</v>
      </c>
      <c r="E281" t="s">
        <v>906</v>
      </c>
    </row>
    <row r="282" spans="1:5" x14ac:dyDescent="0.25">
      <c r="A282" t="s">
        <v>2120</v>
      </c>
      <c r="B282" t="s">
        <v>2121</v>
      </c>
      <c r="C282" t="s">
        <v>933</v>
      </c>
      <c r="D282" t="s">
        <v>502</v>
      </c>
      <c r="E282" t="s">
        <v>1017</v>
      </c>
    </row>
    <row r="283" spans="1:5" x14ac:dyDescent="0.25">
      <c r="A283" t="s">
        <v>783</v>
      </c>
      <c r="B283" t="s">
        <v>784</v>
      </c>
      <c r="C283" t="s">
        <v>785</v>
      </c>
      <c r="D283" t="s">
        <v>300</v>
      </c>
      <c r="E283" t="s">
        <v>786</v>
      </c>
    </row>
    <row r="284" spans="1:5" x14ac:dyDescent="0.25">
      <c r="A284" t="s">
        <v>1653</v>
      </c>
      <c r="B284" t="s">
        <v>1654</v>
      </c>
      <c r="C284" s="1">
        <v>45176</v>
      </c>
      <c r="D284" t="s">
        <v>162</v>
      </c>
      <c r="E284" t="s">
        <v>196</v>
      </c>
    </row>
    <row r="285" spans="1:5" x14ac:dyDescent="0.25">
      <c r="A285" t="s">
        <v>2324</v>
      </c>
      <c r="B285" t="s">
        <v>2325</v>
      </c>
      <c r="C285" t="s">
        <v>1379</v>
      </c>
      <c r="D285" t="s">
        <v>865</v>
      </c>
      <c r="E285" t="s">
        <v>2326</v>
      </c>
    </row>
    <row r="286" spans="1:5" x14ac:dyDescent="0.25">
      <c r="A286" t="s">
        <v>2301</v>
      </c>
      <c r="B286" t="s">
        <v>2302</v>
      </c>
      <c r="D286" s="1">
        <v>44569</v>
      </c>
      <c r="E286" s="1">
        <v>44622</v>
      </c>
    </row>
    <row r="287" spans="1:5" x14ac:dyDescent="0.25">
      <c r="A287" t="s">
        <v>2347</v>
      </c>
      <c r="B287" t="s">
        <v>2348</v>
      </c>
      <c r="C287" s="1">
        <v>44901</v>
      </c>
      <c r="D287" s="1">
        <v>44715</v>
      </c>
      <c r="E287" t="s">
        <v>24</v>
      </c>
    </row>
    <row r="288" spans="1:5" x14ac:dyDescent="0.25">
      <c r="A288" t="s">
        <v>1626</v>
      </c>
      <c r="B288" t="s">
        <v>1627</v>
      </c>
      <c r="C288" s="1">
        <v>45174</v>
      </c>
      <c r="D288" s="1">
        <v>45112</v>
      </c>
      <c r="E288" s="1">
        <v>45627</v>
      </c>
    </row>
    <row r="289" spans="1:5" x14ac:dyDescent="0.25">
      <c r="A289" t="s">
        <v>382</v>
      </c>
      <c r="B289" t="s">
        <v>383</v>
      </c>
      <c r="C289" s="1">
        <v>44992</v>
      </c>
      <c r="D289" t="s">
        <v>128</v>
      </c>
      <c r="E289" s="1">
        <v>45600</v>
      </c>
    </row>
    <row r="290" spans="1:5" x14ac:dyDescent="0.25">
      <c r="A290" t="s">
        <v>1391</v>
      </c>
      <c r="B290" t="s">
        <v>1392</v>
      </c>
      <c r="C290" t="s">
        <v>1393</v>
      </c>
      <c r="D290" s="1">
        <v>44689</v>
      </c>
      <c r="E290" t="s">
        <v>1394</v>
      </c>
    </row>
    <row r="291" spans="1:5" x14ac:dyDescent="0.25">
      <c r="A291" t="s">
        <v>440</v>
      </c>
      <c r="B291" t="s">
        <v>441</v>
      </c>
      <c r="C291" t="s">
        <v>442</v>
      </c>
      <c r="D291" s="1">
        <v>44874</v>
      </c>
      <c r="E291" s="1">
        <v>45055</v>
      </c>
    </row>
    <row r="292" spans="1:5" x14ac:dyDescent="0.25">
      <c r="A292" t="s">
        <v>2333</v>
      </c>
      <c r="B292" t="s">
        <v>2334</v>
      </c>
      <c r="C292" t="s">
        <v>934</v>
      </c>
      <c r="D292" s="1">
        <v>44871</v>
      </c>
      <c r="E292" t="s">
        <v>2335</v>
      </c>
    </row>
    <row r="293" spans="1:5" x14ac:dyDescent="0.25">
      <c r="A293" t="s">
        <v>2186</v>
      </c>
      <c r="B293" t="s">
        <v>2187</v>
      </c>
      <c r="C293" t="s">
        <v>844</v>
      </c>
      <c r="D293" t="s">
        <v>381</v>
      </c>
      <c r="E293" s="1">
        <v>44622</v>
      </c>
    </row>
    <row r="294" spans="1:5" x14ac:dyDescent="0.25">
      <c r="A294" t="s">
        <v>2155</v>
      </c>
      <c r="B294" t="s">
        <v>2156</v>
      </c>
      <c r="C294" t="s">
        <v>1170</v>
      </c>
      <c r="D294" t="s">
        <v>143</v>
      </c>
      <c r="E294" s="1">
        <v>45326</v>
      </c>
    </row>
    <row r="295" spans="1:5" x14ac:dyDescent="0.25">
      <c r="A295" t="s">
        <v>2205</v>
      </c>
      <c r="B295" t="s">
        <v>2206</v>
      </c>
      <c r="C295" t="s">
        <v>390</v>
      </c>
    </row>
    <row r="296" spans="1:5" x14ac:dyDescent="0.25">
      <c r="A296" t="s">
        <v>2142</v>
      </c>
      <c r="B296" t="s">
        <v>2143</v>
      </c>
      <c r="C296" t="s">
        <v>1846</v>
      </c>
      <c r="D296" s="1">
        <v>44932</v>
      </c>
      <c r="E296" t="s">
        <v>2144</v>
      </c>
    </row>
    <row r="297" spans="1:5" x14ac:dyDescent="0.25">
      <c r="A297" t="s">
        <v>1003</v>
      </c>
      <c r="B297" t="s">
        <v>1004</v>
      </c>
      <c r="C297" s="1">
        <v>45079</v>
      </c>
      <c r="D297" s="1">
        <v>44691</v>
      </c>
      <c r="E297" t="s">
        <v>543</v>
      </c>
    </row>
    <row r="298" spans="1:5" x14ac:dyDescent="0.25">
      <c r="A298" t="s">
        <v>1668</v>
      </c>
      <c r="B298" t="s">
        <v>1669</v>
      </c>
      <c r="C298" t="s">
        <v>1665</v>
      </c>
      <c r="D298" t="s">
        <v>1544</v>
      </c>
      <c r="E298" t="s">
        <v>1320</v>
      </c>
    </row>
    <row r="299" spans="1:5" x14ac:dyDescent="0.25">
      <c r="A299" t="s">
        <v>550</v>
      </c>
      <c r="B299" t="s">
        <v>551</v>
      </c>
      <c r="C299" t="s">
        <v>552</v>
      </c>
      <c r="D299" s="1">
        <v>44842</v>
      </c>
      <c r="E299" t="s">
        <v>553</v>
      </c>
    </row>
    <row r="300" spans="1:5" x14ac:dyDescent="0.25">
      <c r="A300" t="s">
        <v>571</v>
      </c>
      <c r="B300" t="s">
        <v>572</v>
      </c>
      <c r="D300" t="s">
        <v>573</v>
      </c>
      <c r="E300" s="1">
        <v>45239</v>
      </c>
    </row>
    <row r="301" spans="1:5" x14ac:dyDescent="0.25">
      <c r="A301" t="s">
        <v>1878</v>
      </c>
      <c r="B301" t="s">
        <v>1879</v>
      </c>
      <c r="C301" t="s">
        <v>1700</v>
      </c>
      <c r="D301" t="s">
        <v>235</v>
      </c>
      <c r="E301" s="1">
        <v>44662</v>
      </c>
    </row>
    <row r="302" spans="1:5" x14ac:dyDescent="0.25">
      <c r="A302" t="s">
        <v>1077</v>
      </c>
      <c r="B302" t="s">
        <v>1078</v>
      </c>
      <c r="C302" t="s">
        <v>1079</v>
      </c>
      <c r="D302" t="s">
        <v>203</v>
      </c>
      <c r="E302" t="s">
        <v>528</v>
      </c>
    </row>
    <row r="303" spans="1:5" x14ac:dyDescent="0.25">
      <c r="A303" t="s">
        <v>1683</v>
      </c>
      <c r="B303" t="s">
        <v>1684</v>
      </c>
      <c r="C303" t="s">
        <v>390</v>
      </c>
      <c r="D303" s="1">
        <v>44691</v>
      </c>
      <c r="E303" s="1">
        <v>44835</v>
      </c>
    </row>
    <row r="304" spans="1:5" x14ac:dyDescent="0.25">
      <c r="A304" t="s">
        <v>1568</v>
      </c>
      <c r="B304" t="s">
        <v>1569</v>
      </c>
      <c r="D304" t="s">
        <v>328</v>
      </c>
      <c r="E304" s="1">
        <v>45325</v>
      </c>
    </row>
    <row r="305" spans="1:5" x14ac:dyDescent="0.25">
      <c r="A305" t="s">
        <v>935</v>
      </c>
      <c r="B305" t="s">
        <v>936</v>
      </c>
      <c r="C305" s="1">
        <v>44691</v>
      </c>
      <c r="D305" s="1">
        <v>44658</v>
      </c>
      <c r="E305" t="s">
        <v>312</v>
      </c>
    </row>
    <row r="306" spans="1:5" x14ac:dyDescent="0.25">
      <c r="A306" t="s">
        <v>935</v>
      </c>
      <c r="B306" t="s">
        <v>1892</v>
      </c>
      <c r="C306" s="1">
        <v>44570</v>
      </c>
      <c r="D306" t="s">
        <v>592</v>
      </c>
      <c r="E306" t="s">
        <v>155</v>
      </c>
    </row>
    <row r="307" spans="1:5" x14ac:dyDescent="0.25">
      <c r="A307" t="s">
        <v>2056</v>
      </c>
      <c r="B307" t="s">
        <v>2057</v>
      </c>
      <c r="C307" s="1">
        <v>44602</v>
      </c>
      <c r="D307" t="s">
        <v>1379</v>
      </c>
      <c r="E307" s="1">
        <v>44899</v>
      </c>
    </row>
    <row r="308" spans="1:5" x14ac:dyDescent="0.25">
      <c r="A308" t="s">
        <v>461</v>
      </c>
      <c r="B308" t="s">
        <v>462</v>
      </c>
      <c r="C308" t="s">
        <v>463</v>
      </c>
      <c r="D308" t="s">
        <v>464</v>
      </c>
      <c r="E308" t="s">
        <v>465</v>
      </c>
    </row>
    <row r="309" spans="1:5" x14ac:dyDescent="0.25">
      <c r="A309" t="s">
        <v>2386</v>
      </c>
      <c r="B309" t="s">
        <v>2387</v>
      </c>
      <c r="C309" t="s">
        <v>417</v>
      </c>
      <c r="D309" t="s">
        <v>325</v>
      </c>
      <c r="E309" s="1">
        <v>45232</v>
      </c>
    </row>
    <row r="310" spans="1:5" x14ac:dyDescent="0.25">
      <c r="A310" t="s">
        <v>2360</v>
      </c>
      <c r="B310" t="s">
        <v>2361</v>
      </c>
      <c r="C310" t="s">
        <v>1155</v>
      </c>
      <c r="D310" t="s">
        <v>1232</v>
      </c>
      <c r="E310" t="s">
        <v>2335</v>
      </c>
    </row>
    <row r="311" spans="1:5" x14ac:dyDescent="0.25">
      <c r="A311" t="s">
        <v>921</v>
      </c>
      <c r="B311" t="s">
        <v>922</v>
      </c>
      <c r="C311" s="1">
        <v>44657</v>
      </c>
      <c r="D311" s="1">
        <v>45233</v>
      </c>
      <c r="E311" s="1">
        <v>44866</v>
      </c>
    </row>
    <row r="312" spans="1:5" x14ac:dyDescent="0.25">
      <c r="A312" t="s">
        <v>1501</v>
      </c>
      <c r="B312" t="s">
        <v>1502</v>
      </c>
      <c r="C312" s="1">
        <v>44753</v>
      </c>
      <c r="D312" t="s">
        <v>29</v>
      </c>
      <c r="E312" t="s">
        <v>475</v>
      </c>
    </row>
    <row r="313" spans="1:5" x14ac:dyDescent="0.25">
      <c r="A313" t="s">
        <v>974</v>
      </c>
      <c r="B313" t="s">
        <v>975</v>
      </c>
      <c r="D313" t="s">
        <v>508</v>
      </c>
      <c r="E313" t="s">
        <v>976</v>
      </c>
    </row>
    <row r="314" spans="1:5" x14ac:dyDescent="0.25">
      <c r="A314" t="s">
        <v>657</v>
      </c>
      <c r="B314" t="s">
        <v>658</v>
      </c>
      <c r="C314" s="1">
        <v>45019</v>
      </c>
      <c r="D314" s="1">
        <v>44595</v>
      </c>
      <c r="E314" t="s">
        <v>659</v>
      </c>
    </row>
    <row r="315" spans="1:5" x14ac:dyDescent="0.25">
      <c r="A315" t="s">
        <v>657</v>
      </c>
      <c r="B315" t="s">
        <v>923</v>
      </c>
      <c r="C315" t="s">
        <v>355</v>
      </c>
      <c r="D315" t="s">
        <v>232</v>
      </c>
      <c r="E315" s="1">
        <v>44571</v>
      </c>
    </row>
    <row r="316" spans="1:5" x14ac:dyDescent="0.25">
      <c r="A316" t="s">
        <v>362</v>
      </c>
      <c r="B316" t="s">
        <v>363</v>
      </c>
      <c r="D316" t="s">
        <v>364</v>
      </c>
      <c r="E316" t="s">
        <v>365</v>
      </c>
    </row>
    <row r="317" spans="1:5" x14ac:dyDescent="0.25">
      <c r="A317" t="s">
        <v>1489</v>
      </c>
      <c r="B317" t="s">
        <v>1490</v>
      </c>
      <c r="C317" s="1">
        <v>44597</v>
      </c>
      <c r="D317" t="s">
        <v>148</v>
      </c>
      <c r="E317" s="1">
        <v>44572</v>
      </c>
    </row>
    <row r="318" spans="1:5" x14ac:dyDescent="0.25">
      <c r="A318" t="s">
        <v>1826</v>
      </c>
      <c r="B318" t="s">
        <v>1827</v>
      </c>
      <c r="C318" s="1">
        <v>45207</v>
      </c>
      <c r="D318" s="1">
        <v>44778</v>
      </c>
      <c r="E318" t="s">
        <v>1828</v>
      </c>
    </row>
    <row r="319" spans="1:5" x14ac:dyDescent="0.25">
      <c r="A319" t="s">
        <v>2131</v>
      </c>
      <c r="B319" t="s">
        <v>2132</v>
      </c>
      <c r="C319" s="1">
        <v>44627</v>
      </c>
      <c r="D319" t="s">
        <v>465</v>
      </c>
      <c r="E319" s="1">
        <v>44774</v>
      </c>
    </row>
    <row r="320" spans="1:5" x14ac:dyDescent="0.25">
      <c r="A320" t="s">
        <v>1095</v>
      </c>
      <c r="B320" t="s">
        <v>1096</v>
      </c>
      <c r="C320" s="1">
        <v>44812</v>
      </c>
      <c r="D320" t="s">
        <v>481</v>
      </c>
      <c r="E320" s="1">
        <v>45509</v>
      </c>
    </row>
    <row r="321" spans="1:5" x14ac:dyDescent="0.25">
      <c r="A321" t="s">
        <v>1758</v>
      </c>
      <c r="B321" t="s">
        <v>1759</v>
      </c>
    </row>
    <row r="322" spans="1:5" x14ac:dyDescent="0.25">
      <c r="A322" t="s">
        <v>2404</v>
      </c>
      <c r="B322" t="s">
        <v>2405</v>
      </c>
      <c r="C322" t="s">
        <v>180</v>
      </c>
      <c r="D322" t="s">
        <v>1022</v>
      </c>
      <c r="E322" t="s">
        <v>543</v>
      </c>
    </row>
    <row r="323" spans="1:5" x14ac:dyDescent="0.25">
      <c r="A323" t="s">
        <v>1552</v>
      </c>
      <c r="B323" t="s">
        <v>1553</v>
      </c>
      <c r="C323" t="s">
        <v>562</v>
      </c>
      <c r="D323" t="s">
        <v>522</v>
      </c>
      <c r="E323" t="s">
        <v>255</v>
      </c>
    </row>
    <row r="324" spans="1:5" x14ac:dyDescent="0.25">
      <c r="A324" t="s">
        <v>2400</v>
      </c>
      <c r="B324" t="s">
        <v>2401</v>
      </c>
      <c r="C324" s="1">
        <v>45084</v>
      </c>
      <c r="D324" t="s">
        <v>139</v>
      </c>
      <c r="E324" s="1">
        <v>44904</v>
      </c>
    </row>
    <row r="325" spans="1:5" x14ac:dyDescent="0.25">
      <c r="A325" t="s">
        <v>22</v>
      </c>
      <c r="B325" t="s">
        <v>23</v>
      </c>
      <c r="C325" s="1">
        <v>44842</v>
      </c>
      <c r="D325" t="s">
        <v>24</v>
      </c>
      <c r="E325" s="1">
        <v>44906</v>
      </c>
    </row>
    <row r="326" spans="1:5" x14ac:dyDescent="0.25">
      <c r="A326" t="s">
        <v>1215</v>
      </c>
      <c r="B326" t="s">
        <v>1216</v>
      </c>
      <c r="C326" t="s">
        <v>296</v>
      </c>
      <c r="D326" t="s">
        <v>562</v>
      </c>
      <c r="E326" t="s">
        <v>1217</v>
      </c>
    </row>
    <row r="327" spans="1:5" x14ac:dyDescent="0.25">
      <c r="A327" t="s">
        <v>1829</v>
      </c>
      <c r="B327" t="s">
        <v>1830</v>
      </c>
      <c r="C327" t="s">
        <v>929</v>
      </c>
      <c r="D327" t="s">
        <v>105</v>
      </c>
      <c r="E327" s="1">
        <v>45352</v>
      </c>
    </row>
    <row r="328" spans="1:5" x14ac:dyDescent="0.25">
      <c r="A328" t="s">
        <v>1070</v>
      </c>
      <c r="B328" t="s">
        <v>1071</v>
      </c>
      <c r="C328" t="s">
        <v>785</v>
      </c>
      <c r="D328" t="s">
        <v>700</v>
      </c>
      <c r="E328" t="s">
        <v>1031</v>
      </c>
    </row>
    <row r="329" spans="1:5" x14ac:dyDescent="0.25">
      <c r="A329" t="s">
        <v>1384</v>
      </c>
      <c r="B329" t="s">
        <v>1385</v>
      </c>
      <c r="C329" s="1">
        <v>44813</v>
      </c>
      <c r="D329" s="1">
        <v>44988</v>
      </c>
      <c r="E329" s="1">
        <v>45088</v>
      </c>
    </row>
    <row r="330" spans="1:5" x14ac:dyDescent="0.25">
      <c r="A330" t="s">
        <v>1745</v>
      </c>
      <c r="B330" t="s">
        <v>1746</v>
      </c>
      <c r="C330" t="s">
        <v>886</v>
      </c>
      <c r="D330" s="1">
        <v>44751</v>
      </c>
      <c r="E330" t="s">
        <v>511</v>
      </c>
    </row>
    <row r="331" spans="1:5" x14ac:dyDescent="0.25">
      <c r="A331" t="s">
        <v>1745</v>
      </c>
      <c r="B331" t="s">
        <v>2092</v>
      </c>
      <c r="C331" s="1">
        <v>44813</v>
      </c>
      <c r="D331" s="1">
        <v>44567</v>
      </c>
      <c r="E331" t="s">
        <v>176</v>
      </c>
    </row>
    <row r="332" spans="1:5" x14ac:dyDescent="0.25">
      <c r="A332" t="s">
        <v>2153</v>
      </c>
      <c r="B332" t="s">
        <v>2154</v>
      </c>
      <c r="C332" t="s">
        <v>984</v>
      </c>
      <c r="D332" s="1">
        <v>44564</v>
      </c>
      <c r="E332" t="s">
        <v>197</v>
      </c>
    </row>
    <row r="333" spans="1:5" x14ac:dyDescent="0.25">
      <c r="A333" t="s">
        <v>842</v>
      </c>
      <c r="B333" t="s">
        <v>843</v>
      </c>
      <c r="C333" t="s">
        <v>844</v>
      </c>
      <c r="D333" t="s">
        <v>845</v>
      </c>
      <c r="E333" s="1">
        <v>45603</v>
      </c>
    </row>
    <row r="334" spans="1:5" x14ac:dyDescent="0.25">
      <c r="A334" t="s">
        <v>842</v>
      </c>
      <c r="B334" t="s">
        <v>1432</v>
      </c>
      <c r="C334" t="s">
        <v>511</v>
      </c>
      <c r="D334" t="s">
        <v>1397</v>
      </c>
      <c r="E334" s="1">
        <v>45026</v>
      </c>
    </row>
    <row r="335" spans="1:5" x14ac:dyDescent="0.25">
      <c r="A335" t="s">
        <v>1617</v>
      </c>
      <c r="B335" t="s">
        <v>1618</v>
      </c>
      <c r="C335" s="1">
        <v>44566</v>
      </c>
      <c r="D335" t="s">
        <v>472</v>
      </c>
      <c r="E335" t="s">
        <v>654</v>
      </c>
    </row>
    <row r="336" spans="1:5" x14ac:dyDescent="0.25">
      <c r="A336" t="s">
        <v>1623</v>
      </c>
      <c r="B336" t="s">
        <v>1624</v>
      </c>
      <c r="D336" t="s">
        <v>1625</v>
      </c>
      <c r="E336" s="1">
        <v>45447</v>
      </c>
    </row>
    <row r="337" spans="1:5" x14ac:dyDescent="0.25">
      <c r="A337" t="s">
        <v>1687</v>
      </c>
      <c r="B337" t="s">
        <v>1688</v>
      </c>
      <c r="C337" t="s">
        <v>53</v>
      </c>
      <c r="D337" t="s">
        <v>1689</v>
      </c>
      <c r="E337" s="1">
        <v>44721</v>
      </c>
    </row>
    <row r="338" spans="1:5" x14ac:dyDescent="0.25">
      <c r="A338" t="s">
        <v>1299</v>
      </c>
      <c r="B338" t="s">
        <v>1300</v>
      </c>
      <c r="C338" t="s">
        <v>1007</v>
      </c>
      <c r="D338" s="1">
        <v>45203</v>
      </c>
      <c r="E338" s="1">
        <v>45210</v>
      </c>
    </row>
    <row r="339" spans="1:5" x14ac:dyDescent="0.25">
      <c r="A339" t="s">
        <v>1401</v>
      </c>
      <c r="B339" t="s">
        <v>1402</v>
      </c>
      <c r="C339" t="s">
        <v>1403</v>
      </c>
      <c r="D339" s="1">
        <v>44932</v>
      </c>
      <c r="E339" t="s">
        <v>423</v>
      </c>
    </row>
    <row r="340" spans="1:5" x14ac:dyDescent="0.25">
      <c r="A340" t="s">
        <v>640</v>
      </c>
      <c r="B340" t="s">
        <v>641</v>
      </c>
      <c r="C340" t="s">
        <v>49</v>
      </c>
      <c r="D340" t="s">
        <v>220</v>
      </c>
      <c r="E340" t="s">
        <v>642</v>
      </c>
    </row>
    <row r="341" spans="1:5" x14ac:dyDescent="0.25">
      <c r="A341" t="s">
        <v>491</v>
      </c>
      <c r="B341" t="s">
        <v>492</v>
      </c>
      <c r="C341" t="s">
        <v>493</v>
      </c>
      <c r="D341" t="s">
        <v>269</v>
      </c>
      <c r="E341" s="1">
        <v>45506</v>
      </c>
    </row>
    <row r="342" spans="1:5" x14ac:dyDescent="0.25">
      <c r="A342" t="s">
        <v>411</v>
      </c>
      <c r="B342" t="s">
        <v>412</v>
      </c>
      <c r="C342" t="s">
        <v>413</v>
      </c>
      <c r="D342" s="1">
        <v>44992</v>
      </c>
      <c r="E342" t="s">
        <v>414</v>
      </c>
    </row>
    <row r="343" spans="1:5" x14ac:dyDescent="0.25">
      <c r="A343" t="s">
        <v>411</v>
      </c>
      <c r="B343" t="s">
        <v>828</v>
      </c>
      <c r="D343" t="s">
        <v>829</v>
      </c>
      <c r="E343" s="1">
        <v>44961</v>
      </c>
    </row>
    <row r="344" spans="1:5" x14ac:dyDescent="0.25">
      <c r="A344" t="s">
        <v>1807</v>
      </c>
      <c r="B344" t="s">
        <v>1808</v>
      </c>
      <c r="C344" t="s">
        <v>468</v>
      </c>
      <c r="D344" t="s">
        <v>1520</v>
      </c>
      <c r="E344" t="s">
        <v>1809</v>
      </c>
    </row>
    <row r="345" spans="1:5" x14ac:dyDescent="0.25">
      <c r="A345" t="s">
        <v>1658</v>
      </c>
      <c r="B345" t="s">
        <v>1659</v>
      </c>
      <c r="C345" s="1">
        <v>44752</v>
      </c>
      <c r="D345" s="1">
        <v>45147</v>
      </c>
      <c r="E345" s="1">
        <v>44816</v>
      </c>
    </row>
    <row r="346" spans="1:5" x14ac:dyDescent="0.25">
      <c r="A346" t="s">
        <v>2178</v>
      </c>
      <c r="B346" t="s">
        <v>2179</v>
      </c>
      <c r="C346" t="s">
        <v>535</v>
      </c>
      <c r="D346" t="s">
        <v>245</v>
      </c>
      <c r="E346" t="s">
        <v>469</v>
      </c>
    </row>
    <row r="347" spans="1:5" x14ac:dyDescent="0.25">
      <c r="A347" t="s">
        <v>2351</v>
      </c>
      <c r="B347" t="s">
        <v>2352</v>
      </c>
      <c r="C347" s="1">
        <v>44986</v>
      </c>
      <c r="D347" t="s">
        <v>227</v>
      </c>
      <c r="E347" t="s">
        <v>2353</v>
      </c>
    </row>
    <row r="348" spans="1:5" x14ac:dyDescent="0.25">
      <c r="A348" t="s">
        <v>586</v>
      </c>
      <c r="B348" t="s">
        <v>587</v>
      </c>
      <c r="C348" s="1">
        <v>44625</v>
      </c>
      <c r="D348" t="s">
        <v>259</v>
      </c>
      <c r="E348" s="1">
        <v>44816</v>
      </c>
    </row>
    <row r="349" spans="1:5" x14ac:dyDescent="0.25">
      <c r="A349" t="s">
        <v>55</v>
      </c>
      <c r="B349" t="s">
        <v>56</v>
      </c>
      <c r="C349" t="s">
        <v>57</v>
      </c>
      <c r="D349" t="s">
        <v>58</v>
      </c>
      <c r="E349" s="1">
        <v>44780</v>
      </c>
    </row>
    <row r="350" spans="1:5" x14ac:dyDescent="0.25">
      <c r="A350" t="s">
        <v>1692</v>
      </c>
      <c r="B350" t="s">
        <v>1693</v>
      </c>
      <c r="C350" t="s">
        <v>962</v>
      </c>
      <c r="D350" s="1">
        <v>44781</v>
      </c>
      <c r="E350" s="1">
        <v>44747</v>
      </c>
    </row>
    <row r="351" spans="1:5" x14ac:dyDescent="0.25">
      <c r="A351" t="s">
        <v>290</v>
      </c>
      <c r="B351" t="s">
        <v>291</v>
      </c>
      <c r="C351" s="1">
        <v>45052</v>
      </c>
      <c r="D351" s="1">
        <v>45263</v>
      </c>
      <c r="E351" s="1">
        <v>45418</v>
      </c>
    </row>
    <row r="352" spans="1:5" x14ac:dyDescent="0.25">
      <c r="A352" t="s">
        <v>2256</v>
      </c>
      <c r="B352" t="s">
        <v>2257</v>
      </c>
      <c r="C352" t="s">
        <v>522</v>
      </c>
      <c r="D352" t="s">
        <v>1406</v>
      </c>
      <c r="E352" t="s">
        <v>579</v>
      </c>
    </row>
    <row r="353" spans="1:5" x14ac:dyDescent="0.25">
      <c r="A353" t="s">
        <v>1536</v>
      </c>
      <c r="B353" t="s">
        <v>1537</v>
      </c>
      <c r="C353" t="s">
        <v>1538</v>
      </c>
      <c r="D353" t="s">
        <v>349</v>
      </c>
      <c r="E353" t="s">
        <v>206</v>
      </c>
    </row>
    <row r="354" spans="1:5" x14ac:dyDescent="0.25">
      <c r="A354" t="s">
        <v>2318</v>
      </c>
      <c r="B354" t="s">
        <v>2319</v>
      </c>
      <c r="C354" s="1">
        <v>44572</v>
      </c>
      <c r="D354" t="s">
        <v>92</v>
      </c>
      <c r="E354" t="s">
        <v>1079</v>
      </c>
    </row>
    <row r="355" spans="1:5" x14ac:dyDescent="0.25">
      <c r="A355" t="s">
        <v>1936</v>
      </c>
      <c r="B355" t="s">
        <v>1937</v>
      </c>
      <c r="C355" t="s">
        <v>647</v>
      </c>
    </row>
    <row r="356" spans="1:5" x14ac:dyDescent="0.25">
      <c r="A356" t="s">
        <v>884</v>
      </c>
      <c r="B356" t="s">
        <v>885</v>
      </c>
      <c r="C356" s="1">
        <v>45205</v>
      </c>
      <c r="D356" s="1">
        <v>45179</v>
      </c>
      <c r="E356" t="s">
        <v>886</v>
      </c>
    </row>
    <row r="357" spans="1:5" x14ac:dyDescent="0.25">
      <c r="A357" t="s">
        <v>1359</v>
      </c>
      <c r="B357" t="s">
        <v>1360</v>
      </c>
      <c r="D357" t="s">
        <v>1361</v>
      </c>
      <c r="E357" t="s">
        <v>1362</v>
      </c>
    </row>
    <row r="358" spans="1:5" x14ac:dyDescent="0.25">
      <c r="A358" t="s">
        <v>1779</v>
      </c>
      <c r="B358" t="s">
        <v>1780</v>
      </c>
      <c r="C358" s="1">
        <v>44687</v>
      </c>
      <c r="D358" t="s">
        <v>789</v>
      </c>
      <c r="E358" s="1">
        <v>45450</v>
      </c>
    </row>
    <row r="359" spans="1:5" x14ac:dyDescent="0.25">
      <c r="A359" t="s">
        <v>2140</v>
      </c>
      <c r="B359" t="s">
        <v>2141</v>
      </c>
      <c r="C359" s="1">
        <v>45261</v>
      </c>
      <c r="D359" t="s">
        <v>95</v>
      </c>
      <c r="E359" t="s">
        <v>647</v>
      </c>
    </row>
    <row r="360" spans="1:5" x14ac:dyDescent="0.25">
      <c r="A360" t="s">
        <v>2210</v>
      </c>
      <c r="B360" t="s">
        <v>2211</v>
      </c>
      <c r="C360" t="s">
        <v>680</v>
      </c>
      <c r="D360" t="s">
        <v>541</v>
      </c>
      <c r="E360" t="s">
        <v>1130</v>
      </c>
    </row>
    <row r="361" spans="1:5" x14ac:dyDescent="0.25">
      <c r="A361" t="s">
        <v>478</v>
      </c>
      <c r="B361" t="s">
        <v>857</v>
      </c>
      <c r="C361" s="1">
        <v>44813</v>
      </c>
      <c r="D361" s="1">
        <v>44994</v>
      </c>
      <c r="E361" t="s">
        <v>858</v>
      </c>
    </row>
    <row r="362" spans="1:5" x14ac:dyDescent="0.25">
      <c r="A362" t="s">
        <v>1550</v>
      </c>
      <c r="B362" t="s">
        <v>1551</v>
      </c>
      <c r="C362" t="s">
        <v>944</v>
      </c>
      <c r="D362" s="1">
        <v>45233</v>
      </c>
      <c r="E362" t="s">
        <v>1382</v>
      </c>
    </row>
    <row r="363" spans="1:5" x14ac:dyDescent="0.25">
      <c r="A363" t="s">
        <v>1550</v>
      </c>
      <c r="B363" t="s">
        <v>2366</v>
      </c>
      <c r="C363" t="s">
        <v>532</v>
      </c>
      <c r="D363" s="1">
        <v>45231</v>
      </c>
      <c r="E363" s="1">
        <v>44603</v>
      </c>
    </row>
    <row r="364" spans="1:5" x14ac:dyDescent="0.25">
      <c r="A364" t="s">
        <v>2254</v>
      </c>
      <c r="B364" t="s">
        <v>2255</v>
      </c>
      <c r="C364" s="1">
        <v>44780</v>
      </c>
      <c r="D364" s="1">
        <v>45079</v>
      </c>
      <c r="E364" t="s">
        <v>301</v>
      </c>
    </row>
    <row r="365" spans="1:5" x14ac:dyDescent="0.25">
      <c r="A365" t="s">
        <v>1863</v>
      </c>
      <c r="B365" t="s">
        <v>1864</v>
      </c>
      <c r="C365" t="s">
        <v>1007</v>
      </c>
      <c r="D365" t="s">
        <v>88</v>
      </c>
      <c r="E365" t="s">
        <v>1258</v>
      </c>
    </row>
    <row r="366" spans="1:5" x14ac:dyDescent="0.25">
      <c r="A366" t="s">
        <v>1149</v>
      </c>
      <c r="B366" t="s">
        <v>1150</v>
      </c>
      <c r="C366" t="s">
        <v>593</v>
      </c>
      <c r="D366" s="1">
        <v>44870</v>
      </c>
      <c r="E366" s="1">
        <v>44993</v>
      </c>
    </row>
    <row r="367" spans="1:5" x14ac:dyDescent="0.25">
      <c r="A367" t="s">
        <v>1388</v>
      </c>
      <c r="B367" t="s">
        <v>1389</v>
      </c>
      <c r="C367" t="s">
        <v>1390</v>
      </c>
      <c r="D367" s="1">
        <v>44903</v>
      </c>
      <c r="E367" t="s">
        <v>349</v>
      </c>
    </row>
    <row r="368" spans="1:5" x14ac:dyDescent="0.25">
      <c r="A368" t="s">
        <v>499</v>
      </c>
      <c r="B368" t="s">
        <v>500</v>
      </c>
      <c r="C368" t="s">
        <v>501</v>
      </c>
      <c r="D368" t="s">
        <v>239</v>
      </c>
      <c r="E368" t="s">
        <v>502</v>
      </c>
    </row>
    <row r="369" spans="1:5" x14ac:dyDescent="0.25">
      <c r="A369" t="s">
        <v>761</v>
      </c>
      <c r="B369" t="s">
        <v>762</v>
      </c>
      <c r="C369" s="1">
        <v>45200</v>
      </c>
      <c r="D369" t="s">
        <v>763</v>
      </c>
      <c r="E369" t="s">
        <v>764</v>
      </c>
    </row>
    <row r="370" spans="1:5" x14ac:dyDescent="0.25">
      <c r="A370" t="s">
        <v>761</v>
      </c>
      <c r="B370" t="s">
        <v>1530</v>
      </c>
      <c r="C370" t="s">
        <v>328</v>
      </c>
      <c r="D370" t="s">
        <v>1115</v>
      </c>
      <c r="E370" t="s">
        <v>203</v>
      </c>
    </row>
    <row r="371" spans="1:5" x14ac:dyDescent="0.25">
      <c r="A371" t="s">
        <v>761</v>
      </c>
      <c r="B371" t="s">
        <v>2139</v>
      </c>
      <c r="C371" t="s">
        <v>53</v>
      </c>
    </row>
    <row r="372" spans="1:5" x14ac:dyDescent="0.25">
      <c r="A372" t="s">
        <v>1861</v>
      </c>
      <c r="B372" t="s">
        <v>1862</v>
      </c>
      <c r="C372" t="s">
        <v>1079</v>
      </c>
      <c r="D372" t="s">
        <v>465</v>
      </c>
      <c r="E372" t="s">
        <v>1846</v>
      </c>
    </row>
    <row r="373" spans="1:5" x14ac:dyDescent="0.25">
      <c r="A373" t="s">
        <v>814</v>
      </c>
      <c r="B373" t="s">
        <v>815</v>
      </c>
      <c r="C373" t="s">
        <v>143</v>
      </c>
      <c r="D373" t="s">
        <v>417</v>
      </c>
      <c r="E373" t="s">
        <v>259</v>
      </c>
    </row>
    <row r="374" spans="1:5" x14ac:dyDescent="0.25">
      <c r="A374" t="s">
        <v>1165</v>
      </c>
      <c r="B374" t="s">
        <v>1166</v>
      </c>
      <c r="C374" t="s">
        <v>124</v>
      </c>
      <c r="D374" s="1">
        <v>44902</v>
      </c>
      <c r="E374" s="1">
        <v>44868</v>
      </c>
    </row>
    <row r="375" spans="1:5" x14ac:dyDescent="0.25">
      <c r="A375" t="s">
        <v>1628</v>
      </c>
      <c r="B375" t="s">
        <v>1629</v>
      </c>
      <c r="C375" t="s">
        <v>736</v>
      </c>
      <c r="D375" t="s">
        <v>143</v>
      </c>
      <c r="E375" s="1">
        <v>45629</v>
      </c>
    </row>
    <row r="376" spans="1:5" x14ac:dyDescent="0.25">
      <c r="A376" t="s">
        <v>2135</v>
      </c>
      <c r="B376" t="s">
        <v>2136</v>
      </c>
      <c r="C376" s="1">
        <v>44839</v>
      </c>
      <c r="D376" t="s">
        <v>1054</v>
      </c>
      <c r="E376" t="s">
        <v>953</v>
      </c>
    </row>
    <row r="377" spans="1:5" x14ac:dyDescent="0.25">
      <c r="A377" t="s">
        <v>379</v>
      </c>
      <c r="B377" t="s">
        <v>380</v>
      </c>
      <c r="D377" s="1">
        <v>44962</v>
      </c>
      <c r="E377" t="s">
        <v>381</v>
      </c>
    </row>
    <row r="378" spans="1:5" x14ac:dyDescent="0.25">
      <c r="A378" t="s">
        <v>1005</v>
      </c>
      <c r="B378" t="s">
        <v>1006</v>
      </c>
      <c r="C378" t="s">
        <v>1007</v>
      </c>
      <c r="D378" s="1">
        <v>45264</v>
      </c>
      <c r="E378" t="s">
        <v>1008</v>
      </c>
    </row>
    <row r="379" spans="1:5" x14ac:dyDescent="0.25">
      <c r="A379" t="s">
        <v>982</v>
      </c>
      <c r="B379" t="s">
        <v>983</v>
      </c>
      <c r="C379" s="1">
        <v>44781</v>
      </c>
      <c r="D379" s="1">
        <v>44748</v>
      </c>
      <c r="E379" t="s">
        <v>984</v>
      </c>
    </row>
    <row r="380" spans="1:5" x14ac:dyDescent="0.25">
      <c r="A380" t="s">
        <v>2085</v>
      </c>
      <c r="B380" t="s">
        <v>2086</v>
      </c>
      <c r="C380" s="1">
        <v>45236</v>
      </c>
      <c r="D380" s="1">
        <v>44568</v>
      </c>
      <c r="E380" t="s">
        <v>1248</v>
      </c>
    </row>
    <row r="381" spans="1:5" x14ac:dyDescent="0.25">
      <c r="A381" t="s">
        <v>1764</v>
      </c>
      <c r="B381" t="s">
        <v>1765</v>
      </c>
      <c r="C381" s="1">
        <v>44631</v>
      </c>
      <c r="D381" t="s">
        <v>1766</v>
      </c>
      <c r="E381" t="s">
        <v>745</v>
      </c>
    </row>
    <row r="382" spans="1:5" x14ac:dyDescent="0.25">
      <c r="A382" t="s">
        <v>2095</v>
      </c>
      <c r="B382" t="s">
        <v>2096</v>
      </c>
      <c r="C382" t="s">
        <v>944</v>
      </c>
      <c r="D382" t="s">
        <v>850</v>
      </c>
      <c r="E382" t="s">
        <v>1755</v>
      </c>
    </row>
    <row r="383" spans="1:5" x14ac:dyDescent="0.25">
      <c r="A383" t="s">
        <v>1814</v>
      </c>
      <c r="B383" t="s">
        <v>1815</v>
      </c>
      <c r="C383" s="1">
        <v>45232</v>
      </c>
      <c r="D383" t="s">
        <v>700</v>
      </c>
      <c r="E383" t="s">
        <v>1816</v>
      </c>
    </row>
    <row r="384" spans="1:5" x14ac:dyDescent="0.25">
      <c r="A384" t="s">
        <v>1814</v>
      </c>
      <c r="B384" t="s">
        <v>1919</v>
      </c>
      <c r="C384" t="s">
        <v>1920</v>
      </c>
      <c r="D384" s="1">
        <v>45263</v>
      </c>
      <c r="E384" s="1">
        <v>44570</v>
      </c>
    </row>
    <row r="385" spans="1:5" x14ac:dyDescent="0.25">
      <c r="A385" t="s">
        <v>2157</v>
      </c>
      <c r="B385" t="s">
        <v>2158</v>
      </c>
      <c r="D385" t="s">
        <v>2159</v>
      </c>
      <c r="E385" t="s">
        <v>1549</v>
      </c>
    </row>
    <row r="386" spans="1:5" x14ac:dyDescent="0.25">
      <c r="A386" t="s">
        <v>1342</v>
      </c>
      <c r="B386" t="s">
        <v>1343</v>
      </c>
      <c r="C386" t="s">
        <v>562</v>
      </c>
    </row>
    <row r="387" spans="1:5" x14ac:dyDescent="0.25">
      <c r="A387" t="s">
        <v>892</v>
      </c>
      <c r="B387" t="s">
        <v>893</v>
      </c>
      <c r="C387" s="1">
        <v>45081</v>
      </c>
    </row>
    <row r="388" spans="1:5" x14ac:dyDescent="0.25">
      <c r="A388" t="s">
        <v>665</v>
      </c>
      <c r="B388" t="s">
        <v>666</v>
      </c>
      <c r="C388" t="s">
        <v>356</v>
      </c>
      <c r="D388" s="1">
        <v>45176</v>
      </c>
      <c r="E388" t="s">
        <v>124</v>
      </c>
    </row>
    <row r="389" spans="1:5" x14ac:dyDescent="0.25">
      <c r="A389" t="s">
        <v>79</v>
      </c>
      <c r="B389" t="s">
        <v>80</v>
      </c>
      <c r="C389" s="1">
        <v>45269</v>
      </c>
      <c r="D389" t="s">
        <v>81</v>
      </c>
      <c r="E389" t="s">
        <v>82</v>
      </c>
    </row>
    <row r="390" spans="1:5" x14ac:dyDescent="0.25">
      <c r="A390" t="s">
        <v>1001</v>
      </c>
      <c r="B390" t="s">
        <v>1002</v>
      </c>
      <c r="D390" s="1">
        <v>44840</v>
      </c>
      <c r="E390" s="1">
        <v>45141</v>
      </c>
    </row>
    <row r="391" spans="1:5" x14ac:dyDescent="0.25">
      <c r="A391" t="s">
        <v>1001</v>
      </c>
      <c r="B391" t="s">
        <v>1201</v>
      </c>
      <c r="C391" s="1">
        <v>44965</v>
      </c>
      <c r="D391" t="s">
        <v>844</v>
      </c>
      <c r="E391" t="s">
        <v>65</v>
      </c>
    </row>
    <row r="392" spans="1:5" x14ac:dyDescent="0.25">
      <c r="A392" t="s">
        <v>1194</v>
      </c>
      <c r="B392" t="s">
        <v>1195</v>
      </c>
      <c r="C392" t="s">
        <v>1196</v>
      </c>
      <c r="D392" s="1">
        <v>44657</v>
      </c>
      <c r="E392" s="1">
        <v>44776</v>
      </c>
    </row>
    <row r="393" spans="1:5" x14ac:dyDescent="0.25">
      <c r="A393" t="s">
        <v>8</v>
      </c>
      <c r="B393" t="s">
        <v>9</v>
      </c>
      <c r="C393" t="s">
        <v>10</v>
      </c>
      <c r="D393" s="1">
        <v>44661</v>
      </c>
      <c r="E393" s="1">
        <v>45628</v>
      </c>
    </row>
    <row r="394" spans="1:5" x14ac:dyDescent="0.25">
      <c r="A394" t="s">
        <v>1704</v>
      </c>
      <c r="B394" t="s">
        <v>1705</v>
      </c>
      <c r="C394" s="1">
        <v>44840</v>
      </c>
      <c r="D394" t="s">
        <v>672</v>
      </c>
      <c r="E394" t="s">
        <v>705</v>
      </c>
    </row>
    <row r="395" spans="1:5" x14ac:dyDescent="0.25">
      <c r="A395" t="s">
        <v>2114</v>
      </c>
      <c r="B395" t="s">
        <v>2115</v>
      </c>
      <c r="C395" t="s">
        <v>1130</v>
      </c>
      <c r="D395" s="1">
        <v>44812</v>
      </c>
      <c r="E395" t="s">
        <v>490</v>
      </c>
    </row>
    <row r="396" spans="1:5" x14ac:dyDescent="0.25">
      <c r="A396" t="s">
        <v>1867</v>
      </c>
      <c r="B396" t="s">
        <v>1868</v>
      </c>
      <c r="C396" s="1">
        <v>45265</v>
      </c>
      <c r="D396" s="1">
        <v>44662</v>
      </c>
      <c r="E396" t="s">
        <v>1869</v>
      </c>
    </row>
    <row r="397" spans="1:5" x14ac:dyDescent="0.25">
      <c r="A397" t="s">
        <v>149</v>
      </c>
      <c r="B397" t="s">
        <v>150</v>
      </c>
      <c r="C397" t="s">
        <v>81</v>
      </c>
      <c r="D397" t="s">
        <v>151</v>
      </c>
      <c r="E397" t="s">
        <v>152</v>
      </c>
    </row>
    <row r="398" spans="1:5" x14ac:dyDescent="0.25">
      <c r="A398" t="s">
        <v>1259</v>
      </c>
      <c r="B398" t="s">
        <v>1260</v>
      </c>
      <c r="C398" s="1">
        <v>44723</v>
      </c>
      <c r="D398" t="s">
        <v>789</v>
      </c>
      <c r="E398" s="1">
        <v>45017</v>
      </c>
    </row>
    <row r="399" spans="1:5" x14ac:dyDescent="0.25">
      <c r="A399" t="s">
        <v>1949</v>
      </c>
      <c r="B399" t="s">
        <v>1950</v>
      </c>
      <c r="C399" t="s">
        <v>1951</v>
      </c>
      <c r="D399" t="s">
        <v>1473</v>
      </c>
      <c r="E399" t="s">
        <v>654</v>
      </c>
    </row>
    <row r="400" spans="1:5" x14ac:dyDescent="0.25">
      <c r="A400" t="s">
        <v>525</v>
      </c>
      <c r="B400" t="s">
        <v>526</v>
      </c>
      <c r="C400" t="s">
        <v>527</v>
      </c>
      <c r="D400" t="s">
        <v>528</v>
      </c>
      <c r="E400" t="s">
        <v>319</v>
      </c>
    </row>
    <row r="401" spans="1:5" x14ac:dyDescent="0.25">
      <c r="A401" t="s">
        <v>1491</v>
      </c>
      <c r="B401" t="s">
        <v>1492</v>
      </c>
      <c r="C401" t="s">
        <v>278</v>
      </c>
      <c r="D401" t="s">
        <v>365</v>
      </c>
      <c r="E401" t="s">
        <v>1169</v>
      </c>
    </row>
    <row r="402" spans="1:5" x14ac:dyDescent="0.25">
      <c r="A402" t="s">
        <v>622</v>
      </c>
      <c r="B402" t="s">
        <v>623</v>
      </c>
      <c r="D402" s="1">
        <v>44627</v>
      </c>
      <c r="E402" s="1">
        <v>44902</v>
      </c>
    </row>
    <row r="403" spans="1:5" x14ac:dyDescent="0.25">
      <c r="A403" t="s">
        <v>727</v>
      </c>
      <c r="B403" t="s">
        <v>728</v>
      </c>
      <c r="C403" s="1">
        <v>44874</v>
      </c>
      <c r="D403" t="s">
        <v>729</v>
      </c>
      <c r="E403" t="s">
        <v>730</v>
      </c>
    </row>
    <row r="404" spans="1:5" x14ac:dyDescent="0.25">
      <c r="A404" t="s">
        <v>1110</v>
      </c>
      <c r="B404" t="s">
        <v>1111</v>
      </c>
      <c r="C404" s="1">
        <v>44719</v>
      </c>
      <c r="D404" t="s">
        <v>1112</v>
      </c>
      <c r="E404" s="1">
        <v>44807</v>
      </c>
    </row>
    <row r="405" spans="1:5" x14ac:dyDescent="0.25">
      <c r="A405" t="s">
        <v>2038</v>
      </c>
      <c r="B405" t="s">
        <v>2039</v>
      </c>
      <c r="C405" s="1">
        <v>45017</v>
      </c>
      <c r="D405" t="s">
        <v>52</v>
      </c>
      <c r="E405" t="s">
        <v>538</v>
      </c>
    </row>
    <row r="406" spans="1:5" x14ac:dyDescent="0.25">
      <c r="A406" t="s">
        <v>818</v>
      </c>
      <c r="B406" t="s">
        <v>819</v>
      </c>
      <c r="C406" s="1">
        <v>45267</v>
      </c>
      <c r="D406" s="1">
        <v>44657</v>
      </c>
      <c r="E406" t="s">
        <v>820</v>
      </c>
    </row>
    <row r="407" spans="1:5" x14ac:dyDescent="0.25">
      <c r="A407" t="s">
        <v>486</v>
      </c>
      <c r="B407" t="s">
        <v>487</v>
      </c>
      <c r="C407" t="s">
        <v>258</v>
      </c>
      <c r="D407" t="s">
        <v>46</v>
      </c>
      <c r="E407" s="1">
        <v>45418</v>
      </c>
    </row>
    <row r="408" spans="1:5" x14ac:dyDescent="0.25">
      <c r="A408" t="s">
        <v>2029</v>
      </c>
      <c r="B408" t="s">
        <v>2030</v>
      </c>
      <c r="C408" s="1">
        <v>44839</v>
      </c>
      <c r="D408" s="1">
        <v>44689</v>
      </c>
      <c r="E408" s="1">
        <v>44603</v>
      </c>
    </row>
    <row r="409" spans="1:5" x14ac:dyDescent="0.25">
      <c r="A409" t="s">
        <v>859</v>
      </c>
      <c r="B409" t="s">
        <v>860</v>
      </c>
      <c r="C409" t="s">
        <v>861</v>
      </c>
      <c r="D409" s="1">
        <v>44655</v>
      </c>
      <c r="E409" s="1">
        <v>45114</v>
      </c>
    </row>
    <row r="410" spans="1:5" x14ac:dyDescent="0.25">
      <c r="A410" t="s">
        <v>99</v>
      </c>
      <c r="B410" t="s">
        <v>100</v>
      </c>
      <c r="D410" t="s">
        <v>101</v>
      </c>
      <c r="E410" s="1">
        <v>45052</v>
      </c>
    </row>
    <row r="411" spans="1:5" x14ac:dyDescent="0.25">
      <c r="A411" t="s">
        <v>1357</v>
      </c>
      <c r="B411" t="s">
        <v>1358</v>
      </c>
      <c r="C411" s="1">
        <v>44816</v>
      </c>
      <c r="D411" t="s">
        <v>42</v>
      </c>
      <c r="E411" s="1">
        <v>44904</v>
      </c>
    </row>
    <row r="412" spans="1:5" x14ac:dyDescent="0.25">
      <c r="A412" t="s">
        <v>1180</v>
      </c>
      <c r="B412" t="s">
        <v>1181</v>
      </c>
      <c r="C412" t="s">
        <v>973</v>
      </c>
    </row>
    <row r="413" spans="1:5" x14ac:dyDescent="0.25">
      <c r="A413" t="s">
        <v>2061</v>
      </c>
      <c r="B413" t="s">
        <v>2062</v>
      </c>
      <c r="C413" s="1">
        <v>45025</v>
      </c>
      <c r="D413" t="s">
        <v>1565</v>
      </c>
      <c r="E413" t="s">
        <v>2063</v>
      </c>
    </row>
    <row r="414" spans="1:5" x14ac:dyDescent="0.25">
      <c r="A414" t="s">
        <v>2070</v>
      </c>
      <c r="B414" t="s">
        <v>2071</v>
      </c>
      <c r="C414" s="1">
        <v>44568</v>
      </c>
      <c r="D414" s="1">
        <v>44595</v>
      </c>
      <c r="E414" t="s">
        <v>390</v>
      </c>
    </row>
    <row r="415" spans="1:5" x14ac:dyDescent="0.25">
      <c r="A415" t="s">
        <v>1885</v>
      </c>
      <c r="B415" t="s">
        <v>1886</v>
      </c>
      <c r="C415" t="s">
        <v>1523</v>
      </c>
      <c r="D415" t="s">
        <v>1179</v>
      </c>
      <c r="E415" s="1">
        <v>44750</v>
      </c>
    </row>
    <row r="416" spans="1:5" x14ac:dyDescent="0.25">
      <c r="A416" t="s">
        <v>1645</v>
      </c>
      <c r="B416" t="s">
        <v>1646</v>
      </c>
      <c r="C416" t="s">
        <v>616</v>
      </c>
      <c r="D416" s="1">
        <v>44841</v>
      </c>
      <c r="E416" s="1">
        <v>44989</v>
      </c>
    </row>
    <row r="417" spans="1:5" x14ac:dyDescent="0.25">
      <c r="A417" t="s">
        <v>1781</v>
      </c>
      <c r="B417" t="s">
        <v>1782</v>
      </c>
      <c r="C417" t="s">
        <v>1783</v>
      </c>
      <c r="D417" s="1">
        <v>44604</v>
      </c>
      <c r="E417" t="s">
        <v>490</v>
      </c>
    </row>
    <row r="418" spans="1:5" x14ac:dyDescent="0.25">
      <c r="A418" t="s">
        <v>1025</v>
      </c>
      <c r="B418" t="s">
        <v>1026</v>
      </c>
      <c r="C418" t="s">
        <v>151</v>
      </c>
      <c r="D418" t="s">
        <v>485</v>
      </c>
      <c r="E418" t="s">
        <v>162</v>
      </c>
    </row>
    <row r="419" spans="1:5" x14ac:dyDescent="0.25">
      <c r="A419" t="s">
        <v>47</v>
      </c>
      <c r="B419" t="s">
        <v>48</v>
      </c>
      <c r="C419" s="1">
        <v>45113</v>
      </c>
      <c r="D419" t="s">
        <v>49</v>
      </c>
      <c r="E419" s="1">
        <v>44903</v>
      </c>
    </row>
    <row r="420" spans="1:5" x14ac:dyDescent="0.25">
      <c r="A420" t="s">
        <v>1495</v>
      </c>
      <c r="B420" t="s">
        <v>1496</v>
      </c>
      <c r="C420" s="1">
        <v>44718</v>
      </c>
      <c r="D420" t="s">
        <v>845</v>
      </c>
      <c r="E420" t="s">
        <v>420</v>
      </c>
    </row>
    <row r="421" spans="1:5" x14ac:dyDescent="0.25">
      <c r="A421" t="s">
        <v>310</v>
      </c>
      <c r="B421" t="s">
        <v>311</v>
      </c>
      <c r="D421" t="s">
        <v>312</v>
      </c>
      <c r="E421" s="1">
        <v>44961</v>
      </c>
    </row>
    <row r="422" spans="1:5" x14ac:dyDescent="0.25">
      <c r="A422" t="s">
        <v>835</v>
      </c>
      <c r="B422" t="s">
        <v>836</v>
      </c>
      <c r="C422" t="s">
        <v>498</v>
      </c>
      <c r="D422" t="s">
        <v>82</v>
      </c>
      <c r="E422" t="s">
        <v>837</v>
      </c>
    </row>
    <row r="423" spans="1:5" x14ac:dyDescent="0.25">
      <c r="A423" t="s">
        <v>1865</v>
      </c>
      <c r="B423" t="s">
        <v>1866</v>
      </c>
      <c r="C423" t="s">
        <v>1755</v>
      </c>
      <c r="D423" s="1">
        <v>44961</v>
      </c>
      <c r="E423" s="1">
        <v>44935</v>
      </c>
    </row>
    <row r="424" spans="1:5" x14ac:dyDescent="0.25">
      <c r="A424" t="s">
        <v>2362</v>
      </c>
      <c r="B424" t="s">
        <v>2363</v>
      </c>
      <c r="C424" t="s">
        <v>785</v>
      </c>
      <c r="D424" t="s">
        <v>916</v>
      </c>
      <c r="E424" t="s">
        <v>1236</v>
      </c>
    </row>
    <row r="425" spans="1:5" x14ac:dyDescent="0.25">
      <c r="A425" t="s">
        <v>302</v>
      </c>
      <c r="B425" t="s">
        <v>303</v>
      </c>
      <c r="C425" t="s">
        <v>304</v>
      </c>
    </row>
    <row r="426" spans="1:5" x14ac:dyDescent="0.25">
      <c r="A426" t="s">
        <v>111</v>
      </c>
      <c r="B426" t="s">
        <v>112</v>
      </c>
      <c r="C426" t="s">
        <v>113</v>
      </c>
      <c r="D426" s="1">
        <v>45117</v>
      </c>
      <c r="E426" t="s">
        <v>114</v>
      </c>
    </row>
    <row r="427" spans="1:5" x14ac:dyDescent="0.25">
      <c r="A427" t="s">
        <v>1677</v>
      </c>
      <c r="B427" t="s">
        <v>1148</v>
      </c>
      <c r="C427" t="s">
        <v>413</v>
      </c>
      <c r="D427" s="1">
        <v>44986</v>
      </c>
      <c r="E427" t="s">
        <v>1473</v>
      </c>
    </row>
    <row r="428" spans="1:5" x14ac:dyDescent="0.25">
      <c r="A428" t="s">
        <v>2122</v>
      </c>
      <c r="B428" t="s">
        <v>2123</v>
      </c>
      <c r="C428" t="s">
        <v>1022</v>
      </c>
      <c r="D428" t="s">
        <v>96</v>
      </c>
      <c r="E428" s="1">
        <v>45241</v>
      </c>
    </row>
    <row r="429" spans="1:5" x14ac:dyDescent="0.25">
      <c r="A429" t="s">
        <v>1753</v>
      </c>
      <c r="B429" t="s">
        <v>1754</v>
      </c>
      <c r="C429" t="s">
        <v>245</v>
      </c>
      <c r="D429" t="s">
        <v>1755</v>
      </c>
      <c r="E429" t="s">
        <v>553</v>
      </c>
    </row>
    <row r="430" spans="1:5" x14ac:dyDescent="0.25">
      <c r="A430" t="s">
        <v>931</v>
      </c>
      <c r="B430" t="s">
        <v>932</v>
      </c>
      <c r="C430" t="s">
        <v>933</v>
      </c>
      <c r="D430" t="s">
        <v>934</v>
      </c>
      <c r="E430" s="1">
        <v>44718</v>
      </c>
    </row>
    <row r="431" spans="1:5" x14ac:dyDescent="0.25">
      <c r="A431" t="s">
        <v>716</v>
      </c>
      <c r="B431" t="s">
        <v>717</v>
      </c>
      <c r="C431" s="1">
        <v>45173</v>
      </c>
      <c r="D431" t="s">
        <v>172</v>
      </c>
      <c r="E431" s="1">
        <v>45117</v>
      </c>
    </row>
    <row r="432" spans="1:5" x14ac:dyDescent="0.25">
      <c r="A432" t="s">
        <v>2417</v>
      </c>
      <c r="B432" t="s">
        <v>2418</v>
      </c>
      <c r="C432" t="s">
        <v>1823</v>
      </c>
      <c r="D432" s="1">
        <v>44868</v>
      </c>
      <c r="E432" s="1">
        <v>44719</v>
      </c>
    </row>
    <row r="433" spans="1:5" x14ac:dyDescent="0.25">
      <c r="A433" t="s">
        <v>317</v>
      </c>
      <c r="B433" t="s">
        <v>318</v>
      </c>
      <c r="C433" s="1">
        <v>45170</v>
      </c>
      <c r="D433" t="s">
        <v>319</v>
      </c>
      <c r="E433" t="s">
        <v>320</v>
      </c>
    </row>
    <row r="434" spans="1:5" x14ac:dyDescent="0.25">
      <c r="A434" t="s">
        <v>1835</v>
      </c>
      <c r="B434" t="s">
        <v>1836</v>
      </c>
      <c r="C434" s="1">
        <v>44662</v>
      </c>
      <c r="D434" s="1">
        <v>44906</v>
      </c>
      <c r="E434" s="1">
        <v>44816</v>
      </c>
    </row>
    <row r="435" spans="1:5" x14ac:dyDescent="0.25">
      <c r="A435" t="s">
        <v>2235</v>
      </c>
      <c r="B435" t="s">
        <v>903</v>
      </c>
      <c r="D435" s="1">
        <v>45145</v>
      </c>
      <c r="E435" t="s">
        <v>1587</v>
      </c>
    </row>
    <row r="436" spans="1:5" x14ac:dyDescent="0.25">
      <c r="A436" t="s">
        <v>1793</v>
      </c>
      <c r="B436" t="s">
        <v>1794</v>
      </c>
      <c r="C436" t="s">
        <v>1188</v>
      </c>
      <c r="D436" s="1">
        <v>45235</v>
      </c>
      <c r="E436" s="1">
        <v>45266</v>
      </c>
    </row>
    <row r="437" spans="1:5" x14ac:dyDescent="0.25">
      <c r="A437" t="s">
        <v>1437</v>
      </c>
      <c r="B437" t="s">
        <v>1438</v>
      </c>
      <c r="C437" t="s">
        <v>196</v>
      </c>
      <c r="D437" t="s">
        <v>1112</v>
      </c>
      <c r="E437" s="1">
        <v>45385</v>
      </c>
    </row>
    <row r="438" spans="1:5" x14ac:dyDescent="0.25">
      <c r="A438" t="s">
        <v>533</v>
      </c>
      <c r="B438" t="s">
        <v>534</v>
      </c>
      <c r="C438" s="1">
        <v>45204</v>
      </c>
      <c r="D438" t="s">
        <v>535</v>
      </c>
      <c r="E438" s="1">
        <v>45536</v>
      </c>
    </row>
    <row r="439" spans="1:5" x14ac:dyDescent="0.25">
      <c r="A439" t="s">
        <v>536</v>
      </c>
      <c r="B439" t="s">
        <v>537</v>
      </c>
      <c r="C439" t="s">
        <v>538</v>
      </c>
    </row>
    <row r="440" spans="1:5" x14ac:dyDescent="0.25">
      <c r="A440" t="s">
        <v>1068</v>
      </c>
      <c r="B440" t="s">
        <v>1069</v>
      </c>
      <c r="C440" s="1">
        <v>45017</v>
      </c>
      <c r="D440" s="1">
        <v>45144</v>
      </c>
      <c r="E440" t="s">
        <v>669</v>
      </c>
    </row>
    <row r="441" spans="1:5" x14ac:dyDescent="0.25">
      <c r="A441" t="s">
        <v>1068</v>
      </c>
      <c r="B441" t="s">
        <v>2103</v>
      </c>
      <c r="C441" s="1">
        <v>44723</v>
      </c>
      <c r="D441" t="s">
        <v>1156</v>
      </c>
      <c r="E441" s="1">
        <v>44903</v>
      </c>
    </row>
    <row r="442" spans="1:5" x14ac:dyDescent="0.25">
      <c r="A442" t="s">
        <v>1651</v>
      </c>
      <c r="B442" t="s">
        <v>1652</v>
      </c>
      <c r="C442" s="1">
        <v>45142</v>
      </c>
      <c r="D442" t="s">
        <v>1346</v>
      </c>
      <c r="E442" s="1">
        <v>45202</v>
      </c>
    </row>
    <row r="443" spans="1:5" x14ac:dyDescent="0.25">
      <c r="A443" t="s">
        <v>2182</v>
      </c>
      <c r="B443" t="s">
        <v>2183</v>
      </c>
      <c r="D443" s="1">
        <v>45083</v>
      </c>
      <c r="E443" s="1">
        <v>45087</v>
      </c>
    </row>
    <row r="444" spans="1:5" x14ac:dyDescent="0.25">
      <c r="A444" t="s">
        <v>1285</v>
      </c>
      <c r="B444" t="s">
        <v>1286</v>
      </c>
      <c r="D444" t="s">
        <v>475</v>
      </c>
      <c r="E444" t="s">
        <v>19</v>
      </c>
    </row>
    <row r="445" spans="1:5" x14ac:dyDescent="0.25">
      <c r="A445" t="s">
        <v>919</v>
      </c>
      <c r="B445" t="s">
        <v>920</v>
      </c>
      <c r="C445" s="1">
        <v>45052</v>
      </c>
      <c r="D445" s="1">
        <v>45116</v>
      </c>
      <c r="E445" s="1">
        <v>44661</v>
      </c>
    </row>
    <row r="446" spans="1:5" x14ac:dyDescent="0.25">
      <c r="A446" t="s">
        <v>896</v>
      </c>
      <c r="B446" t="s">
        <v>897</v>
      </c>
      <c r="C446" s="1">
        <v>45114</v>
      </c>
      <c r="D446" t="s">
        <v>144</v>
      </c>
      <c r="E446" t="s">
        <v>898</v>
      </c>
    </row>
    <row r="447" spans="1:5" x14ac:dyDescent="0.25">
      <c r="A447" t="s">
        <v>1902</v>
      </c>
      <c r="B447" t="s">
        <v>1903</v>
      </c>
      <c r="C447" t="s">
        <v>1346</v>
      </c>
      <c r="D447" s="1">
        <v>44871</v>
      </c>
      <c r="E447" t="s">
        <v>681</v>
      </c>
    </row>
    <row r="448" spans="1:5" x14ac:dyDescent="0.25">
      <c r="A448" t="s">
        <v>1505</v>
      </c>
      <c r="B448" t="s">
        <v>1506</v>
      </c>
      <c r="C448" t="s">
        <v>206</v>
      </c>
      <c r="D448" t="s">
        <v>1507</v>
      </c>
      <c r="E448" t="s">
        <v>1211</v>
      </c>
    </row>
    <row r="449" spans="1:5" x14ac:dyDescent="0.25">
      <c r="A449" t="s">
        <v>36</v>
      </c>
      <c r="B449" t="s">
        <v>37</v>
      </c>
      <c r="C449" t="s">
        <v>38</v>
      </c>
      <c r="D449" s="1">
        <v>44906</v>
      </c>
      <c r="E449" t="s">
        <v>39</v>
      </c>
    </row>
    <row r="450" spans="1:5" x14ac:dyDescent="0.25">
      <c r="A450" t="s">
        <v>1318</v>
      </c>
      <c r="B450" t="s">
        <v>1319</v>
      </c>
      <c r="C450" s="1">
        <v>44778</v>
      </c>
      <c r="D450" t="s">
        <v>423</v>
      </c>
      <c r="E450" t="s">
        <v>1320</v>
      </c>
    </row>
    <row r="451" spans="1:5" x14ac:dyDescent="0.25">
      <c r="A451" t="s">
        <v>1126</v>
      </c>
      <c r="B451" t="s">
        <v>1127</v>
      </c>
      <c r="C451" t="s">
        <v>53</v>
      </c>
    </row>
    <row r="452" spans="1:5" x14ac:dyDescent="0.25">
      <c r="A452" t="s">
        <v>230</v>
      </c>
      <c r="B452" t="s">
        <v>231</v>
      </c>
      <c r="C452" s="1">
        <v>45017</v>
      </c>
      <c r="D452" s="1">
        <v>45178</v>
      </c>
      <c r="E452" t="s">
        <v>232</v>
      </c>
    </row>
    <row r="453" spans="1:5" x14ac:dyDescent="0.25">
      <c r="A453" t="s">
        <v>445</v>
      </c>
      <c r="B453" t="s">
        <v>446</v>
      </c>
      <c r="C453" s="1">
        <v>44841</v>
      </c>
      <c r="D453" t="s">
        <v>184</v>
      </c>
      <c r="E453" s="1">
        <v>45417</v>
      </c>
    </row>
    <row r="454" spans="1:5" x14ac:dyDescent="0.25">
      <c r="A454" t="s">
        <v>2413</v>
      </c>
      <c r="B454" t="s">
        <v>2414</v>
      </c>
      <c r="C454" s="1">
        <v>45025</v>
      </c>
      <c r="D454" t="s">
        <v>95</v>
      </c>
      <c r="E454" t="s">
        <v>1257</v>
      </c>
    </row>
    <row r="455" spans="1:5" x14ac:dyDescent="0.25">
      <c r="A455" t="s">
        <v>594</v>
      </c>
      <c r="B455" t="s">
        <v>595</v>
      </c>
    </row>
    <row r="456" spans="1:5" x14ac:dyDescent="0.25">
      <c r="A456" t="s">
        <v>594</v>
      </c>
      <c r="B456" t="s">
        <v>2221</v>
      </c>
      <c r="C456" t="s">
        <v>364</v>
      </c>
      <c r="D456" s="1">
        <v>45261</v>
      </c>
      <c r="E456" t="s">
        <v>324</v>
      </c>
    </row>
    <row r="457" spans="1:5" x14ac:dyDescent="0.25">
      <c r="A457" t="s">
        <v>1222</v>
      </c>
      <c r="B457" t="s">
        <v>1223</v>
      </c>
      <c r="D457" s="1">
        <v>45179</v>
      </c>
      <c r="E457" t="s">
        <v>1224</v>
      </c>
    </row>
    <row r="458" spans="1:5" x14ac:dyDescent="0.25">
      <c r="A458" t="s">
        <v>2345</v>
      </c>
      <c r="B458" t="s">
        <v>2346</v>
      </c>
      <c r="C458" t="s">
        <v>576</v>
      </c>
      <c r="D458" t="s">
        <v>1044</v>
      </c>
      <c r="E458" s="1">
        <v>44627</v>
      </c>
    </row>
    <row r="459" spans="1:5" x14ac:dyDescent="0.25">
      <c r="A459" t="s">
        <v>802</v>
      </c>
      <c r="B459" t="s">
        <v>803</v>
      </c>
      <c r="C459" s="1">
        <v>44602</v>
      </c>
      <c r="D459" s="1">
        <v>45233</v>
      </c>
      <c r="E459" t="s">
        <v>804</v>
      </c>
    </row>
    <row r="460" spans="1:5" x14ac:dyDescent="0.25">
      <c r="A460" t="s">
        <v>2271</v>
      </c>
      <c r="B460" t="s">
        <v>2272</v>
      </c>
      <c r="C460" t="s">
        <v>132</v>
      </c>
      <c r="D460" t="s">
        <v>42</v>
      </c>
      <c r="E460" t="s">
        <v>2273</v>
      </c>
    </row>
    <row r="461" spans="1:5" x14ac:dyDescent="0.25">
      <c r="A461" t="s">
        <v>170</v>
      </c>
      <c r="B461" t="s">
        <v>171</v>
      </c>
      <c r="C461" t="s">
        <v>172</v>
      </c>
      <c r="D461" t="s">
        <v>173</v>
      </c>
      <c r="E461" s="1">
        <v>45358</v>
      </c>
    </row>
    <row r="462" spans="1:5" x14ac:dyDescent="0.25">
      <c r="A462" t="s">
        <v>2087</v>
      </c>
      <c r="B462" t="s">
        <v>2088</v>
      </c>
      <c r="C462" t="s">
        <v>28</v>
      </c>
      <c r="D462" t="s">
        <v>1621</v>
      </c>
      <c r="E462" s="1">
        <v>45265</v>
      </c>
    </row>
    <row r="463" spans="1:5" x14ac:dyDescent="0.25">
      <c r="A463" t="s">
        <v>946</v>
      </c>
      <c r="B463" t="s">
        <v>947</v>
      </c>
      <c r="C463" s="1">
        <v>44568</v>
      </c>
      <c r="D463" t="s">
        <v>511</v>
      </c>
      <c r="E463" t="s">
        <v>726</v>
      </c>
    </row>
    <row r="464" spans="1:5" x14ac:dyDescent="0.25">
      <c r="A464" t="s">
        <v>1372</v>
      </c>
      <c r="B464" t="s">
        <v>1373</v>
      </c>
      <c r="C464" t="s">
        <v>239</v>
      </c>
      <c r="D464" t="s">
        <v>332</v>
      </c>
      <c r="E464" s="1">
        <v>44931</v>
      </c>
    </row>
    <row r="465" spans="1:5" x14ac:dyDescent="0.25">
      <c r="A465" t="s">
        <v>1468</v>
      </c>
      <c r="B465" t="s">
        <v>1469</v>
      </c>
      <c r="C465" t="s">
        <v>1112</v>
      </c>
      <c r="D465" s="1">
        <v>45239</v>
      </c>
      <c r="E465" t="s">
        <v>1470</v>
      </c>
    </row>
    <row r="466" spans="1:5" x14ac:dyDescent="0.25">
      <c r="A466" t="s">
        <v>280</v>
      </c>
      <c r="B466" t="s">
        <v>281</v>
      </c>
      <c r="C466" s="1">
        <v>44722</v>
      </c>
      <c r="D466" t="s">
        <v>57</v>
      </c>
      <c r="E466" t="s">
        <v>68</v>
      </c>
    </row>
    <row r="467" spans="1:5" x14ac:dyDescent="0.25">
      <c r="A467" t="s">
        <v>280</v>
      </c>
      <c r="B467" t="s">
        <v>1607</v>
      </c>
      <c r="C467" t="s">
        <v>1608</v>
      </c>
      <c r="D467" t="s">
        <v>355</v>
      </c>
      <c r="E467" s="1">
        <v>45056</v>
      </c>
    </row>
    <row r="468" spans="1:5" x14ac:dyDescent="0.25">
      <c r="A468" t="s">
        <v>1465</v>
      </c>
      <c r="B468" t="s">
        <v>1466</v>
      </c>
      <c r="C468" t="s">
        <v>1169</v>
      </c>
      <c r="D468" t="s">
        <v>1467</v>
      </c>
      <c r="E468" s="1">
        <v>45419</v>
      </c>
    </row>
    <row r="469" spans="1:5" x14ac:dyDescent="0.25">
      <c r="A469" t="s">
        <v>1643</v>
      </c>
      <c r="B469" t="s">
        <v>1644</v>
      </c>
      <c r="C469" t="s">
        <v>148</v>
      </c>
      <c r="D469" t="s">
        <v>886</v>
      </c>
      <c r="E469" s="1">
        <v>45110</v>
      </c>
    </row>
    <row r="470" spans="1:5" x14ac:dyDescent="0.25">
      <c r="A470" t="s">
        <v>1643</v>
      </c>
      <c r="B470" t="s">
        <v>1847</v>
      </c>
      <c r="C470" s="1">
        <v>44935</v>
      </c>
      <c r="D470" s="1">
        <v>45115</v>
      </c>
      <c r="E470" t="s">
        <v>1076</v>
      </c>
    </row>
    <row r="471" spans="1:5" x14ac:dyDescent="0.25">
      <c r="A471" t="s">
        <v>2329</v>
      </c>
      <c r="B471" t="s">
        <v>2330</v>
      </c>
      <c r="C471" t="s">
        <v>546</v>
      </c>
      <c r="D471" t="s">
        <v>493</v>
      </c>
      <c r="E471" t="s">
        <v>1523</v>
      </c>
    </row>
    <row r="472" spans="1:5" x14ac:dyDescent="0.25">
      <c r="A472" t="s">
        <v>674</v>
      </c>
      <c r="B472" t="s">
        <v>675</v>
      </c>
      <c r="C472" s="1">
        <v>45114</v>
      </c>
      <c r="D472" s="1">
        <v>44572</v>
      </c>
      <c r="E472" s="1">
        <v>45206</v>
      </c>
    </row>
    <row r="473" spans="1:5" x14ac:dyDescent="0.25">
      <c r="A473" t="s">
        <v>256</v>
      </c>
      <c r="B473" t="s">
        <v>257</v>
      </c>
      <c r="C473" t="s">
        <v>258</v>
      </c>
      <c r="D473" t="s">
        <v>259</v>
      </c>
      <c r="E473" t="s">
        <v>176</v>
      </c>
    </row>
    <row r="474" spans="1:5" x14ac:dyDescent="0.25">
      <c r="A474" t="s">
        <v>256</v>
      </c>
      <c r="B474" t="s">
        <v>1578</v>
      </c>
      <c r="D474" s="1">
        <v>45022</v>
      </c>
      <c r="E474" t="s">
        <v>343</v>
      </c>
    </row>
    <row r="475" spans="1:5" x14ac:dyDescent="0.25">
      <c r="A475" t="s">
        <v>1979</v>
      </c>
      <c r="B475" t="s">
        <v>1980</v>
      </c>
      <c r="C475" t="s">
        <v>1091</v>
      </c>
      <c r="D475" s="1">
        <v>44724</v>
      </c>
      <c r="E475" s="1">
        <v>44625</v>
      </c>
    </row>
    <row r="476" spans="1:5" x14ac:dyDescent="0.25">
      <c r="A476" t="s">
        <v>967</v>
      </c>
      <c r="B476" t="s">
        <v>968</v>
      </c>
      <c r="C476" s="1">
        <v>44627</v>
      </c>
      <c r="D476" t="s">
        <v>101</v>
      </c>
      <c r="E476" s="1">
        <v>45049</v>
      </c>
    </row>
    <row r="477" spans="1:5" x14ac:dyDescent="0.25">
      <c r="A477" t="s">
        <v>366</v>
      </c>
      <c r="B477" t="s">
        <v>367</v>
      </c>
      <c r="C477" t="s">
        <v>368</v>
      </c>
      <c r="D477" s="1">
        <v>44869</v>
      </c>
      <c r="E477" s="1">
        <v>45179</v>
      </c>
    </row>
    <row r="478" spans="1:5" x14ac:dyDescent="0.25">
      <c r="A478" t="s">
        <v>872</v>
      </c>
      <c r="B478" t="s">
        <v>873</v>
      </c>
      <c r="C478" t="s">
        <v>168</v>
      </c>
      <c r="D478" t="s">
        <v>874</v>
      </c>
      <c r="E478" s="1">
        <v>45047</v>
      </c>
    </row>
    <row r="479" spans="1:5" x14ac:dyDescent="0.25">
      <c r="A479" t="s">
        <v>1080</v>
      </c>
      <c r="B479" t="s">
        <v>1081</v>
      </c>
      <c r="C479" s="1">
        <v>45047</v>
      </c>
      <c r="D479" t="s">
        <v>184</v>
      </c>
      <c r="E479" t="s">
        <v>296</v>
      </c>
    </row>
    <row r="480" spans="1:5" x14ac:dyDescent="0.25">
      <c r="A480" t="s">
        <v>1981</v>
      </c>
      <c r="B480" t="s">
        <v>1982</v>
      </c>
      <c r="C480" t="s">
        <v>128</v>
      </c>
      <c r="D480" t="s">
        <v>542</v>
      </c>
      <c r="E480" t="s">
        <v>1983</v>
      </c>
    </row>
    <row r="481" spans="1:5" x14ac:dyDescent="0.25">
      <c r="A481" t="s">
        <v>276</v>
      </c>
      <c r="B481" t="s">
        <v>277</v>
      </c>
      <c r="C481" t="s">
        <v>278</v>
      </c>
      <c r="D481" s="1">
        <v>45231</v>
      </c>
      <c r="E481" t="s">
        <v>279</v>
      </c>
    </row>
    <row r="482" spans="1:5" x14ac:dyDescent="0.25">
      <c r="A482" t="s">
        <v>2215</v>
      </c>
      <c r="B482" t="s">
        <v>2216</v>
      </c>
      <c r="C482" t="s">
        <v>13</v>
      </c>
      <c r="D482" t="s">
        <v>125</v>
      </c>
      <c r="E482" s="1">
        <v>44776</v>
      </c>
    </row>
    <row r="483" spans="1:5" x14ac:dyDescent="0.25">
      <c r="A483" t="s">
        <v>1514</v>
      </c>
      <c r="B483" t="s">
        <v>1515</v>
      </c>
    </row>
    <row r="484" spans="1:5" x14ac:dyDescent="0.25">
      <c r="A484" t="s">
        <v>770</v>
      </c>
      <c r="B484" t="s">
        <v>771</v>
      </c>
      <c r="C484" t="s">
        <v>228</v>
      </c>
      <c r="D484" t="s">
        <v>772</v>
      </c>
      <c r="E484" t="s">
        <v>541</v>
      </c>
    </row>
    <row r="485" spans="1:5" x14ac:dyDescent="0.25">
      <c r="A485" t="s">
        <v>1583</v>
      </c>
      <c r="B485" t="s">
        <v>1584</v>
      </c>
      <c r="C485" s="1">
        <v>44904</v>
      </c>
      <c r="D485" t="s">
        <v>13</v>
      </c>
      <c r="E485" t="s">
        <v>584</v>
      </c>
    </row>
    <row r="486" spans="1:5" x14ac:dyDescent="0.25">
      <c r="A486" t="s">
        <v>1795</v>
      </c>
      <c r="B486" t="s">
        <v>1796</v>
      </c>
      <c r="C486" t="s">
        <v>374</v>
      </c>
      <c r="D486" t="s">
        <v>763</v>
      </c>
      <c r="E486" t="s">
        <v>1783</v>
      </c>
    </row>
    <row r="487" spans="1:5" x14ac:dyDescent="0.25">
      <c r="A487" t="s">
        <v>781</v>
      </c>
      <c r="B487" t="s">
        <v>782</v>
      </c>
      <c r="C487" t="s">
        <v>584</v>
      </c>
      <c r="D487" s="1">
        <v>44901</v>
      </c>
      <c r="E487" t="s">
        <v>167</v>
      </c>
    </row>
    <row r="488" spans="1:5" x14ac:dyDescent="0.25">
      <c r="A488" t="s">
        <v>1954</v>
      </c>
      <c r="B488" t="s">
        <v>1955</v>
      </c>
      <c r="C488" t="s">
        <v>121</v>
      </c>
      <c r="D488" s="1">
        <v>44778</v>
      </c>
      <c r="E488" s="1">
        <v>45447</v>
      </c>
    </row>
    <row r="489" spans="1:5" x14ac:dyDescent="0.25">
      <c r="A489" t="s">
        <v>1316</v>
      </c>
      <c r="B489" t="s">
        <v>1317</v>
      </c>
      <c r="C489" s="1">
        <v>44901</v>
      </c>
      <c r="D489" s="1">
        <v>44657</v>
      </c>
      <c r="E489" t="s">
        <v>108</v>
      </c>
    </row>
    <row r="490" spans="1:5" x14ac:dyDescent="0.25">
      <c r="A490" t="s">
        <v>187</v>
      </c>
      <c r="B490" t="s">
        <v>188</v>
      </c>
      <c r="C490" t="s">
        <v>189</v>
      </c>
      <c r="D490" t="s">
        <v>190</v>
      </c>
      <c r="E490" s="1">
        <v>44743</v>
      </c>
    </row>
    <row r="491" spans="1:5" x14ac:dyDescent="0.25">
      <c r="A491" t="s">
        <v>308</v>
      </c>
      <c r="B491" t="s">
        <v>309</v>
      </c>
      <c r="C491" s="1">
        <v>44811</v>
      </c>
      <c r="D491" s="1">
        <v>45048</v>
      </c>
      <c r="E491" s="1">
        <v>45050</v>
      </c>
    </row>
    <row r="492" spans="1:5" x14ac:dyDescent="0.25">
      <c r="A492" t="s">
        <v>939</v>
      </c>
      <c r="B492" t="s">
        <v>940</v>
      </c>
      <c r="C492" s="1">
        <v>45203</v>
      </c>
      <c r="D492" t="s">
        <v>176</v>
      </c>
      <c r="E492" t="s">
        <v>941</v>
      </c>
    </row>
    <row r="493" spans="1:5" x14ac:dyDescent="0.25">
      <c r="A493" t="s">
        <v>882</v>
      </c>
      <c r="B493" t="s">
        <v>883</v>
      </c>
      <c r="C493" t="s">
        <v>844</v>
      </c>
      <c r="D493" t="s">
        <v>324</v>
      </c>
      <c r="E493" s="1">
        <v>44906</v>
      </c>
    </row>
    <row r="494" spans="1:5" x14ac:dyDescent="0.25">
      <c r="A494" t="s">
        <v>2058</v>
      </c>
      <c r="B494" t="s">
        <v>2059</v>
      </c>
      <c r="C494" s="1">
        <v>45144</v>
      </c>
      <c r="D494" t="s">
        <v>2060</v>
      </c>
      <c r="E494" t="s">
        <v>456</v>
      </c>
    </row>
    <row r="495" spans="1:5" x14ac:dyDescent="0.25">
      <c r="A495" t="s">
        <v>292</v>
      </c>
      <c r="B495" t="s">
        <v>293</v>
      </c>
      <c r="C495" t="s">
        <v>139</v>
      </c>
      <c r="D495" s="1">
        <v>44657</v>
      </c>
      <c r="E495" s="1">
        <v>45509</v>
      </c>
    </row>
    <row r="496" spans="1:5" x14ac:dyDescent="0.25">
      <c r="A496" t="s">
        <v>1253</v>
      </c>
      <c r="B496" t="s">
        <v>1254</v>
      </c>
      <c r="C496" t="s">
        <v>180</v>
      </c>
      <c r="D496" t="s">
        <v>989</v>
      </c>
      <c r="E496" t="s">
        <v>953</v>
      </c>
    </row>
    <row r="497" spans="1:5" x14ac:dyDescent="0.25">
      <c r="A497" t="s">
        <v>30</v>
      </c>
      <c r="B497" t="s">
        <v>31</v>
      </c>
      <c r="D497" s="1">
        <v>44779</v>
      </c>
      <c r="E497" t="s">
        <v>32</v>
      </c>
    </row>
    <row r="498" spans="1:5" x14ac:dyDescent="0.25">
      <c r="A498" t="s">
        <v>855</v>
      </c>
      <c r="B498" t="s">
        <v>856</v>
      </c>
      <c r="C498" s="1">
        <v>44987</v>
      </c>
      <c r="D498" t="s">
        <v>272</v>
      </c>
      <c r="E498" s="1">
        <v>44719</v>
      </c>
    </row>
    <row r="499" spans="1:5" x14ac:dyDescent="0.25">
      <c r="A499" t="s">
        <v>1322</v>
      </c>
      <c r="B499" t="s">
        <v>1323</v>
      </c>
      <c r="C499" s="1">
        <v>44991</v>
      </c>
      <c r="D499" t="s">
        <v>1170</v>
      </c>
      <c r="E499" t="s">
        <v>1017</v>
      </c>
    </row>
    <row r="500" spans="1:5" x14ac:dyDescent="0.25">
      <c r="A500" t="s">
        <v>1143</v>
      </c>
      <c r="B500" t="s">
        <v>1144</v>
      </c>
      <c r="C500" t="s">
        <v>381</v>
      </c>
    </row>
    <row r="501" spans="1:5" x14ac:dyDescent="0.25">
      <c r="A501" t="s">
        <v>1531</v>
      </c>
      <c r="B501" t="s">
        <v>1532</v>
      </c>
      <c r="C501" s="1">
        <v>44965</v>
      </c>
      <c r="D501" t="s">
        <v>1047</v>
      </c>
      <c r="E501" t="s">
        <v>1267</v>
      </c>
    </row>
    <row r="502" spans="1:5" x14ac:dyDescent="0.25">
      <c r="A502" t="s">
        <v>477</v>
      </c>
      <c r="B502" t="s">
        <v>478</v>
      </c>
      <c r="C502" s="1">
        <v>44932</v>
      </c>
      <c r="D502" t="s">
        <v>42</v>
      </c>
      <c r="E502" t="s">
        <v>167</v>
      </c>
    </row>
    <row r="503" spans="1:5" x14ac:dyDescent="0.25">
      <c r="A503" t="s">
        <v>676</v>
      </c>
      <c r="B503" t="s">
        <v>677</v>
      </c>
      <c r="C503" s="1">
        <v>45268</v>
      </c>
      <c r="D503" s="1">
        <v>45177</v>
      </c>
      <c r="E503" t="s">
        <v>538</v>
      </c>
    </row>
    <row r="504" spans="1:5" x14ac:dyDescent="0.25">
      <c r="A504" t="s">
        <v>2044</v>
      </c>
      <c r="B504" t="s">
        <v>2045</v>
      </c>
      <c r="C504" t="s">
        <v>1155</v>
      </c>
    </row>
    <row r="505" spans="1:5" x14ac:dyDescent="0.25">
      <c r="A505" t="s">
        <v>1239</v>
      </c>
      <c r="B505" t="s">
        <v>1240</v>
      </c>
      <c r="C505" s="1">
        <v>45177</v>
      </c>
      <c r="D505" t="s">
        <v>789</v>
      </c>
      <c r="E505" s="1">
        <v>44935</v>
      </c>
    </row>
    <row r="506" spans="1:5" x14ac:dyDescent="0.25">
      <c r="A506" t="s">
        <v>253</v>
      </c>
      <c r="B506" t="s">
        <v>254</v>
      </c>
      <c r="C506" t="s">
        <v>255</v>
      </c>
    </row>
    <row r="507" spans="1:5" x14ac:dyDescent="0.25">
      <c r="A507" t="s">
        <v>163</v>
      </c>
      <c r="B507" t="s">
        <v>164</v>
      </c>
      <c r="D507" s="1">
        <v>45268</v>
      </c>
      <c r="E507" s="1">
        <v>44654</v>
      </c>
    </row>
    <row r="508" spans="1:5" x14ac:dyDescent="0.25">
      <c r="A508" t="s">
        <v>294</v>
      </c>
      <c r="B508" t="s">
        <v>295</v>
      </c>
      <c r="C508" s="1">
        <v>45232</v>
      </c>
      <c r="D508" t="s">
        <v>296</v>
      </c>
      <c r="E508" t="s">
        <v>297</v>
      </c>
    </row>
    <row r="509" spans="1:5" x14ac:dyDescent="0.25">
      <c r="A509" t="s">
        <v>1186</v>
      </c>
      <c r="B509" t="s">
        <v>1187</v>
      </c>
      <c r="C509" t="s">
        <v>235</v>
      </c>
      <c r="D509" t="s">
        <v>1188</v>
      </c>
      <c r="E509" t="s">
        <v>43</v>
      </c>
    </row>
    <row r="510" spans="1:5" x14ac:dyDescent="0.25">
      <c r="A510" t="s">
        <v>1487</v>
      </c>
      <c r="B510" t="s">
        <v>1488</v>
      </c>
      <c r="C510" t="s">
        <v>124</v>
      </c>
      <c r="D510" s="1">
        <v>44839</v>
      </c>
      <c r="E510" t="s">
        <v>21</v>
      </c>
    </row>
    <row r="511" spans="1:5" x14ac:dyDescent="0.25">
      <c r="A511" t="s">
        <v>313</v>
      </c>
      <c r="B511" t="s">
        <v>314</v>
      </c>
      <c r="C511" t="s">
        <v>35</v>
      </c>
      <c r="D511" t="s">
        <v>172</v>
      </c>
      <c r="E511" t="s">
        <v>121</v>
      </c>
    </row>
    <row r="512" spans="1:5" x14ac:dyDescent="0.25">
      <c r="A512" t="s">
        <v>1413</v>
      </c>
      <c r="B512" t="s">
        <v>1414</v>
      </c>
      <c r="C512" s="1">
        <v>44905</v>
      </c>
      <c r="D512" t="s">
        <v>125</v>
      </c>
      <c r="E512" s="1">
        <v>44874</v>
      </c>
    </row>
    <row r="513" spans="1:5" x14ac:dyDescent="0.25">
      <c r="A513" t="s">
        <v>580</v>
      </c>
      <c r="B513" t="s">
        <v>581</v>
      </c>
      <c r="C513" t="s">
        <v>457</v>
      </c>
    </row>
    <row r="514" spans="1:5" x14ac:dyDescent="0.25">
      <c r="A514" t="s">
        <v>33</v>
      </c>
      <c r="B514" t="s">
        <v>34</v>
      </c>
      <c r="C514" s="1">
        <v>44602</v>
      </c>
      <c r="D514" t="s">
        <v>35</v>
      </c>
      <c r="E514" s="1">
        <v>44690</v>
      </c>
    </row>
    <row r="515" spans="1:5" x14ac:dyDescent="0.25">
      <c r="A515" t="s">
        <v>2320</v>
      </c>
      <c r="B515" t="s">
        <v>2321</v>
      </c>
      <c r="C515" s="1">
        <v>44600</v>
      </c>
      <c r="D515" t="s">
        <v>485</v>
      </c>
      <c r="E515" t="s">
        <v>264</v>
      </c>
    </row>
    <row r="516" spans="1:5" x14ac:dyDescent="0.25">
      <c r="A516" t="s">
        <v>97</v>
      </c>
      <c r="B516" t="s">
        <v>98</v>
      </c>
      <c r="D516" s="1">
        <v>45022</v>
      </c>
      <c r="E516" s="1">
        <v>45055</v>
      </c>
    </row>
    <row r="517" spans="1:5" x14ac:dyDescent="0.25">
      <c r="A517" t="s">
        <v>97</v>
      </c>
      <c r="B517" t="s">
        <v>915</v>
      </c>
      <c r="C517" s="1">
        <v>44934</v>
      </c>
      <c r="D517" t="s">
        <v>916</v>
      </c>
      <c r="E517" t="s">
        <v>505</v>
      </c>
    </row>
    <row r="518" spans="1:5" x14ac:dyDescent="0.25">
      <c r="A518" t="s">
        <v>1784</v>
      </c>
      <c r="B518" t="s">
        <v>1785</v>
      </c>
      <c r="C518" t="s">
        <v>381</v>
      </c>
      <c r="D518" t="s">
        <v>468</v>
      </c>
      <c r="E518" s="1">
        <v>45111</v>
      </c>
    </row>
    <row r="519" spans="1:5" x14ac:dyDescent="0.25">
      <c r="A519" t="s">
        <v>1055</v>
      </c>
      <c r="B519" t="s">
        <v>1056</v>
      </c>
      <c r="C519" t="s">
        <v>785</v>
      </c>
      <c r="D519" s="1">
        <v>44876</v>
      </c>
      <c r="E519" t="s">
        <v>725</v>
      </c>
    </row>
    <row r="520" spans="1:5" x14ac:dyDescent="0.25">
      <c r="A520" t="s">
        <v>1055</v>
      </c>
      <c r="B520" t="s">
        <v>1763</v>
      </c>
      <c r="C520" t="s">
        <v>121</v>
      </c>
      <c r="D520" t="s">
        <v>973</v>
      </c>
      <c r="E520" t="s">
        <v>29</v>
      </c>
    </row>
    <row r="521" spans="1:5" x14ac:dyDescent="0.25">
      <c r="A521" t="s">
        <v>1404</v>
      </c>
      <c r="B521" t="s">
        <v>1405</v>
      </c>
      <c r="D521" t="s">
        <v>1406</v>
      </c>
      <c r="E521" s="1">
        <v>45086</v>
      </c>
    </row>
    <row r="522" spans="1:5" x14ac:dyDescent="0.25">
      <c r="A522" t="s">
        <v>1986</v>
      </c>
      <c r="B522" t="s">
        <v>1987</v>
      </c>
      <c r="C522" t="s">
        <v>456</v>
      </c>
      <c r="D522" t="s">
        <v>68</v>
      </c>
      <c r="E522" t="s">
        <v>1988</v>
      </c>
    </row>
    <row r="523" spans="1:5" x14ac:dyDescent="0.25">
      <c r="A523" t="s">
        <v>200</v>
      </c>
      <c r="B523" t="s">
        <v>201</v>
      </c>
      <c r="C523" t="s">
        <v>202</v>
      </c>
      <c r="D523" s="1">
        <v>44690</v>
      </c>
      <c r="E523" t="s">
        <v>203</v>
      </c>
    </row>
    <row r="524" spans="1:5" x14ac:dyDescent="0.25">
      <c r="A524" t="s">
        <v>826</v>
      </c>
      <c r="B524" t="s">
        <v>827</v>
      </c>
      <c r="C524" s="1">
        <v>44693</v>
      </c>
      <c r="D524" s="1">
        <v>44655</v>
      </c>
      <c r="E524" t="s">
        <v>209</v>
      </c>
    </row>
    <row r="525" spans="1:5" x14ac:dyDescent="0.25">
      <c r="A525" t="s">
        <v>2162</v>
      </c>
      <c r="B525" t="s">
        <v>2163</v>
      </c>
      <c r="C525" s="1">
        <v>45206</v>
      </c>
      <c r="D525" s="1">
        <v>44842</v>
      </c>
      <c r="E525" s="1">
        <v>44565</v>
      </c>
    </row>
    <row r="526" spans="1:5" x14ac:dyDescent="0.25">
      <c r="A526" t="s">
        <v>394</v>
      </c>
      <c r="B526" t="s">
        <v>395</v>
      </c>
      <c r="C526" s="1">
        <v>45206</v>
      </c>
      <c r="D526" s="1">
        <v>44602</v>
      </c>
      <c r="E526" t="s">
        <v>396</v>
      </c>
    </row>
    <row r="527" spans="1:5" x14ac:dyDescent="0.25">
      <c r="A527" t="s">
        <v>2203</v>
      </c>
      <c r="B527" t="s">
        <v>2204</v>
      </c>
      <c r="C527" t="s">
        <v>1076</v>
      </c>
    </row>
    <row r="528" spans="1:5" x14ac:dyDescent="0.25">
      <c r="A528" t="s">
        <v>1173</v>
      </c>
      <c r="B528" t="s">
        <v>1174</v>
      </c>
      <c r="D528" t="s">
        <v>300</v>
      </c>
      <c r="E528" t="s">
        <v>468</v>
      </c>
    </row>
    <row r="529" spans="1:5" x14ac:dyDescent="0.25">
      <c r="A529" t="s">
        <v>1409</v>
      </c>
      <c r="B529" t="s">
        <v>1410</v>
      </c>
      <c r="D529" t="s">
        <v>463</v>
      </c>
      <c r="E529" t="s">
        <v>804</v>
      </c>
    </row>
    <row r="530" spans="1:5" x14ac:dyDescent="0.25">
      <c r="A530" t="s">
        <v>2042</v>
      </c>
      <c r="B530" t="s">
        <v>2043</v>
      </c>
      <c r="C530" t="s">
        <v>552</v>
      </c>
      <c r="D530" s="1">
        <v>44629</v>
      </c>
      <c r="E530" s="1">
        <v>45114</v>
      </c>
    </row>
    <row r="531" spans="1:5" x14ac:dyDescent="0.25">
      <c r="A531" t="s">
        <v>119</v>
      </c>
      <c r="B531" t="s">
        <v>120</v>
      </c>
      <c r="C531" t="s">
        <v>121</v>
      </c>
    </row>
    <row r="532" spans="1:5" x14ac:dyDescent="0.25">
      <c r="A532" t="s">
        <v>119</v>
      </c>
      <c r="B532" t="s">
        <v>1383</v>
      </c>
      <c r="C532" t="s">
        <v>531</v>
      </c>
      <c r="D532" s="1">
        <v>45019</v>
      </c>
      <c r="E532" t="s">
        <v>1011</v>
      </c>
    </row>
    <row r="533" spans="1:5" x14ac:dyDescent="0.25">
      <c r="A533" t="s">
        <v>62</v>
      </c>
      <c r="B533" t="s">
        <v>63</v>
      </c>
      <c r="C533" t="s">
        <v>64</v>
      </c>
      <c r="D533" t="s">
        <v>65</v>
      </c>
      <c r="E533" s="1">
        <v>45175</v>
      </c>
    </row>
    <row r="534" spans="1:5" x14ac:dyDescent="0.25">
      <c r="A534" t="s">
        <v>2299</v>
      </c>
      <c r="B534" t="s">
        <v>2300</v>
      </c>
      <c r="C534" t="s">
        <v>1711</v>
      </c>
    </row>
    <row r="535" spans="1:5" x14ac:dyDescent="0.25">
      <c r="A535" t="s">
        <v>2396</v>
      </c>
      <c r="B535" t="s">
        <v>2397</v>
      </c>
      <c r="C535" t="s">
        <v>2084</v>
      </c>
      <c r="D535" s="1">
        <v>44807</v>
      </c>
      <c r="E535" t="s">
        <v>331</v>
      </c>
    </row>
    <row r="536" spans="1:5" x14ac:dyDescent="0.25">
      <c r="A536" t="s">
        <v>2379</v>
      </c>
      <c r="B536" t="s">
        <v>2380</v>
      </c>
      <c r="C536" t="s">
        <v>28</v>
      </c>
      <c r="D536" s="1">
        <v>44572</v>
      </c>
      <c r="E536" t="s">
        <v>1379</v>
      </c>
    </row>
    <row r="537" spans="1:5" x14ac:dyDescent="0.25">
      <c r="A537" t="s">
        <v>2217</v>
      </c>
      <c r="B537" t="s">
        <v>2218</v>
      </c>
      <c r="C537" s="1">
        <v>45080</v>
      </c>
      <c r="D537" t="s">
        <v>180</v>
      </c>
      <c r="E537" s="1">
        <v>45263</v>
      </c>
    </row>
    <row r="538" spans="1:5" x14ac:dyDescent="0.25">
      <c r="A538" t="s">
        <v>1663</v>
      </c>
      <c r="B538" t="s">
        <v>1664</v>
      </c>
      <c r="C538" s="1">
        <v>44754</v>
      </c>
      <c r="D538" t="s">
        <v>1665</v>
      </c>
      <c r="E538" t="s">
        <v>1665</v>
      </c>
    </row>
    <row r="539" spans="1:5" x14ac:dyDescent="0.25">
      <c r="A539" t="s">
        <v>1925</v>
      </c>
      <c r="B539" t="s">
        <v>1926</v>
      </c>
      <c r="C539" t="s">
        <v>431</v>
      </c>
      <c r="D539" t="s">
        <v>1423</v>
      </c>
      <c r="E539" s="1">
        <v>44936</v>
      </c>
    </row>
    <row r="540" spans="1:5" x14ac:dyDescent="0.25">
      <c r="A540" t="s">
        <v>2164</v>
      </c>
      <c r="B540" t="s">
        <v>2165</v>
      </c>
      <c r="C540" t="s">
        <v>2166</v>
      </c>
      <c r="D540" t="s">
        <v>29</v>
      </c>
      <c r="E540" t="s">
        <v>431</v>
      </c>
    </row>
    <row r="541" spans="1:5" x14ac:dyDescent="0.25">
      <c r="A541" t="s">
        <v>670</v>
      </c>
      <c r="B541" t="s">
        <v>671</v>
      </c>
      <c r="C541" t="s">
        <v>672</v>
      </c>
      <c r="D541" t="s">
        <v>482</v>
      </c>
      <c r="E541" t="s">
        <v>673</v>
      </c>
    </row>
    <row r="542" spans="1:5" x14ac:dyDescent="0.25">
      <c r="A542" t="s">
        <v>2201</v>
      </c>
      <c r="B542" t="s">
        <v>2202</v>
      </c>
    </row>
    <row r="543" spans="1:5" x14ac:dyDescent="0.25">
      <c r="A543" t="s">
        <v>2104</v>
      </c>
      <c r="B543" t="s">
        <v>2105</v>
      </c>
      <c r="C543" t="s">
        <v>82</v>
      </c>
      <c r="D543" s="1">
        <v>45175</v>
      </c>
      <c r="E543" t="s">
        <v>1130</v>
      </c>
    </row>
    <row r="544" spans="1:5" x14ac:dyDescent="0.25">
      <c r="A544" t="s">
        <v>559</v>
      </c>
      <c r="B544" t="s">
        <v>560</v>
      </c>
      <c r="C544" t="s">
        <v>561</v>
      </c>
      <c r="D544" t="s">
        <v>562</v>
      </c>
      <c r="E544" s="1">
        <v>45329</v>
      </c>
    </row>
    <row r="545" spans="1:5" x14ac:dyDescent="0.25">
      <c r="A545" t="s">
        <v>1574</v>
      </c>
      <c r="B545" t="s">
        <v>1575</v>
      </c>
      <c r="C545" s="1">
        <v>45263</v>
      </c>
      <c r="D545" s="1">
        <v>44989</v>
      </c>
      <c r="E545" t="s">
        <v>139</v>
      </c>
    </row>
    <row r="546" spans="1:5" x14ac:dyDescent="0.25">
      <c r="A546" t="s">
        <v>2283</v>
      </c>
      <c r="B546" t="s">
        <v>2284</v>
      </c>
      <c r="C546" s="1">
        <v>44874</v>
      </c>
      <c r="D546" s="1">
        <v>44839</v>
      </c>
      <c r="E546" t="s">
        <v>1179</v>
      </c>
    </row>
    <row r="547" spans="1:5" x14ac:dyDescent="0.25">
      <c r="A547" t="s">
        <v>1542</v>
      </c>
      <c r="B547" t="s">
        <v>1543</v>
      </c>
      <c r="C547" t="s">
        <v>1544</v>
      </c>
      <c r="D547" t="s">
        <v>637</v>
      </c>
      <c r="E547" t="s">
        <v>1361</v>
      </c>
    </row>
    <row r="548" spans="1:5" x14ac:dyDescent="0.25">
      <c r="A548" t="s">
        <v>2046</v>
      </c>
      <c r="B548" t="s">
        <v>2047</v>
      </c>
      <c r="C548" t="s">
        <v>2048</v>
      </c>
      <c r="D548" t="s">
        <v>1473</v>
      </c>
      <c r="E548" s="1">
        <v>44896</v>
      </c>
    </row>
    <row r="549" spans="1:5" x14ac:dyDescent="0.25">
      <c r="A549" t="s">
        <v>757</v>
      </c>
      <c r="B549" t="s">
        <v>758</v>
      </c>
      <c r="C549" t="s">
        <v>196</v>
      </c>
      <c r="D549" t="s">
        <v>759</v>
      </c>
      <c r="E549" t="s">
        <v>760</v>
      </c>
    </row>
    <row r="550" spans="1:5" x14ac:dyDescent="0.25">
      <c r="A550" t="s">
        <v>1207</v>
      </c>
      <c r="B550" t="s">
        <v>1208</v>
      </c>
      <c r="C550" t="s">
        <v>693</v>
      </c>
      <c r="D550" s="1">
        <v>44815</v>
      </c>
      <c r="E550" s="1">
        <v>45234</v>
      </c>
    </row>
    <row r="551" spans="1:5" x14ac:dyDescent="0.25">
      <c r="A551" t="s">
        <v>1407</v>
      </c>
      <c r="B551" t="s">
        <v>1408</v>
      </c>
      <c r="C551" t="s">
        <v>19</v>
      </c>
      <c r="D551" t="s">
        <v>664</v>
      </c>
      <c r="E551" s="1">
        <v>44900</v>
      </c>
    </row>
    <row r="552" spans="1:5" x14ac:dyDescent="0.25">
      <c r="A552" t="s">
        <v>2099</v>
      </c>
      <c r="B552" t="s">
        <v>2100</v>
      </c>
      <c r="C552" t="s">
        <v>143</v>
      </c>
      <c r="D552" t="s">
        <v>541</v>
      </c>
      <c r="E552" t="s">
        <v>517</v>
      </c>
    </row>
    <row r="553" spans="1:5" x14ac:dyDescent="0.25">
      <c r="A553" t="s">
        <v>2231</v>
      </c>
      <c r="B553" t="s">
        <v>2232</v>
      </c>
      <c r="C553" t="s">
        <v>46</v>
      </c>
      <c r="D553" t="s">
        <v>269</v>
      </c>
      <c r="E553" t="s">
        <v>745</v>
      </c>
    </row>
    <row r="554" spans="1:5" x14ac:dyDescent="0.25">
      <c r="A554" t="s">
        <v>225</v>
      </c>
      <c r="B554" t="s">
        <v>226</v>
      </c>
      <c r="C554" t="s">
        <v>227</v>
      </c>
      <c r="D554" t="s">
        <v>228</v>
      </c>
      <c r="E554" t="s">
        <v>229</v>
      </c>
    </row>
    <row r="555" spans="1:5" x14ac:dyDescent="0.25">
      <c r="A555" t="s">
        <v>754</v>
      </c>
      <c r="B555" t="s">
        <v>755</v>
      </c>
      <c r="C555" t="s">
        <v>203</v>
      </c>
      <c r="D555" t="s">
        <v>307</v>
      </c>
      <c r="E555" t="s">
        <v>756</v>
      </c>
    </row>
    <row r="556" spans="1:5" x14ac:dyDescent="0.25">
      <c r="A556" t="s">
        <v>2145</v>
      </c>
      <c r="B556" t="s">
        <v>2146</v>
      </c>
      <c r="C556" s="1">
        <v>45178</v>
      </c>
      <c r="D556" t="s">
        <v>162</v>
      </c>
      <c r="E556" t="s">
        <v>965</v>
      </c>
    </row>
    <row r="557" spans="1:5" x14ac:dyDescent="0.25">
      <c r="A557" t="s">
        <v>1962</v>
      </c>
      <c r="B557" t="s">
        <v>1963</v>
      </c>
      <c r="C557" s="1">
        <v>44629</v>
      </c>
      <c r="D557" t="s">
        <v>52</v>
      </c>
      <c r="E557" t="s">
        <v>832</v>
      </c>
    </row>
    <row r="558" spans="1:5" x14ac:dyDescent="0.25">
      <c r="A558" t="s">
        <v>2349</v>
      </c>
      <c r="B558" t="s">
        <v>2350</v>
      </c>
      <c r="C558" t="s">
        <v>332</v>
      </c>
      <c r="D558" t="s">
        <v>593</v>
      </c>
      <c r="E558" s="1">
        <v>44683</v>
      </c>
    </row>
    <row r="559" spans="1:5" x14ac:dyDescent="0.25">
      <c r="A559" t="s">
        <v>1119</v>
      </c>
      <c r="B559" t="s">
        <v>1120</v>
      </c>
      <c r="C559" s="1">
        <v>44566</v>
      </c>
      <c r="D559" s="1">
        <v>45024</v>
      </c>
      <c r="E559" t="s">
        <v>1121</v>
      </c>
    </row>
    <row r="560" spans="1:5" x14ac:dyDescent="0.25">
      <c r="A560" t="s">
        <v>1725</v>
      </c>
      <c r="B560" t="s">
        <v>1726</v>
      </c>
      <c r="C560" s="1">
        <v>45204</v>
      </c>
      <c r="D560" s="1">
        <v>44815</v>
      </c>
      <c r="E560" s="1">
        <v>44595</v>
      </c>
    </row>
    <row r="561" spans="1:5" x14ac:dyDescent="0.25">
      <c r="A561" t="s">
        <v>1801</v>
      </c>
      <c r="B561" t="s">
        <v>1802</v>
      </c>
      <c r="C561" t="s">
        <v>28</v>
      </c>
      <c r="D561" t="s">
        <v>46</v>
      </c>
      <c r="E561" s="1">
        <v>45446</v>
      </c>
    </row>
    <row r="562" spans="1:5" x14ac:dyDescent="0.25">
      <c r="A562" t="s">
        <v>1234</v>
      </c>
      <c r="B562" t="s">
        <v>1235</v>
      </c>
      <c r="C562" s="1">
        <v>44690</v>
      </c>
      <c r="D562" s="1">
        <v>45204</v>
      </c>
      <c r="E562" t="s">
        <v>1236</v>
      </c>
    </row>
    <row r="563" spans="1:5" x14ac:dyDescent="0.25">
      <c r="A563" t="s">
        <v>1656</v>
      </c>
      <c r="B563" t="s">
        <v>1657</v>
      </c>
      <c r="C563" s="1">
        <v>45086</v>
      </c>
      <c r="D563" t="s">
        <v>278</v>
      </c>
      <c r="E563" t="s">
        <v>1403</v>
      </c>
    </row>
    <row r="564" spans="1:5" x14ac:dyDescent="0.25">
      <c r="A564" t="s">
        <v>911</v>
      </c>
      <c r="B564" t="s">
        <v>912</v>
      </c>
      <c r="C564" s="1">
        <v>44931</v>
      </c>
      <c r="D564" s="1">
        <v>45179</v>
      </c>
      <c r="E564" s="1">
        <v>44567</v>
      </c>
    </row>
    <row r="565" spans="1:5" x14ac:dyDescent="0.25">
      <c r="A565" t="s">
        <v>1141</v>
      </c>
      <c r="B565" t="s">
        <v>1142</v>
      </c>
      <c r="D565" s="1">
        <v>44927</v>
      </c>
      <c r="E565" t="s">
        <v>505</v>
      </c>
    </row>
    <row r="566" spans="1:5" x14ac:dyDescent="0.25">
      <c r="A566" t="s">
        <v>1314</v>
      </c>
      <c r="B566" t="s">
        <v>1315</v>
      </c>
    </row>
    <row r="567" spans="1:5" x14ac:dyDescent="0.25">
      <c r="A567" t="s">
        <v>160</v>
      </c>
      <c r="B567" t="s">
        <v>161</v>
      </c>
      <c r="C567" t="s">
        <v>38</v>
      </c>
      <c r="D567" s="1">
        <v>45083</v>
      </c>
      <c r="E567" t="s">
        <v>162</v>
      </c>
    </row>
    <row r="568" spans="1:5" x14ac:dyDescent="0.25">
      <c r="A568" t="s">
        <v>846</v>
      </c>
      <c r="B568" t="s">
        <v>847</v>
      </c>
      <c r="C568" s="1">
        <v>44750</v>
      </c>
      <c r="D568" t="s">
        <v>456</v>
      </c>
      <c r="E568" s="1">
        <v>44843</v>
      </c>
    </row>
    <row r="569" spans="1:5" x14ac:dyDescent="0.25">
      <c r="A569" t="s">
        <v>1271</v>
      </c>
      <c r="B569" t="s">
        <v>1272</v>
      </c>
      <c r="D569" t="s">
        <v>406</v>
      </c>
      <c r="E569" t="s">
        <v>1273</v>
      </c>
    </row>
    <row r="570" spans="1:5" x14ac:dyDescent="0.25">
      <c r="A570" t="s">
        <v>1660</v>
      </c>
      <c r="B570" t="s">
        <v>1661</v>
      </c>
      <c r="D570" t="s">
        <v>442</v>
      </c>
      <c r="E570" t="s">
        <v>1662</v>
      </c>
    </row>
    <row r="571" spans="1:5" x14ac:dyDescent="0.25">
      <c r="A571" t="s">
        <v>329</v>
      </c>
      <c r="B571" t="s">
        <v>330</v>
      </c>
      <c r="C571" t="s">
        <v>331</v>
      </c>
      <c r="D571" t="s">
        <v>96</v>
      </c>
      <c r="E571" t="s">
        <v>332</v>
      </c>
    </row>
    <row r="572" spans="1:5" x14ac:dyDescent="0.25">
      <c r="A572" t="s">
        <v>1524</v>
      </c>
      <c r="B572" t="s">
        <v>1525</v>
      </c>
      <c r="C572" s="1">
        <v>44686</v>
      </c>
      <c r="D572" t="s">
        <v>1403</v>
      </c>
      <c r="E572" t="s">
        <v>472</v>
      </c>
    </row>
    <row r="573" spans="1:5" x14ac:dyDescent="0.25">
      <c r="A573" t="s">
        <v>1355</v>
      </c>
      <c r="B573" t="s">
        <v>1356</v>
      </c>
      <c r="D573" t="s">
        <v>984</v>
      </c>
      <c r="E573" s="1">
        <v>44839</v>
      </c>
    </row>
    <row r="574" spans="1:5" x14ac:dyDescent="0.25">
      <c r="A574" t="s">
        <v>809</v>
      </c>
      <c r="B574" t="s">
        <v>810</v>
      </c>
      <c r="C574" t="s">
        <v>811</v>
      </c>
      <c r="D574" t="s">
        <v>184</v>
      </c>
      <c r="E574" t="s">
        <v>64</v>
      </c>
    </row>
    <row r="575" spans="1:5" x14ac:dyDescent="0.25">
      <c r="A575" t="s">
        <v>388</v>
      </c>
      <c r="B575" t="s">
        <v>389</v>
      </c>
      <c r="C575" s="1">
        <v>44572</v>
      </c>
      <c r="D575" t="s">
        <v>390</v>
      </c>
      <c r="E575" t="s">
        <v>185</v>
      </c>
    </row>
    <row r="576" spans="1:5" x14ac:dyDescent="0.25">
      <c r="A576" t="s">
        <v>388</v>
      </c>
      <c r="B576" t="s">
        <v>1445</v>
      </c>
      <c r="C576" t="s">
        <v>739</v>
      </c>
      <c r="D576" t="s">
        <v>956</v>
      </c>
      <c r="E576" t="s">
        <v>874</v>
      </c>
    </row>
    <row r="577" spans="1:5" x14ac:dyDescent="0.25">
      <c r="A577" t="s">
        <v>1184</v>
      </c>
      <c r="B577" t="s">
        <v>1185</v>
      </c>
      <c r="C577" s="1">
        <v>45020</v>
      </c>
    </row>
    <row r="578" spans="1:5" x14ac:dyDescent="0.25">
      <c r="A578" t="s">
        <v>1941</v>
      </c>
      <c r="B578" t="s">
        <v>1942</v>
      </c>
      <c r="C578" t="s">
        <v>1115</v>
      </c>
      <c r="D578" t="s">
        <v>1943</v>
      </c>
      <c r="E578" t="s">
        <v>962</v>
      </c>
    </row>
    <row r="579" spans="1:5" x14ac:dyDescent="0.25">
      <c r="A579" t="s">
        <v>2415</v>
      </c>
      <c r="B579" t="s">
        <v>2416</v>
      </c>
      <c r="C579" s="1">
        <v>44660</v>
      </c>
      <c r="D579" t="s">
        <v>2069</v>
      </c>
      <c r="E579" s="1">
        <v>45084</v>
      </c>
    </row>
    <row r="580" spans="1:5" x14ac:dyDescent="0.25">
      <c r="A580" t="s">
        <v>703</v>
      </c>
      <c r="B580" t="s">
        <v>704</v>
      </c>
      <c r="C580" t="s">
        <v>546</v>
      </c>
      <c r="D580" t="s">
        <v>705</v>
      </c>
      <c r="E580" s="1">
        <v>44659</v>
      </c>
    </row>
    <row r="581" spans="1:5" x14ac:dyDescent="0.25">
      <c r="A581" t="s">
        <v>1735</v>
      </c>
      <c r="B581" t="s">
        <v>1736</v>
      </c>
      <c r="D581" t="s">
        <v>184</v>
      </c>
      <c r="E581" s="1">
        <v>44749</v>
      </c>
    </row>
    <row r="582" spans="1:5" x14ac:dyDescent="0.25">
      <c r="A582" t="s">
        <v>601</v>
      </c>
      <c r="B582" t="s">
        <v>602</v>
      </c>
      <c r="C582" t="s">
        <v>603</v>
      </c>
      <c r="D582" t="s">
        <v>133</v>
      </c>
      <c r="E582" t="s">
        <v>604</v>
      </c>
    </row>
    <row r="583" spans="1:5" x14ac:dyDescent="0.25">
      <c r="A583" t="s">
        <v>1895</v>
      </c>
      <c r="B583" t="s">
        <v>1896</v>
      </c>
      <c r="C583" t="s">
        <v>456</v>
      </c>
      <c r="D583" s="1">
        <v>44718</v>
      </c>
      <c r="E583" t="s">
        <v>1897</v>
      </c>
    </row>
    <row r="584" spans="1:5" x14ac:dyDescent="0.25">
      <c r="A584" t="s">
        <v>437</v>
      </c>
      <c r="B584" t="s">
        <v>438</v>
      </c>
      <c r="C584" t="s">
        <v>70</v>
      </c>
      <c r="D584" t="s">
        <v>335</v>
      </c>
      <c r="E584" t="s">
        <v>439</v>
      </c>
    </row>
    <row r="585" spans="1:5" x14ac:dyDescent="0.25">
      <c r="A585" t="s">
        <v>2371</v>
      </c>
      <c r="B585" t="s">
        <v>2372</v>
      </c>
      <c r="C585" t="s">
        <v>364</v>
      </c>
    </row>
    <row r="586" spans="1:5" x14ac:dyDescent="0.25">
      <c r="A586" t="s">
        <v>2340</v>
      </c>
      <c r="B586" t="s">
        <v>2341</v>
      </c>
      <c r="C586" s="1">
        <v>44660</v>
      </c>
      <c r="D586" s="1">
        <v>45206</v>
      </c>
      <c r="E586" s="1">
        <v>44724</v>
      </c>
    </row>
    <row r="587" spans="1:5" x14ac:dyDescent="0.25">
      <c r="A587" t="s">
        <v>1679</v>
      </c>
      <c r="B587" t="s">
        <v>1680</v>
      </c>
      <c r="D587" t="s">
        <v>1520</v>
      </c>
      <c r="E587" t="s">
        <v>966</v>
      </c>
    </row>
    <row r="588" spans="1:5" x14ac:dyDescent="0.25">
      <c r="A588" t="s">
        <v>1249</v>
      </c>
      <c r="B588" t="s">
        <v>1250</v>
      </c>
      <c r="C588" t="s">
        <v>431</v>
      </c>
      <c r="D588" t="s">
        <v>167</v>
      </c>
      <c r="E588" t="s">
        <v>592</v>
      </c>
    </row>
    <row r="589" spans="1:5" x14ac:dyDescent="0.25">
      <c r="A589" t="s">
        <v>1694</v>
      </c>
      <c r="B589" t="s">
        <v>1695</v>
      </c>
      <c r="C589" t="s">
        <v>76</v>
      </c>
      <c r="D589" t="s">
        <v>546</v>
      </c>
      <c r="E589" s="1">
        <v>45444</v>
      </c>
    </row>
    <row r="590" spans="1:5" x14ac:dyDescent="0.25">
      <c r="A590" t="s">
        <v>1366</v>
      </c>
      <c r="B590" t="s">
        <v>1367</v>
      </c>
      <c r="C590" s="1">
        <v>45143</v>
      </c>
      <c r="D590" t="s">
        <v>76</v>
      </c>
      <c r="E590" t="s">
        <v>64</v>
      </c>
    </row>
    <row r="591" spans="1:5" x14ac:dyDescent="0.25">
      <c r="A591" t="s">
        <v>1366</v>
      </c>
      <c r="B591" t="s">
        <v>1678</v>
      </c>
      <c r="C591" t="s">
        <v>371</v>
      </c>
      <c r="D591" t="s">
        <v>850</v>
      </c>
      <c r="E591" t="s">
        <v>464</v>
      </c>
    </row>
    <row r="592" spans="1:5" x14ac:dyDescent="0.25">
      <c r="A592" t="s">
        <v>2019</v>
      </c>
      <c r="B592" t="s">
        <v>2020</v>
      </c>
      <c r="C592" s="1">
        <v>44876</v>
      </c>
      <c r="D592" t="s">
        <v>1846</v>
      </c>
      <c r="E592" t="s">
        <v>2021</v>
      </c>
    </row>
    <row r="593" spans="1:5" x14ac:dyDescent="0.25">
      <c r="A593" t="s">
        <v>117</v>
      </c>
      <c r="B593" t="s">
        <v>118</v>
      </c>
      <c r="C593" s="1">
        <v>45140</v>
      </c>
    </row>
    <row r="594" spans="1:5" x14ac:dyDescent="0.25">
      <c r="A594" t="s">
        <v>1225</v>
      </c>
      <c r="B594" t="s">
        <v>1226</v>
      </c>
      <c r="D594" t="s">
        <v>962</v>
      </c>
      <c r="E594" t="s">
        <v>1227</v>
      </c>
    </row>
    <row r="595" spans="1:5" x14ac:dyDescent="0.25">
      <c r="A595" t="s">
        <v>1421</v>
      </c>
      <c r="B595" t="s">
        <v>1422</v>
      </c>
      <c r="C595" t="s">
        <v>1423</v>
      </c>
      <c r="D595" t="s">
        <v>186</v>
      </c>
      <c r="E595" t="s">
        <v>1022</v>
      </c>
    </row>
    <row r="596" spans="1:5" x14ac:dyDescent="0.25">
      <c r="A596" t="s">
        <v>1426</v>
      </c>
      <c r="B596" t="s">
        <v>1427</v>
      </c>
      <c r="C596" t="s">
        <v>1428</v>
      </c>
      <c r="D596" s="1">
        <v>45147</v>
      </c>
      <c r="E596" s="1">
        <v>45024</v>
      </c>
    </row>
    <row r="597" spans="1:5" x14ac:dyDescent="0.25">
      <c r="A597" t="s">
        <v>1153</v>
      </c>
      <c r="B597" t="s">
        <v>1154</v>
      </c>
      <c r="C597" t="s">
        <v>1155</v>
      </c>
      <c r="D597" t="s">
        <v>1156</v>
      </c>
      <c r="E597" s="1">
        <v>44836</v>
      </c>
    </row>
    <row r="598" spans="1:5" x14ac:dyDescent="0.25">
      <c r="A598" t="s">
        <v>1107</v>
      </c>
      <c r="B598" t="s">
        <v>1108</v>
      </c>
      <c r="C598" t="s">
        <v>209</v>
      </c>
      <c r="D598" t="s">
        <v>973</v>
      </c>
      <c r="E598" t="s">
        <v>1109</v>
      </c>
    </row>
    <row r="599" spans="1:5" x14ac:dyDescent="0.25">
      <c r="A599" t="s">
        <v>1107</v>
      </c>
      <c r="B599" t="s">
        <v>1965</v>
      </c>
      <c r="C599" s="1">
        <v>44661</v>
      </c>
      <c r="D599" t="s">
        <v>881</v>
      </c>
      <c r="E599" t="s">
        <v>1966</v>
      </c>
    </row>
    <row r="600" spans="1:5" x14ac:dyDescent="0.25">
      <c r="A600" t="s">
        <v>1303</v>
      </c>
      <c r="B600" t="s">
        <v>1304</v>
      </c>
      <c r="C600" t="s">
        <v>355</v>
      </c>
      <c r="D600" t="s">
        <v>930</v>
      </c>
      <c r="E600" t="s">
        <v>1121</v>
      </c>
    </row>
    <row r="601" spans="1:5" x14ac:dyDescent="0.25">
      <c r="A601" t="s">
        <v>409</v>
      </c>
      <c r="B601" t="s">
        <v>410</v>
      </c>
      <c r="C601" s="1">
        <v>45231</v>
      </c>
    </row>
    <row r="602" spans="1:5" x14ac:dyDescent="0.25">
      <c r="A602" t="s">
        <v>1632</v>
      </c>
      <c r="B602" t="s">
        <v>1633</v>
      </c>
      <c r="C602" s="1">
        <v>44961</v>
      </c>
      <c r="D602" s="1">
        <v>44868</v>
      </c>
      <c r="E602" t="s">
        <v>532</v>
      </c>
    </row>
    <row r="603" spans="1:5" x14ac:dyDescent="0.25">
      <c r="A603" t="s">
        <v>718</v>
      </c>
      <c r="B603" t="s">
        <v>719</v>
      </c>
      <c r="C603" t="s">
        <v>672</v>
      </c>
      <c r="D603" t="s">
        <v>134</v>
      </c>
      <c r="E603" s="1">
        <v>44562</v>
      </c>
    </row>
    <row r="604" spans="1:5" x14ac:dyDescent="0.25">
      <c r="A604" t="s">
        <v>2236</v>
      </c>
      <c r="B604" t="s">
        <v>2237</v>
      </c>
      <c r="C604" t="s">
        <v>320</v>
      </c>
      <c r="D604" s="1">
        <v>44748</v>
      </c>
      <c r="E604" s="1">
        <v>44744</v>
      </c>
    </row>
    <row r="605" spans="1:5" x14ac:dyDescent="0.25">
      <c r="A605" t="s">
        <v>1909</v>
      </c>
      <c r="B605" t="s">
        <v>1910</v>
      </c>
      <c r="C605" t="s">
        <v>87</v>
      </c>
      <c r="D605" t="s">
        <v>81</v>
      </c>
      <c r="E605" t="s">
        <v>973</v>
      </c>
    </row>
    <row r="606" spans="1:5" x14ac:dyDescent="0.25">
      <c r="A606" t="s">
        <v>1971</v>
      </c>
      <c r="B606" t="s">
        <v>1972</v>
      </c>
      <c r="C606" t="s">
        <v>1155</v>
      </c>
      <c r="D606" s="1">
        <v>44990</v>
      </c>
      <c r="E606" t="s">
        <v>140</v>
      </c>
    </row>
    <row r="607" spans="1:5" x14ac:dyDescent="0.25">
      <c r="A607" t="s">
        <v>1848</v>
      </c>
      <c r="B607" t="s">
        <v>1849</v>
      </c>
      <c r="C607" t="s">
        <v>1155</v>
      </c>
      <c r="D607" t="s">
        <v>1850</v>
      </c>
      <c r="E607" s="1">
        <v>44750</v>
      </c>
    </row>
    <row r="608" spans="1:5" x14ac:dyDescent="0.25">
      <c r="A608" t="s">
        <v>1848</v>
      </c>
      <c r="B608" t="s">
        <v>1964</v>
      </c>
      <c r="C608" s="1">
        <v>44935</v>
      </c>
      <c r="D608" t="s">
        <v>1257</v>
      </c>
      <c r="E608" s="1">
        <v>45118</v>
      </c>
    </row>
    <row r="609" spans="1:5" x14ac:dyDescent="0.25">
      <c r="A609" t="s">
        <v>2169</v>
      </c>
      <c r="B609" t="s">
        <v>2170</v>
      </c>
      <c r="C609" t="s">
        <v>132</v>
      </c>
      <c r="D609" t="s">
        <v>432</v>
      </c>
      <c r="E609" t="s">
        <v>756</v>
      </c>
    </row>
    <row r="610" spans="1:5" x14ac:dyDescent="0.25">
      <c r="A610" t="s">
        <v>429</v>
      </c>
      <c r="B610" t="s">
        <v>430</v>
      </c>
      <c r="C610" t="s">
        <v>431</v>
      </c>
      <c r="D610" t="s">
        <v>432</v>
      </c>
      <c r="E610" s="1">
        <v>45325</v>
      </c>
    </row>
    <row r="611" spans="1:5" x14ac:dyDescent="0.25">
      <c r="A611" t="s">
        <v>1061</v>
      </c>
      <c r="B611" t="s">
        <v>1062</v>
      </c>
      <c r="C611" t="s">
        <v>603</v>
      </c>
      <c r="D611" s="1">
        <v>45047</v>
      </c>
      <c r="E611" t="s">
        <v>442</v>
      </c>
    </row>
    <row r="612" spans="1:5" x14ac:dyDescent="0.25">
      <c r="A612" t="s">
        <v>1101</v>
      </c>
      <c r="B612" t="s">
        <v>1102</v>
      </c>
      <c r="D612" t="s">
        <v>901</v>
      </c>
      <c r="E612" t="s">
        <v>745</v>
      </c>
    </row>
    <row r="613" spans="1:5" x14ac:dyDescent="0.25">
      <c r="A613" t="s">
        <v>1101</v>
      </c>
      <c r="B613" t="s">
        <v>1363</v>
      </c>
      <c r="C613" t="s">
        <v>823</v>
      </c>
      <c r="D613" s="1">
        <v>45207</v>
      </c>
      <c r="E613" s="1">
        <v>45234</v>
      </c>
    </row>
    <row r="614" spans="1:5" x14ac:dyDescent="0.25">
      <c r="A614" t="s">
        <v>1717</v>
      </c>
      <c r="B614" t="s">
        <v>1718</v>
      </c>
      <c r="C614" t="s">
        <v>933</v>
      </c>
      <c r="D614" t="s">
        <v>1625</v>
      </c>
      <c r="E614" s="1">
        <v>44691</v>
      </c>
    </row>
    <row r="615" spans="1:5" x14ac:dyDescent="0.25">
      <c r="A615" t="s">
        <v>336</v>
      </c>
      <c r="B615" t="s">
        <v>337</v>
      </c>
      <c r="C615" t="s">
        <v>61</v>
      </c>
      <c r="D615" s="1">
        <v>45019</v>
      </c>
      <c r="E615" t="s">
        <v>338</v>
      </c>
    </row>
    <row r="616" spans="1:5" x14ac:dyDescent="0.25">
      <c r="A616" t="s">
        <v>421</v>
      </c>
      <c r="B616" t="s">
        <v>422</v>
      </c>
      <c r="C616" t="s">
        <v>128</v>
      </c>
      <c r="D616" t="s">
        <v>423</v>
      </c>
      <c r="E616" t="s">
        <v>424</v>
      </c>
    </row>
    <row r="617" spans="1:5" x14ac:dyDescent="0.25">
      <c r="A617" t="s">
        <v>1263</v>
      </c>
      <c r="B617" t="s">
        <v>1264</v>
      </c>
      <c r="D617" t="s">
        <v>167</v>
      </c>
      <c r="E617" t="s">
        <v>906</v>
      </c>
    </row>
    <row r="618" spans="1:5" x14ac:dyDescent="0.25">
      <c r="A618" t="s">
        <v>1719</v>
      </c>
      <c r="B618" t="s">
        <v>1720</v>
      </c>
      <c r="C618" s="1">
        <v>44846</v>
      </c>
      <c r="D618" t="s">
        <v>35</v>
      </c>
      <c r="E618" s="1">
        <v>45298</v>
      </c>
    </row>
    <row r="619" spans="1:5" x14ac:dyDescent="0.25">
      <c r="A619" t="s">
        <v>122</v>
      </c>
      <c r="B619" t="s">
        <v>123</v>
      </c>
      <c r="C619" s="1">
        <v>44569</v>
      </c>
      <c r="D619" t="s">
        <v>124</v>
      </c>
      <c r="E619" t="s">
        <v>125</v>
      </c>
    </row>
    <row r="620" spans="1:5" x14ac:dyDescent="0.25">
      <c r="A620" t="s">
        <v>662</v>
      </c>
      <c r="B620" t="s">
        <v>663</v>
      </c>
      <c r="C620" s="1">
        <v>45176</v>
      </c>
      <c r="D620" t="s">
        <v>664</v>
      </c>
      <c r="E620" s="1">
        <v>44624</v>
      </c>
    </row>
    <row r="621" spans="1:5" x14ac:dyDescent="0.25">
      <c r="A621" t="s">
        <v>686</v>
      </c>
      <c r="B621" t="s">
        <v>687</v>
      </c>
      <c r="D621" t="s">
        <v>535</v>
      </c>
      <c r="E621" s="1">
        <v>45237</v>
      </c>
    </row>
    <row r="622" spans="1:5" x14ac:dyDescent="0.25">
      <c r="A622" t="s">
        <v>686</v>
      </c>
      <c r="B622" t="s">
        <v>1995</v>
      </c>
      <c r="C622" s="1">
        <v>45147</v>
      </c>
      <c r="D622" t="s">
        <v>647</v>
      </c>
      <c r="E622" s="1">
        <v>45448</v>
      </c>
    </row>
    <row r="623" spans="1:5" x14ac:dyDescent="0.25">
      <c r="A623" t="s">
        <v>359</v>
      </c>
      <c r="B623" t="s">
        <v>360</v>
      </c>
      <c r="C623" t="s">
        <v>361</v>
      </c>
      <c r="D623" s="1">
        <v>44837</v>
      </c>
      <c r="E623" s="1">
        <v>44747</v>
      </c>
    </row>
    <row r="624" spans="1:5" x14ac:dyDescent="0.25">
      <c r="A624" t="s">
        <v>1269</v>
      </c>
      <c r="B624" t="s">
        <v>1270</v>
      </c>
      <c r="C624" s="1">
        <v>45140</v>
      </c>
      <c r="D624" s="1">
        <v>44874</v>
      </c>
      <c r="E624" t="s">
        <v>1091</v>
      </c>
    </row>
    <row r="625" spans="1:5" x14ac:dyDescent="0.25">
      <c r="A625" t="s">
        <v>351</v>
      </c>
      <c r="B625" t="s">
        <v>352</v>
      </c>
      <c r="D625" s="1">
        <v>44934</v>
      </c>
      <c r="E625" t="s">
        <v>101</v>
      </c>
    </row>
    <row r="626" spans="1:5" x14ac:dyDescent="0.25">
      <c r="A626" t="s">
        <v>1042</v>
      </c>
      <c r="B626" t="s">
        <v>1043</v>
      </c>
      <c r="C626" t="s">
        <v>607</v>
      </c>
      <c r="D626" t="s">
        <v>1044</v>
      </c>
      <c r="E626" s="1">
        <v>45386</v>
      </c>
    </row>
    <row r="627" spans="1:5" x14ac:dyDescent="0.25">
      <c r="A627" t="s">
        <v>1446</v>
      </c>
      <c r="B627" t="s">
        <v>1447</v>
      </c>
      <c r="D627" t="s">
        <v>144</v>
      </c>
      <c r="E627" t="s">
        <v>1448</v>
      </c>
    </row>
    <row r="628" spans="1:5" x14ac:dyDescent="0.25">
      <c r="A628" t="s">
        <v>443</v>
      </c>
      <c r="B628" t="s">
        <v>444</v>
      </c>
      <c r="D628" s="1">
        <v>44868</v>
      </c>
      <c r="E628" t="s">
        <v>7</v>
      </c>
    </row>
    <row r="629" spans="1:5" x14ac:dyDescent="0.25">
      <c r="A629" t="s">
        <v>141</v>
      </c>
      <c r="B629" t="s">
        <v>142</v>
      </c>
      <c r="C629" t="s">
        <v>143</v>
      </c>
      <c r="D629" t="s">
        <v>144</v>
      </c>
      <c r="E629" t="s">
        <v>145</v>
      </c>
    </row>
    <row r="630" spans="1:5" x14ac:dyDescent="0.25">
      <c r="A630" t="s">
        <v>1218</v>
      </c>
      <c r="B630" t="s">
        <v>1219</v>
      </c>
      <c r="C630" t="s">
        <v>501</v>
      </c>
      <c r="D630" t="s">
        <v>653</v>
      </c>
      <c r="E630" s="1">
        <v>44565</v>
      </c>
    </row>
    <row r="631" spans="1:5" x14ac:dyDescent="0.25">
      <c r="A631" t="s">
        <v>2124</v>
      </c>
      <c r="B631" t="s">
        <v>2125</v>
      </c>
      <c r="C631" s="1">
        <v>45231</v>
      </c>
    </row>
    <row r="632" spans="1:5" x14ac:dyDescent="0.25">
      <c r="A632" t="s">
        <v>1424</v>
      </c>
      <c r="B632" t="s">
        <v>1425</v>
      </c>
      <c r="C632" t="s">
        <v>562</v>
      </c>
    </row>
    <row r="633" spans="1:5" x14ac:dyDescent="0.25">
      <c r="A633" t="s">
        <v>1463</v>
      </c>
      <c r="B633" t="s">
        <v>1464</v>
      </c>
      <c r="C633" t="s">
        <v>1130</v>
      </c>
      <c r="D633" t="s">
        <v>481</v>
      </c>
      <c r="E633" t="s">
        <v>764</v>
      </c>
    </row>
    <row r="634" spans="1:5" x14ac:dyDescent="0.25">
      <c r="A634" t="s">
        <v>1927</v>
      </c>
      <c r="B634" t="s">
        <v>1928</v>
      </c>
      <c r="C634" t="s">
        <v>105</v>
      </c>
      <c r="D634" s="1">
        <v>45086</v>
      </c>
      <c r="E634" t="s">
        <v>759</v>
      </c>
    </row>
    <row r="635" spans="1:5" x14ac:dyDescent="0.25">
      <c r="A635" t="s">
        <v>2290</v>
      </c>
      <c r="B635" t="s">
        <v>2291</v>
      </c>
      <c r="C635" s="1">
        <v>45237</v>
      </c>
      <c r="D635" s="1">
        <v>45053</v>
      </c>
      <c r="E635" t="s">
        <v>1473</v>
      </c>
    </row>
    <row r="636" spans="1:5" x14ac:dyDescent="0.25">
      <c r="A636" t="s">
        <v>632</v>
      </c>
      <c r="B636" t="s">
        <v>633</v>
      </c>
      <c r="C636" t="s">
        <v>105</v>
      </c>
      <c r="D636" t="s">
        <v>173</v>
      </c>
      <c r="E636" t="s">
        <v>634</v>
      </c>
    </row>
    <row r="637" spans="1:5" x14ac:dyDescent="0.25">
      <c r="A637" t="s">
        <v>357</v>
      </c>
      <c r="B637" t="s">
        <v>358</v>
      </c>
      <c r="C637" t="s">
        <v>14</v>
      </c>
    </row>
    <row r="638" spans="1:5" x14ac:dyDescent="0.25">
      <c r="A638" t="s">
        <v>404</v>
      </c>
      <c r="B638" t="s">
        <v>405</v>
      </c>
      <c r="C638" t="s">
        <v>406</v>
      </c>
      <c r="D638" t="s">
        <v>53</v>
      </c>
      <c r="E638" t="s">
        <v>129</v>
      </c>
    </row>
    <row r="639" spans="1:5" x14ac:dyDescent="0.25">
      <c r="A639" t="s">
        <v>1709</v>
      </c>
      <c r="B639" t="s">
        <v>1710</v>
      </c>
      <c r="D639" t="s">
        <v>1711</v>
      </c>
      <c r="E639" t="s">
        <v>1712</v>
      </c>
    </row>
    <row r="640" spans="1:5" x14ac:dyDescent="0.25">
      <c r="A640" t="s">
        <v>1167</v>
      </c>
      <c r="B640" t="s">
        <v>1168</v>
      </c>
      <c r="C640" t="s">
        <v>1169</v>
      </c>
      <c r="D640" t="s">
        <v>1170</v>
      </c>
      <c r="E640" t="s">
        <v>49</v>
      </c>
    </row>
    <row r="641" spans="1:5" x14ac:dyDescent="0.25">
      <c r="A641" t="s">
        <v>1588</v>
      </c>
      <c r="B641" t="s">
        <v>1589</v>
      </c>
      <c r="C641" t="s">
        <v>101</v>
      </c>
      <c r="D641" t="s">
        <v>965</v>
      </c>
      <c r="E641" s="1">
        <v>45508</v>
      </c>
    </row>
    <row r="642" spans="1:5" x14ac:dyDescent="0.25">
      <c r="A642" t="s">
        <v>509</v>
      </c>
      <c r="B642" t="s">
        <v>510</v>
      </c>
      <c r="C642" s="1">
        <v>44935</v>
      </c>
      <c r="D642" t="s">
        <v>511</v>
      </c>
      <c r="E642" s="1">
        <v>44901</v>
      </c>
    </row>
    <row r="643" spans="1:5" x14ac:dyDescent="0.25">
      <c r="A643" t="s">
        <v>233</v>
      </c>
      <c r="B643" t="s">
        <v>234</v>
      </c>
      <c r="C643" t="s">
        <v>235</v>
      </c>
      <c r="D643" s="1">
        <v>44625</v>
      </c>
      <c r="E643" t="s">
        <v>236</v>
      </c>
    </row>
    <row r="644" spans="1:5" x14ac:dyDescent="0.25">
      <c r="A644" t="s">
        <v>1872</v>
      </c>
      <c r="B644" t="s">
        <v>1873</v>
      </c>
      <c r="C644" t="s">
        <v>1248</v>
      </c>
      <c r="D644" t="s">
        <v>343</v>
      </c>
      <c r="E644" t="s">
        <v>325</v>
      </c>
    </row>
    <row r="645" spans="1:5" x14ac:dyDescent="0.25">
      <c r="A645" t="s">
        <v>1312</v>
      </c>
      <c r="B645" t="s">
        <v>1313</v>
      </c>
      <c r="C645" t="s">
        <v>648</v>
      </c>
      <c r="D645" s="1">
        <v>45202</v>
      </c>
      <c r="E645" s="1">
        <v>44934</v>
      </c>
    </row>
    <row r="646" spans="1:5" x14ac:dyDescent="0.25">
      <c r="A646" t="s">
        <v>1159</v>
      </c>
      <c r="B646" t="s">
        <v>1160</v>
      </c>
      <c r="C646" t="s">
        <v>739</v>
      </c>
      <c r="D646" s="1">
        <v>45085</v>
      </c>
      <c r="E646" t="s">
        <v>134</v>
      </c>
    </row>
    <row r="647" spans="1:5" x14ac:dyDescent="0.25">
      <c r="A647" t="s">
        <v>1045</v>
      </c>
      <c r="B647" t="s">
        <v>1046</v>
      </c>
      <c r="C647" t="s">
        <v>1047</v>
      </c>
      <c r="D647" t="s">
        <v>7</v>
      </c>
      <c r="E647" s="1">
        <v>45265</v>
      </c>
    </row>
    <row r="648" spans="1:5" x14ac:dyDescent="0.25">
      <c r="A648" t="s">
        <v>816</v>
      </c>
      <c r="B648" t="s">
        <v>817</v>
      </c>
      <c r="C648" t="s">
        <v>232</v>
      </c>
    </row>
    <row r="649" spans="1:5" x14ac:dyDescent="0.25">
      <c r="A649" t="s">
        <v>243</v>
      </c>
      <c r="B649" t="s">
        <v>244</v>
      </c>
      <c r="C649" t="s">
        <v>151</v>
      </c>
      <c r="D649" t="s">
        <v>180</v>
      </c>
      <c r="E649" t="s">
        <v>245</v>
      </c>
    </row>
    <row r="650" spans="1:5" x14ac:dyDescent="0.25">
      <c r="A650" t="s">
        <v>1116</v>
      </c>
      <c r="B650" t="s">
        <v>1117</v>
      </c>
      <c r="D650" s="1">
        <v>44930</v>
      </c>
      <c r="E650" t="s">
        <v>1118</v>
      </c>
    </row>
    <row r="651" spans="1:5" x14ac:dyDescent="0.25">
      <c r="A651" t="s">
        <v>1020</v>
      </c>
      <c r="B651" t="s">
        <v>1021</v>
      </c>
      <c r="C651" t="s">
        <v>1022</v>
      </c>
      <c r="D651" t="s">
        <v>759</v>
      </c>
      <c r="E651" s="1">
        <v>45323</v>
      </c>
    </row>
    <row r="652" spans="1:5" x14ac:dyDescent="0.25">
      <c r="A652" t="s">
        <v>1844</v>
      </c>
      <c r="B652" t="s">
        <v>1845</v>
      </c>
      <c r="C652" t="s">
        <v>1846</v>
      </c>
      <c r="D652" t="s">
        <v>296</v>
      </c>
      <c r="E652" t="s">
        <v>760</v>
      </c>
    </row>
    <row r="653" spans="1:5" x14ac:dyDescent="0.25">
      <c r="A653" t="s">
        <v>2409</v>
      </c>
      <c r="B653" t="s">
        <v>2410</v>
      </c>
      <c r="C653" t="s">
        <v>929</v>
      </c>
      <c r="D653" t="s">
        <v>190</v>
      </c>
      <c r="E653" s="1">
        <v>45323</v>
      </c>
    </row>
    <row r="654" spans="1:5" x14ac:dyDescent="0.25">
      <c r="A654" t="s">
        <v>2034</v>
      </c>
      <c r="B654" t="s">
        <v>2035</v>
      </c>
      <c r="C654" t="s">
        <v>522</v>
      </c>
      <c r="D654" s="1">
        <v>44572</v>
      </c>
      <c r="E654" s="1">
        <v>44875</v>
      </c>
    </row>
    <row r="655" spans="1:5" x14ac:dyDescent="0.25">
      <c r="A655" t="s">
        <v>407</v>
      </c>
      <c r="B655" t="s">
        <v>408</v>
      </c>
      <c r="C655" t="s">
        <v>172</v>
      </c>
      <c r="D655" t="s">
        <v>134</v>
      </c>
      <c r="E655" s="1">
        <v>44601</v>
      </c>
    </row>
    <row r="656" spans="1:5" x14ac:dyDescent="0.25">
      <c r="A656" t="s">
        <v>1789</v>
      </c>
      <c r="B656" t="s">
        <v>1790</v>
      </c>
      <c r="C656" t="s">
        <v>1689</v>
      </c>
      <c r="D656" s="1">
        <v>45201</v>
      </c>
      <c r="E656" t="s">
        <v>1458</v>
      </c>
    </row>
    <row r="657" spans="1:5" x14ac:dyDescent="0.25">
      <c r="A657" t="s">
        <v>1749</v>
      </c>
      <c r="B657" t="s">
        <v>1750</v>
      </c>
      <c r="C657" s="1">
        <v>44693</v>
      </c>
      <c r="D657" t="s">
        <v>549</v>
      </c>
      <c r="E657" t="s">
        <v>190</v>
      </c>
    </row>
    <row r="658" spans="1:5" x14ac:dyDescent="0.25">
      <c r="A658" t="s">
        <v>969</v>
      </c>
      <c r="B658" t="s">
        <v>970</v>
      </c>
      <c r="C658" s="1">
        <v>44720</v>
      </c>
      <c r="D658" t="s">
        <v>934</v>
      </c>
      <c r="E658" t="s">
        <v>517</v>
      </c>
    </row>
    <row r="659" spans="1:5" x14ac:dyDescent="0.25">
      <c r="A659" t="s">
        <v>1605</v>
      </c>
      <c r="B659" t="s">
        <v>1606</v>
      </c>
      <c r="D659" t="s">
        <v>242</v>
      </c>
      <c r="E659" s="1">
        <v>45385</v>
      </c>
    </row>
    <row r="660" spans="1:5" x14ac:dyDescent="0.25">
      <c r="A660" t="s">
        <v>2076</v>
      </c>
      <c r="B660" t="s">
        <v>2077</v>
      </c>
      <c r="C660" s="1">
        <v>45269</v>
      </c>
      <c r="D660" t="s">
        <v>865</v>
      </c>
      <c r="E660" t="s">
        <v>740</v>
      </c>
    </row>
    <row r="661" spans="1:5" x14ac:dyDescent="0.25">
      <c r="A661" t="s">
        <v>2110</v>
      </c>
      <c r="B661" t="s">
        <v>2111</v>
      </c>
      <c r="C661" s="1">
        <v>45203</v>
      </c>
      <c r="D661" s="1">
        <v>45054</v>
      </c>
      <c r="E661" t="s">
        <v>361</v>
      </c>
    </row>
    <row r="662" spans="1:5" x14ac:dyDescent="0.25">
      <c r="A662" t="s">
        <v>2126</v>
      </c>
      <c r="B662" t="s">
        <v>2127</v>
      </c>
      <c r="C662" t="s">
        <v>168</v>
      </c>
      <c r="D662" t="s">
        <v>1393</v>
      </c>
      <c r="E662" t="s">
        <v>125</v>
      </c>
    </row>
    <row r="663" spans="1:5" x14ac:dyDescent="0.25">
      <c r="A663" t="s">
        <v>2101</v>
      </c>
      <c r="B663" t="s">
        <v>2102</v>
      </c>
      <c r="C663" s="1">
        <v>45025</v>
      </c>
      <c r="D663" s="1">
        <v>44689</v>
      </c>
      <c r="E663" s="1">
        <v>44907</v>
      </c>
    </row>
    <row r="664" spans="1:5" x14ac:dyDescent="0.25">
      <c r="A664" t="s">
        <v>213</v>
      </c>
      <c r="B664" t="s">
        <v>214</v>
      </c>
    </row>
    <row r="665" spans="1:5" x14ac:dyDescent="0.25">
      <c r="A665" t="s">
        <v>862</v>
      </c>
      <c r="B665" t="s">
        <v>863</v>
      </c>
      <c r="C665" s="1">
        <v>44905</v>
      </c>
      <c r="D665" t="s">
        <v>29</v>
      </c>
      <c r="E665" s="1">
        <v>45024</v>
      </c>
    </row>
    <row r="666" spans="1:5" x14ac:dyDescent="0.25">
      <c r="A666" t="s">
        <v>285</v>
      </c>
      <c r="B666" t="s">
        <v>286</v>
      </c>
      <c r="C666" s="1">
        <v>45139</v>
      </c>
      <c r="D666" s="1">
        <v>45208</v>
      </c>
      <c r="E666" s="1">
        <v>45568</v>
      </c>
    </row>
    <row r="667" spans="1:5" x14ac:dyDescent="0.25">
      <c r="A667" t="s">
        <v>879</v>
      </c>
      <c r="B667" t="s">
        <v>880</v>
      </c>
      <c r="D667" t="s">
        <v>881</v>
      </c>
      <c r="E667" s="1">
        <v>44875</v>
      </c>
    </row>
    <row r="668" spans="1:5" x14ac:dyDescent="0.25">
      <c r="A668" t="s">
        <v>2192</v>
      </c>
      <c r="B668" t="s">
        <v>2193</v>
      </c>
      <c r="C668" t="s">
        <v>1943</v>
      </c>
      <c r="D668" s="1">
        <v>44659</v>
      </c>
      <c r="E668" t="s">
        <v>950</v>
      </c>
    </row>
    <row r="669" spans="1:5" x14ac:dyDescent="0.25">
      <c r="A669" t="s">
        <v>1911</v>
      </c>
      <c r="B669" t="s">
        <v>1912</v>
      </c>
      <c r="C669" t="s">
        <v>356</v>
      </c>
      <c r="D669" s="1">
        <v>44815</v>
      </c>
      <c r="E669" s="1">
        <v>44987</v>
      </c>
    </row>
    <row r="670" spans="1:5" x14ac:dyDescent="0.25">
      <c r="A670" t="s">
        <v>1911</v>
      </c>
      <c r="B670" t="s">
        <v>2373</v>
      </c>
      <c r="C670" t="s">
        <v>101</v>
      </c>
      <c r="D670" t="s">
        <v>1044</v>
      </c>
      <c r="E670" t="s">
        <v>386</v>
      </c>
    </row>
    <row r="671" spans="1:5" x14ac:dyDescent="0.25">
      <c r="A671" t="s">
        <v>2381</v>
      </c>
      <c r="B671" t="s">
        <v>2382</v>
      </c>
      <c r="C671" t="s">
        <v>193</v>
      </c>
      <c r="D671" s="1">
        <v>44777</v>
      </c>
      <c r="E671" t="s">
        <v>2383</v>
      </c>
    </row>
    <row r="672" spans="1:5" x14ac:dyDescent="0.25">
      <c r="A672" t="s">
        <v>2031</v>
      </c>
      <c r="B672" t="s">
        <v>2032</v>
      </c>
      <c r="C672" t="s">
        <v>235</v>
      </c>
      <c r="D672" s="1">
        <v>44810</v>
      </c>
      <c r="E672" t="s">
        <v>2033</v>
      </c>
    </row>
    <row r="673" spans="1:5" x14ac:dyDescent="0.25">
      <c r="A673" t="s">
        <v>1989</v>
      </c>
      <c r="B673" t="s">
        <v>1990</v>
      </c>
      <c r="C673" t="s">
        <v>304</v>
      </c>
      <c r="D673" s="1">
        <v>45082</v>
      </c>
      <c r="E673" s="1">
        <v>44687</v>
      </c>
    </row>
    <row r="674" spans="1:5" x14ac:dyDescent="0.25">
      <c r="A674" t="s">
        <v>2250</v>
      </c>
      <c r="B674" t="s">
        <v>2251</v>
      </c>
      <c r="C674" t="s">
        <v>973</v>
      </c>
    </row>
    <row r="675" spans="1:5" x14ac:dyDescent="0.25">
      <c r="A675" t="s">
        <v>691</v>
      </c>
      <c r="B675" t="s">
        <v>692</v>
      </c>
      <c r="C675" s="1">
        <v>44992</v>
      </c>
      <c r="D675" t="s">
        <v>693</v>
      </c>
      <c r="E675" s="1">
        <v>44966</v>
      </c>
    </row>
    <row r="676" spans="1:5" x14ac:dyDescent="0.25">
      <c r="A676" t="s">
        <v>1230</v>
      </c>
      <c r="B676" t="s">
        <v>1231</v>
      </c>
      <c r="C676" s="1">
        <v>45175</v>
      </c>
      <c r="D676" t="s">
        <v>1232</v>
      </c>
      <c r="E676" t="s">
        <v>1233</v>
      </c>
    </row>
    <row r="677" spans="1:5" x14ac:dyDescent="0.25">
      <c r="A677" t="s">
        <v>1012</v>
      </c>
      <c r="B677" t="s">
        <v>1013</v>
      </c>
      <c r="D677" t="s">
        <v>335</v>
      </c>
      <c r="E677" t="s">
        <v>1014</v>
      </c>
    </row>
    <row r="678" spans="1:5" x14ac:dyDescent="0.25">
      <c r="A678" t="s">
        <v>1433</v>
      </c>
      <c r="B678" t="s">
        <v>1434</v>
      </c>
      <c r="D678" t="s">
        <v>255</v>
      </c>
      <c r="E678" t="s">
        <v>945</v>
      </c>
    </row>
    <row r="679" spans="1:5" x14ac:dyDescent="0.25">
      <c r="A679" t="s">
        <v>2287</v>
      </c>
      <c r="B679" t="s">
        <v>2288</v>
      </c>
      <c r="C679" s="1">
        <v>45205</v>
      </c>
      <c r="D679" s="1">
        <v>44960</v>
      </c>
      <c r="E679" t="s">
        <v>278</v>
      </c>
    </row>
    <row r="680" spans="1:5" x14ac:dyDescent="0.25">
      <c r="A680" t="s">
        <v>1721</v>
      </c>
      <c r="B680" t="s">
        <v>1722</v>
      </c>
      <c r="C680" s="1">
        <v>45171</v>
      </c>
      <c r="D680" t="s">
        <v>132</v>
      </c>
      <c r="E680" t="s">
        <v>929</v>
      </c>
    </row>
    <row r="681" spans="1:5" x14ac:dyDescent="0.25">
      <c r="A681" t="s">
        <v>1451</v>
      </c>
      <c r="B681" t="s">
        <v>1452</v>
      </c>
      <c r="C681" t="s">
        <v>423</v>
      </c>
      <c r="D681" s="1">
        <v>44688</v>
      </c>
      <c r="E681" t="s">
        <v>962</v>
      </c>
    </row>
    <row r="682" spans="1:5" x14ac:dyDescent="0.25">
      <c r="A682" t="s">
        <v>1899</v>
      </c>
      <c r="B682" t="s">
        <v>1900</v>
      </c>
      <c r="C682" t="s">
        <v>349</v>
      </c>
      <c r="D682" t="s">
        <v>1397</v>
      </c>
      <c r="E682" t="s">
        <v>1901</v>
      </c>
    </row>
    <row r="683" spans="1:5" x14ac:dyDescent="0.25">
      <c r="A683" t="s">
        <v>1483</v>
      </c>
      <c r="B683" t="s">
        <v>1484</v>
      </c>
      <c r="C683" s="1">
        <v>44603</v>
      </c>
      <c r="D683" t="s">
        <v>603</v>
      </c>
      <c r="E683" s="1">
        <v>44958</v>
      </c>
    </row>
    <row r="684" spans="1:5" x14ac:dyDescent="0.25">
      <c r="A684" t="s">
        <v>1386</v>
      </c>
      <c r="B684" t="s">
        <v>1387</v>
      </c>
      <c r="C684" t="s">
        <v>795</v>
      </c>
    </row>
    <row r="685" spans="1:5" x14ac:dyDescent="0.25">
      <c r="A685" t="s">
        <v>1177</v>
      </c>
      <c r="B685" t="s">
        <v>1178</v>
      </c>
      <c r="C685" t="s">
        <v>1179</v>
      </c>
      <c r="D685" t="s">
        <v>390</v>
      </c>
      <c r="E685" s="1">
        <v>45176</v>
      </c>
    </row>
    <row r="686" spans="1:5" x14ac:dyDescent="0.25">
      <c r="A686" t="s">
        <v>2002</v>
      </c>
      <c r="B686" t="s">
        <v>2003</v>
      </c>
      <c r="C686" s="1">
        <v>44656</v>
      </c>
      <c r="D686" t="s">
        <v>603</v>
      </c>
      <c r="E686" t="s">
        <v>642</v>
      </c>
    </row>
    <row r="687" spans="1:5" x14ac:dyDescent="0.25">
      <c r="A687" t="s">
        <v>2388</v>
      </c>
      <c r="B687" t="s">
        <v>2389</v>
      </c>
      <c r="C687" t="s">
        <v>1125</v>
      </c>
    </row>
    <row r="688" spans="1:5" x14ac:dyDescent="0.25">
      <c r="A688" t="s">
        <v>1751</v>
      </c>
      <c r="B688" t="s">
        <v>1752</v>
      </c>
      <c r="C688" s="1">
        <v>44839</v>
      </c>
    </row>
    <row r="689" spans="1:5" x14ac:dyDescent="0.25">
      <c r="A689" t="s">
        <v>1581</v>
      </c>
      <c r="B689" t="s">
        <v>1582</v>
      </c>
      <c r="C689" t="s">
        <v>193</v>
      </c>
      <c r="D689" s="1">
        <v>45145</v>
      </c>
      <c r="E689" s="1">
        <v>45028</v>
      </c>
    </row>
    <row r="690" spans="1:5" x14ac:dyDescent="0.25">
      <c r="A690" t="s">
        <v>1377</v>
      </c>
      <c r="B690" t="s">
        <v>1378</v>
      </c>
      <c r="C690" t="s">
        <v>1379</v>
      </c>
      <c r="D690" t="s">
        <v>739</v>
      </c>
      <c r="E690" s="1">
        <v>44777</v>
      </c>
    </row>
    <row r="691" spans="1:5" x14ac:dyDescent="0.25">
      <c r="A691" t="s">
        <v>2024</v>
      </c>
      <c r="B691" t="s">
        <v>2025</v>
      </c>
      <c r="C691" t="s">
        <v>785</v>
      </c>
    </row>
    <row r="692" spans="1:5" x14ac:dyDescent="0.25">
      <c r="A692" t="s">
        <v>433</v>
      </c>
      <c r="B692" t="s">
        <v>434</v>
      </c>
      <c r="C692" s="1">
        <v>45205</v>
      </c>
    </row>
    <row r="693" spans="1:5" x14ac:dyDescent="0.25">
      <c r="A693" t="s">
        <v>1192</v>
      </c>
      <c r="B693" t="s">
        <v>1193</v>
      </c>
      <c r="C693" t="s">
        <v>42</v>
      </c>
      <c r="D693" t="s">
        <v>35</v>
      </c>
      <c r="E693" s="1">
        <v>45417</v>
      </c>
    </row>
    <row r="694" spans="1:5" x14ac:dyDescent="0.25">
      <c r="A694" t="s">
        <v>315</v>
      </c>
      <c r="B694" t="s">
        <v>316</v>
      </c>
      <c r="C694" s="1">
        <v>45174</v>
      </c>
      <c r="D694" s="1">
        <v>44629</v>
      </c>
      <c r="E694" s="1">
        <v>44966</v>
      </c>
    </row>
    <row r="695" spans="1:5" x14ac:dyDescent="0.25">
      <c r="A695" t="s">
        <v>2263</v>
      </c>
      <c r="B695" t="s">
        <v>2264</v>
      </c>
      <c r="C695" t="s">
        <v>485</v>
      </c>
    </row>
    <row r="696" spans="1:5" x14ac:dyDescent="0.25">
      <c r="A696" t="s">
        <v>1395</v>
      </c>
      <c r="B696" t="s">
        <v>1396</v>
      </c>
      <c r="C696" s="1">
        <v>45053</v>
      </c>
      <c r="D696" t="s">
        <v>1397</v>
      </c>
      <c r="E696" t="s">
        <v>764</v>
      </c>
    </row>
    <row r="697" spans="1:5" x14ac:dyDescent="0.25">
      <c r="A697" t="s">
        <v>2248</v>
      </c>
      <c r="B697" t="s">
        <v>2249</v>
      </c>
      <c r="D697" s="1">
        <v>44632</v>
      </c>
      <c r="E697" t="s">
        <v>1983</v>
      </c>
    </row>
    <row r="698" spans="1:5" x14ac:dyDescent="0.25">
      <c r="A698" t="s">
        <v>1681</v>
      </c>
      <c r="B698" t="s">
        <v>1682</v>
      </c>
      <c r="C698" s="1">
        <v>44604</v>
      </c>
      <c r="D698" t="s">
        <v>177</v>
      </c>
      <c r="E698" t="s">
        <v>1243</v>
      </c>
    </row>
    <row r="699" spans="1:5" x14ac:dyDescent="0.25">
      <c r="A699" t="s">
        <v>1063</v>
      </c>
      <c r="B699" t="s">
        <v>1064</v>
      </c>
      <c r="C699" t="s">
        <v>239</v>
      </c>
    </row>
    <row r="700" spans="1:5" x14ac:dyDescent="0.25">
      <c r="A700" t="s">
        <v>1975</v>
      </c>
      <c r="B700" t="s">
        <v>1976</v>
      </c>
      <c r="C700" t="s">
        <v>1397</v>
      </c>
      <c r="D700" t="s">
        <v>562</v>
      </c>
      <c r="E700" t="s">
        <v>532</v>
      </c>
    </row>
    <row r="701" spans="1:5" x14ac:dyDescent="0.25">
      <c r="A701" t="s">
        <v>1630</v>
      </c>
      <c r="B701" t="s">
        <v>1631</v>
      </c>
      <c r="C701" s="1">
        <v>45266</v>
      </c>
      <c r="D701" t="s">
        <v>759</v>
      </c>
      <c r="E701" t="s">
        <v>92</v>
      </c>
    </row>
    <row r="702" spans="1:5" x14ac:dyDescent="0.25">
      <c r="A702" t="s">
        <v>2406</v>
      </c>
      <c r="B702" t="s">
        <v>2407</v>
      </c>
      <c r="D702" s="1">
        <v>45234</v>
      </c>
      <c r="E702" t="s">
        <v>2408</v>
      </c>
    </row>
    <row r="703" spans="1:5" x14ac:dyDescent="0.25">
      <c r="A703" t="s">
        <v>833</v>
      </c>
      <c r="B703" t="s">
        <v>834</v>
      </c>
      <c r="C703" s="1">
        <v>44964</v>
      </c>
      <c r="D703" s="1">
        <v>45234</v>
      </c>
      <c r="E703" s="1">
        <v>44937</v>
      </c>
    </row>
    <row r="704" spans="1:5" x14ac:dyDescent="0.25">
      <c r="A704" t="s">
        <v>870</v>
      </c>
      <c r="B704" t="s">
        <v>871</v>
      </c>
      <c r="C704" s="1">
        <v>45207</v>
      </c>
      <c r="D704" t="s">
        <v>335</v>
      </c>
      <c r="E704" t="s">
        <v>346</v>
      </c>
    </row>
    <row r="705" spans="1:5" x14ac:dyDescent="0.25">
      <c r="A705" t="s">
        <v>650</v>
      </c>
      <c r="B705" t="s">
        <v>651</v>
      </c>
      <c r="C705" t="s">
        <v>652</v>
      </c>
      <c r="D705" t="s">
        <v>653</v>
      </c>
      <c r="E705" t="s">
        <v>654</v>
      </c>
    </row>
    <row r="706" spans="1:5" x14ac:dyDescent="0.25">
      <c r="A706" t="s">
        <v>1613</v>
      </c>
      <c r="B706" t="s">
        <v>1614</v>
      </c>
      <c r="C706" t="s">
        <v>124</v>
      </c>
    </row>
    <row r="707" spans="1:5" x14ac:dyDescent="0.25">
      <c r="A707" t="s">
        <v>520</v>
      </c>
      <c r="B707" t="s">
        <v>521</v>
      </c>
      <c r="C707" s="1">
        <v>45140</v>
      </c>
      <c r="D707" s="1">
        <v>44780</v>
      </c>
      <c r="E707" t="s">
        <v>522</v>
      </c>
    </row>
    <row r="708" spans="1:5" x14ac:dyDescent="0.25">
      <c r="A708" t="s">
        <v>927</v>
      </c>
      <c r="B708" t="s">
        <v>928</v>
      </c>
      <c r="C708" t="s">
        <v>929</v>
      </c>
      <c r="D708" t="s">
        <v>930</v>
      </c>
      <c r="E708" s="1">
        <v>45323</v>
      </c>
    </row>
    <row r="709" spans="1:5" x14ac:dyDescent="0.25">
      <c r="A709" t="s">
        <v>830</v>
      </c>
      <c r="B709" t="s">
        <v>831</v>
      </c>
      <c r="C709" t="s">
        <v>832</v>
      </c>
      <c r="D709" s="1">
        <v>44781</v>
      </c>
      <c r="E709" s="1">
        <v>44903</v>
      </c>
    </row>
    <row r="710" spans="1:5" x14ac:dyDescent="0.25">
      <c r="A710" t="s">
        <v>1461</v>
      </c>
      <c r="B710" t="s">
        <v>1462</v>
      </c>
      <c r="C710" s="1">
        <v>44811</v>
      </c>
      <c r="D710" s="1">
        <v>44656</v>
      </c>
      <c r="E710" t="s">
        <v>132</v>
      </c>
    </row>
    <row r="711" spans="1:5" x14ac:dyDescent="0.25">
      <c r="A711" t="s">
        <v>1461</v>
      </c>
      <c r="B711" t="s">
        <v>2258</v>
      </c>
      <c r="C711" s="1">
        <v>44960</v>
      </c>
      <c r="D711" t="s">
        <v>498</v>
      </c>
      <c r="E711" t="s">
        <v>143</v>
      </c>
    </row>
    <row r="712" spans="1:5" x14ac:dyDescent="0.25">
      <c r="A712" t="s">
        <v>2160</v>
      </c>
      <c r="B712" t="s">
        <v>2161</v>
      </c>
      <c r="D712" t="s">
        <v>1091</v>
      </c>
      <c r="E712" s="1">
        <v>44568</v>
      </c>
    </row>
    <row r="713" spans="1:5" x14ac:dyDescent="0.25">
      <c r="A713" t="s">
        <v>270</v>
      </c>
      <c r="B713" t="s">
        <v>271</v>
      </c>
      <c r="C713" t="s">
        <v>272</v>
      </c>
      <c r="D713" s="1">
        <v>45141</v>
      </c>
      <c r="E713" t="s">
        <v>273</v>
      </c>
    </row>
    <row r="714" spans="1:5" x14ac:dyDescent="0.25">
      <c r="A714" t="s">
        <v>1933</v>
      </c>
      <c r="B714" t="s">
        <v>1934</v>
      </c>
      <c r="C714" t="s">
        <v>603</v>
      </c>
      <c r="D714" t="s">
        <v>423</v>
      </c>
      <c r="E714" t="s">
        <v>1935</v>
      </c>
    </row>
    <row r="715" spans="1:5" x14ac:dyDescent="0.25">
      <c r="A715" t="s">
        <v>2036</v>
      </c>
      <c r="B715" t="s">
        <v>2037</v>
      </c>
      <c r="D715" t="s">
        <v>151</v>
      </c>
      <c r="E715" s="1">
        <v>45449</v>
      </c>
    </row>
    <row r="716" spans="1:5" x14ac:dyDescent="0.25">
      <c r="A716" t="s">
        <v>1145</v>
      </c>
      <c r="B716" t="s">
        <v>1146</v>
      </c>
      <c r="C716" t="s">
        <v>889</v>
      </c>
      <c r="D716" s="1">
        <v>44815</v>
      </c>
      <c r="E716" t="s">
        <v>82</v>
      </c>
    </row>
    <row r="717" spans="1:5" x14ac:dyDescent="0.25">
      <c r="A717" t="s">
        <v>800</v>
      </c>
      <c r="B717" t="s">
        <v>801</v>
      </c>
      <c r="C717" s="1">
        <v>44987</v>
      </c>
      <c r="D717" s="1">
        <v>45148</v>
      </c>
      <c r="E717" s="1">
        <v>45018</v>
      </c>
    </row>
    <row r="718" spans="1:5" x14ac:dyDescent="0.25">
      <c r="A718" t="s">
        <v>800</v>
      </c>
      <c r="B718" t="s">
        <v>1703</v>
      </c>
      <c r="C718" s="1">
        <v>44604</v>
      </c>
      <c r="D718" s="1">
        <v>45174</v>
      </c>
      <c r="E718" t="s">
        <v>7</v>
      </c>
    </row>
    <row r="719" spans="1:5" x14ac:dyDescent="0.25">
      <c r="A719" t="s">
        <v>737</v>
      </c>
      <c r="B719" t="s">
        <v>738</v>
      </c>
      <c r="C719" s="1">
        <v>44782</v>
      </c>
      <c r="D719" t="s">
        <v>739</v>
      </c>
      <c r="E719" t="s">
        <v>740</v>
      </c>
    </row>
    <row r="720" spans="1:5" x14ac:dyDescent="0.25">
      <c r="A720" t="s">
        <v>287</v>
      </c>
      <c r="B720" t="s">
        <v>288</v>
      </c>
      <c r="C720" t="s">
        <v>289</v>
      </c>
      <c r="D720" s="1">
        <v>44807</v>
      </c>
      <c r="E720" s="1">
        <v>44961</v>
      </c>
    </row>
    <row r="721" spans="1:5" x14ac:dyDescent="0.25">
      <c r="A721" t="s">
        <v>1209</v>
      </c>
      <c r="B721" t="s">
        <v>1210</v>
      </c>
      <c r="C721" t="s">
        <v>220</v>
      </c>
      <c r="D721" t="s">
        <v>197</v>
      </c>
      <c r="E721" t="s">
        <v>1211</v>
      </c>
    </row>
    <row r="722" spans="1:5" x14ac:dyDescent="0.25">
      <c r="A722" t="s">
        <v>655</v>
      </c>
      <c r="B722" t="s">
        <v>656</v>
      </c>
      <c r="C722" s="1">
        <v>44934</v>
      </c>
      <c r="D722" t="s">
        <v>304</v>
      </c>
      <c r="E722" t="s">
        <v>401</v>
      </c>
    </row>
    <row r="723" spans="1:5" x14ac:dyDescent="0.25">
      <c r="A723" t="s">
        <v>1944</v>
      </c>
      <c r="B723" t="s">
        <v>1945</v>
      </c>
      <c r="C723" t="s">
        <v>1431</v>
      </c>
      <c r="D723" t="s">
        <v>1431</v>
      </c>
      <c r="E723" s="1">
        <v>44601</v>
      </c>
    </row>
    <row r="724" spans="1:5" x14ac:dyDescent="0.25">
      <c r="A724" t="s">
        <v>2327</v>
      </c>
      <c r="B724" t="s">
        <v>2328</v>
      </c>
      <c r="C724" s="1">
        <v>44663</v>
      </c>
      <c r="D724" t="s">
        <v>155</v>
      </c>
      <c r="E724" t="s">
        <v>713</v>
      </c>
    </row>
    <row r="725" spans="1:5" x14ac:dyDescent="0.25">
      <c r="A725" t="s">
        <v>1308</v>
      </c>
      <c r="B725" t="s">
        <v>1309</v>
      </c>
      <c r="C725" t="s">
        <v>128</v>
      </c>
      <c r="D725" t="s">
        <v>837</v>
      </c>
      <c r="E725" s="1">
        <v>44604</v>
      </c>
    </row>
    <row r="726" spans="1:5" x14ac:dyDescent="0.25">
      <c r="A726" t="s">
        <v>913</v>
      </c>
      <c r="B726" t="s">
        <v>914</v>
      </c>
      <c r="C726" s="1">
        <v>44813</v>
      </c>
      <c r="D726" t="s">
        <v>139</v>
      </c>
      <c r="E726" t="s">
        <v>647</v>
      </c>
    </row>
    <row r="727" spans="1:5" x14ac:dyDescent="0.25">
      <c r="A727" t="s">
        <v>1105</v>
      </c>
      <c r="B727" t="s">
        <v>1106</v>
      </c>
      <c r="C727" s="1">
        <v>44964</v>
      </c>
    </row>
    <row r="728" spans="1:5" x14ac:dyDescent="0.25">
      <c r="A728" t="s">
        <v>557</v>
      </c>
      <c r="B728" t="s">
        <v>558</v>
      </c>
      <c r="C728" s="1">
        <v>44603</v>
      </c>
      <c r="D728" t="s">
        <v>460</v>
      </c>
      <c r="E728" t="s">
        <v>346</v>
      </c>
    </row>
    <row r="729" spans="1:5" x14ac:dyDescent="0.25">
      <c r="A729" t="s">
        <v>2064</v>
      </c>
      <c r="B729" t="s">
        <v>2065</v>
      </c>
      <c r="C729" t="s">
        <v>2060</v>
      </c>
      <c r="D729" s="1">
        <v>45240</v>
      </c>
      <c r="E729" t="s">
        <v>2066</v>
      </c>
    </row>
    <row r="730" spans="1:5" x14ac:dyDescent="0.25">
      <c r="A730" t="s">
        <v>282</v>
      </c>
      <c r="B730" t="s">
        <v>283</v>
      </c>
      <c r="C730" s="1">
        <v>45178</v>
      </c>
      <c r="D730" s="1">
        <v>45148</v>
      </c>
      <c r="E730" t="s">
        <v>284</v>
      </c>
    </row>
    <row r="731" spans="1:5" x14ac:dyDescent="0.25">
      <c r="A731" t="s">
        <v>1817</v>
      </c>
      <c r="B731" t="s">
        <v>1818</v>
      </c>
      <c r="C731" t="s">
        <v>464</v>
      </c>
      <c r="D731" s="1">
        <v>44988</v>
      </c>
      <c r="E731" s="1">
        <v>45600</v>
      </c>
    </row>
    <row r="732" spans="1:5" x14ac:dyDescent="0.25">
      <c r="A732" t="s">
        <v>917</v>
      </c>
      <c r="B732" t="s">
        <v>918</v>
      </c>
      <c r="C732" s="1">
        <v>44690</v>
      </c>
    </row>
    <row r="733" spans="1:5" x14ac:dyDescent="0.25">
      <c r="A733" t="s">
        <v>1799</v>
      </c>
      <c r="B733" t="s">
        <v>1800</v>
      </c>
      <c r="C733" t="s">
        <v>28</v>
      </c>
      <c r="D733" s="1">
        <v>45174</v>
      </c>
      <c r="E733" s="1">
        <v>45027</v>
      </c>
    </row>
    <row r="734" spans="1:5" x14ac:dyDescent="0.25">
      <c r="A734" t="s">
        <v>246</v>
      </c>
      <c r="B734" t="s">
        <v>247</v>
      </c>
      <c r="C734" s="1">
        <v>44779</v>
      </c>
      <c r="D734" s="1">
        <v>44690</v>
      </c>
      <c r="E734" s="1">
        <v>45084</v>
      </c>
    </row>
    <row r="735" spans="1:5" x14ac:dyDescent="0.25">
      <c r="A735" t="s">
        <v>599</v>
      </c>
      <c r="B735" t="s">
        <v>600</v>
      </c>
      <c r="D735" t="s">
        <v>121</v>
      </c>
      <c r="E735" s="1">
        <v>45078</v>
      </c>
    </row>
    <row r="736" spans="1:5" x14ac:dyDescent="0.25">
      <c r="A736" t="s">
        <v>544</v>
      </c>
      <c r="B736" t="s">
        <v>545</v>
      </c>
      <c r="C736" s="1">
        <v>45051</v>
      </c>
      <c r="D736" t="s">
        <v>546</v>
      </c>
      <c r="E736" s="1">
        <v>45387</v>
      </c>
    </row>
    <row r="737" spans="1:5" x14ac:dyDescent="0.25">
      <c r="A737" t="s">
        <v>1478</v>
      </c>
      <c r="B737" t="s">
        <v>1479</v>
      </c>
      <c r="C737" t="s">
        <v>549</v>
      </c>
      <c r="D737" s="1">
        <v>44604</v>
      </c>
      <c r="E737" t="s">
        <v>1480</v>
      </c>
    </row>
    <row r="738" spans="1:5" x14ac:dyDescent="0.25">
      <c r="A738" t="s">
        <v>812</v>
      </c>
      <c r="B738" t="s">
        <v>813</v>
      </c>
      <c r="C738" t="s">
        <v>180</v>
      </c>
      <c r="D738" t="s">
        <v>463</v>
      </c>
      <c r="E738" s="1">
        <v>45148</v>
      </c>
    </row>
    <row r="739" spans="1:5" x14ac:dyDescent="0.25">
      <c r="A739" t="s">
        <v>924</v>
      </c>
      <c r="B739" t="s">
        <v>925</v>
      </c>
      <c r="C739" s="1">
        <v>44993</v>
      </c>
      <c r="D739" t="s">
        <v>926</v>
      </c>
      <c r="E739" s="1">
        <v>45204</v>
      </c>
    </row>
    <row r="740" spans="1:5" x14ac:dyDescent="0.25">
      <c r="A740" t="s">
        <v>1556</v>
      </c>
      <c r="B740" t="s">
        <v>1557</v>
      </c>
      <c r="C740" t="s">
        <v>861</v>
      </c>
      <c r="D740" t="s">
        <v>1196</v>
      </c>
      <c r="E740" t="s">
        <v>73</v>
      </c>
    </row>
    <row r="741" spans="1:5" x14ac:dyDescent="0.25">
      <c r="A741" t="s">
        <v>1344</v>
      </c>
      <c r="B741" t="s">
        <v>1345</v>
      </c>
      <c r="C741" t="s">
        <v>1346</v>
      </c>
      <c r="D741" s="1">
        <v>44752</v>
      </c>
      <c r="E741" s="1">
        <v>44961</v>
      </c>
    </row>
    <row r="742" spans="1:5" x14ac:dyDescent="0.25">
      <c r="A742" t="s">
        <v>1887</v>
      </c>
      <c r="B742" t="s">
        <v>1888</v>
      </c>
      <c r="C742" t="s">
        <v>124</v>
      </c>
    </row>
    <row r="743" spans="1:5" x14ac:dyDescent="0.25">
      <c r="A743" t="s">
        <v>991</v>
      </c>
      <c r="B743" t="s">
        <v>992</v>
      </c>
      <c r="C743" t="s">
        <v>669</v>
      </c>
      <c r="D743" s="1">
        <v>45017</v>
      </c>
      <c r="E743" s="1">
        <v>44903</v>
      </c>
    </row>
    <row r="744" spans="1:5" x14ac:dyDescent="0.25">
      <c r="A744" t="s">
        <v>466</v>
      </c>
      <c r="B744" t="s">
        <v>467</v>
      </c>
      <c r="C744" t="s">
        <v>468</v>
      </c>
      <c r="D744" s="1">
        <v>45078</v>
      </c>
      <c r="E744" t="s">
        <v>469</v>
      </c>
    </row>
    <row r="745" spans="1:5" x14ac:dyDescent="0.25">
      <c r="A745" t="s">
        <v>2295</v>
      </c>
      <c r="B745" t="s">
        <v>2296</v>
      </c>
      <c r="C745" t="s">
        <v>522</v>
      </c>
      <c r="D745" t="s">
        <v>464</v>
      </c>
      <c r="E745" s="1">
        <v>45052</v>
      </c>
    </row>
    <row r="746" spans="1:5" x14ac:dyDescent="0.25">
      <c r="A746" t="s">
        <v>210</v>
      </c>
      <c r="B746" t="s">
        <v>211</v>
      </c>
      <c r="C746" t="s">
        <v>53</v>
      </c>
      <c r="D746" s="1">
        <v>44986</v>
      </c>
      <c r="E746" t="s">
        <v>212</v>
      </c>
    </row>
    <row r="747" spans="1:5" x14ac:dyDescent="0.25">
      <c r="A747" t="s">
        <v>2322</v>
      </c>
      <c r="B747" t="s">
        <v>2323</v>
      </c>
      <c r="C747" t="s">
        <v>139</v>
      </c>
      <c r="D747" t="s">
        <v>185</v>
      </c>
      <c r="E747" s="1">
        <v>45509</v>
      </c>
    </row>
    <row r="748" spans="1:5" x14ac:dyDescent="0.25">
      <c r="A748" t="s">
        <v>1821</v>
      </c>
      <c r="B748" t="s">
        <v>1822</v>
      </c>
      <c r="C748" t="s">
        <v>1823</v>
      </c>
      <c r="D748" t="s">
        <v>637</v>
      </c>
      <c r="E748" s="1">
        <v>45117</v>
      </c>
    </row>
    <row r="749" spans="1:5" x14ac:dyDescent="0.25">
      <c r="A749" t="s">
        <v>1528</v>
      </c>
      <c r="B749" t="s">
        <v>1529</v>
      </c>
      <c r="C749" t="s">
        <v>1379</v>
      </c>
      <c r="D749" t="s">
        <v>307</v>
      </c>
      <c r="E749" s="1">
        <v>45017</v>
      </c>
    </row>
    <row r="750" spans="1:5" x14ac:dyDescent="0.25">
      <c r="A750" t="s">
        <v>1591</v>
      </c>
      <c r="B750" t="s">
        <v>1592</v>
      </c>
      <c r="D750" t="s">
        <v>259</v>
      </c>
      <c r="E750" t="s">
        <v>874</v>
      </c>
    </row>
    <row r="751" spans="1:5" x14ac:dyDescent="0.25">
      <c r="A751" t="s">
        <v>1870</v>
      </c>
      <c r="B751" t="s">
        <v>1871</v>
      </c>
      <c r="C751" t="s">
        <v>508</v>
      </c>
      <c r="D751" t="s">
        <v>220</v>
      </c>
      <c r="E751" s="1">
        <v>45263</v>
      </c>
    </row>
    <row r="752" spans="1:5" x14ac:dyDescent="0.25">
      <c r="A752" t="s">
        <v>1481</v>
      </c>
      <c r="B752" t="s">
        <v>1482</v>
      </c>
      <c r="C752" s="1">
        <v>44875</v>
      </c>
      <c r="D752" s="1">
        <v>45174</v>
      </c>
      <c r="E752" s="1">
        <v>45080</v>
      </c>
    </row>
    <row r="753" spans="1:5" x14ac:dyDescent="0.25">
      <c r="A753" t="s">
        <v>191</v>
      </c>
      <c r="B753" t="s">
        <v>192</v>
      </c>
      <c r="C753" s="1">
        <v>45142</v>
      </c>
      <c r="D753" t="s">
        <v>95</v>
      </c>
      <c r="E753" t="s">
        <v>193</v>
      </c>
    </row>
    <row r="754" spans="1:5" x14ac:dyDescent="0.25">
      <c r="A754" t="s">
        <v>2188</v>
      </c>
      <c r="B754" t="s">
        <v>2189</v>
      </c>
      <c r="C754" t="s">
        <v>916</v>
      </c>
      <c r="D754" t="s">
        <v>104</v>
      </c>
      <c r="E754" t="s">
        <v>901</v>
      </c>
    </row>
    <row r="755" spans="1:5" x14ac:dyDescent="0.25">
      <c r="A755" t="s">
        <v>515</v>
      </c>
      <c r="B755" t="s">
        <v>516</v>
      </c>
      <c r="C755" t="s">
        <v>517</v>
      </c>
      <c r="D755" t="s">
        <v>371</v>
      </c>
      <c r="E755" s="1">
        <v>44602</v>
      </c>
    </row>
    <row r="756" spans="1:5" x14ac:dyDescent="0.25">
      <c r="A756" t="s">
        <v>515</v>
      </c>
      <c r="B756" t="s">
        <v>1739</v>
      </c>
      <c r="C756" t="s">
        <v>338</v>
      </c>
      <c r="D756" t="s">
        <v>976</v>
      </c>
      <c r="E756" t="s">
        <v>764</v>
      </c>
    </row>
    <row r="757" spans="1:5" x14ac:dyDescent="0.25">
      <c r="A757" t="s">
        <v>397</v>
      </c>
      <c r="B757" t="s">
        <v>398</v>
      </c>
      <c r="C757" s="1">
        <v>44568</v>
      </c>
      <c r="D757" t="s">
        <v>110</v>
      </c>
      <c r="E757" s="1">
        <v>44930</v>
      </c>
    </row>
    <row r="758" spans="1:5" x14ac:dyDescent="0.25">
      <c r="A758" t="s">
        <v>2244</v>
      </c>
      <c r="B758" t="s">
        <v>2245</v>
      </c>
      <c r="C758" t="s">
        <v>1920</v>
      </c>
      <c r="D758" s="1">
        <v>44655</v>
      </c>
      <c r="E758" t="s">
        <v>538</v>
      </c>
    </row>
    <row r="759" spans="1:5" x14ac:dyDescent="0.25">
      <c r="A759" t="s">
        <v>937</v>
      </c>
      <c r="B759" t="s">
        <v>938</v>
      </c>
      <c r="C759" s="1">
        <v>45048</v>
      </c>
      <c r="D759" s="1">
        <v>45116</v>
      </c>
      <c r="E759" s="1">
        <v>45143</v>
      </c>
    </row>
    <row r="760" spans="1:5" x14ac:dyDescent="0.25">
      <c r="A760" t="s">
        <v>339</v>
      </c>
      <c r="B760" t="s">
        <v>340</v>
      </c>
      <c r="C760" s="1">
        <v>45048</v>
      </c>
      <c r="D760" s="1">
        <v>44567</v>
      </c>
      <c r="E760" s="1">
        <v>45139</v>
      </c>
    </row>
    <row r="761" spans="1:5" x14ac:dyDescent="0.25">
      <c r="A761" t="s">
        <v>979</v>
      </c>
      <c r="B761" t="s">
        <v>980</v>
      </c>
      <c r="C761" t="s">
        <v>756</v>
      </c>
      <c r="D761" s="1">
        <v>45172</v>
      </c>
      <c r="E761" t="s">
        <v>981</v>
      </c>
    </row>
    <row r="762" spans="1:5" x14ac:dyDescent="0.25">
      <c r="A762" t="s">
        <v>2267</v>
      </c>
      <c r="B762" t="s">
        <v>940</v>
      </c>
      <c r="C762" t="s">
        <v>1258</v>
      </c>
      <c r="D762" t="s">
        <v>604</v>
      </c>
      <c r="E762" t="s">
        <v>1828</v>
      </c>
    </row>
    <row r="763" spans="1:5" x14ac:dyDescent="0.25">
      <c r="A763" t="s">
        <v>2167</v>
      </c>
      <c r="B763" t="s">
        <v>2168</v>
      </c>
      <c r="C763" s="1">
        <v>44875</v>
      </c>
      <c r="D763" t="s">
        <v>134</v>
      </c>
      <c r="E763" t="s">
        <v>647</v>
      </c>
    </row>
    <row r="764" spans="1:5" x14ac:dyDescent="0.25">
      <c r="A764" t="s">
        <v>333</v>
      </c>
      <c r="B764" t="s">
        <v>334</v>
      </c>
      <c r="C764" s="1">
        <v>45266</v>
      </c>
      <c r="D764" s="1">
        <v>44813</v>
      </c>
      <c r="E764" t="s">
        <v>335</v>
      </c>
    </row>
    <row r="765" spans="1:5" x14ac:dyDescent="0.25">
      <c r="A765" t="s">
        <v>2343</v>
      </c>
      <c r="B765" t="s">
        <v>2344</v>
      </c>
      <c r="C765" s="1">
        <v>45141</v>
      </c>
      <c r="D765" t="s">
        <v>926</v>
      </c>
      <c r="E765" t="s">
        <v>2130</v>
      </c>
    </row>
    <row r="766" spans="1:5" x14ac:dyDescent="0.25">
      <c r="A766" t="s">
        <v>1579</v>
      </c>
      <c r="B766" t="s">
        <v>1580</v>
      </c>
      <c r="C766" s="1">
        <v>45086</v>
      </c>
      <c r="D766" t="s">
        <v>61</v>
      </c>
      <c r="E766" t="s">
        <v>432</v>
      </c>
    </row>
    <row r="767" spans="1:5" x14ac:dyDescent="0.25">
      <c r="A767" t="s">
        <v>1647</v>
      </c>
      <c r="B767" t="s">
        <v>1648</v>
      </c>
    </row>
    <row r="768" spans="1:5" x14ac:dyDescent="0.25">
      <c r="A768" t="s">
        <v>773</v>
      </c>
      <c r="B768" t="s">
        <v>774</v>
      </c>
      <c r="D768" t="s">
        <v>739</v>
      </c>
      <c r="E768" t="s">
        <v>775</v>
      </c>
    </row>
    <row r="769" spans="1:5" x14ac:dyDescent="0.25">
      <c r="A769" t="s">
        <v>838</v>
      </c>
      <c r="B769" t="s">
        <v>839</v>
      </c>
      <c r="C769" t="s">
        <v>364</v>
      </c>
      <c r="D769" s="1">
        <v>45235</v>
      </c>
      <c r="E769" t="s">
        <v>472</v>
      </c>
    </row>
    <row r="770" spans="1:5" x14ac:dyDescent="0.25">
      <c r="A770" t="s">
        <v>838</v>
      </c>
      <c r="B770" t="s">
        <v>2177</v>
      </c>
      <c r="C770" t="s">
        <v>177</v>
      </c>
      <c r="D770" t="s">
        <v>542</v>
      </c>
      <c r="E770" s="1">
        <v>45353</v>
      </c>
    </row>
    <row r="771" spans="1:5" x14ac:dyDescent="0.25">
      <c r="A771" t="s">
        <v>1351</v>
      </c>
      <c r="B771" t="s">
        <v>1352</v>
      </c>
      <c r="C771" t="s">
        <v>121</v>
      </c>
      <c r="D771" t="s">
        <v>1115</v>
      </c>
      <c r="E771" t="s">
        <v>10</v>
      </c>
    </row>
    <row r="772" spans="1:5" x14ac:dyDescent="0.25">
      <c r="A772" t="s">
        <v>2097</v>
      </c>
      <c r="B772" t="s">
        <v>2098</v>
      </c>
      <c r="C772" s="1">
        <v>45171</v>
      </c>
    </row>
    <row r="773" spans="1:5" x14ac:dyDescent="0.25">
      <c r="A773" t="s">
        <v>2277</v>
      </c>
      <c r="B773" t="s">
        <v>2278</v>
      </c>
      <c r="C773" t="s">
        <v>1951</v>
      </c>
      <c r="D773" t="s">
        <v>460</v>
      </c>
      <c r="E773" t="s">
        <v>319</v>
      </c>
    </row>
    <row r="774" spans="1:5" x14ac:dyDescent="0.25">
      <c r="A774" t="s">
        <v>1561</v>
      </c>
      <c r="B774" t="s">
        <v>1562</v>
      </c>
      <c r="C774" t="s">
        <v>456</v>
      </c>
      <c r="D774" t="s">
        <v>190</v>
      </c>
      <c r="E774" s="1">
        <v>45293</v>
      </c>
    </row>
    <row r="775" spans="1:5" x14ac:dyDescent="0.25">
      <c r="A775" t="s">
        <v>563</v>
      </c>
      <c r="B775" t="s">
        <v>564</v>
      </c>
      <c r="C775" t="s">
        <v>144</v>
      </c>
      <c r="D775" t="s">
        <v>108</v>
      </c>
      <c r="E775" s="1">
        <v>45510</v>
      </c>
    </row>
    <row r="776" spans="1:5" x14ac:dyDescent="0.25">
      <c r="A776" t="s">
        <v>1913</v>
      </c>
      <c r="B776" t="s">
        <v>1914</v>
      </c>
      <c r="C776" t="s">
        <v>61</v>
      </c>
      <c r="D776" t="s">
        <v>722</v>
      </c>
      <c r="E776" t="s">
        <v>1376</v>
      </c>
    </row>
    <row r="777" spans="1:5" x14ac:dyDescent="0.25">
      <c r="A777" t="s">
        <v>347</v>
      </c>
      <c r="B777" t="s">
        <v>348</v>
      </c>
      <c r="C777" t="s">
        <v>349</v>
      </c>
      <c r="D777" s="1">
        <v>45266</v>
      </c>
      <c r="E777" t="s">
        <v>350</v>
      </c>
    </row>
    <row r="778" spans="1:5" x14ac:dyDescent="0.25">
      <c r="A778" t="s">
        <v>347</v>
      </c>
      <c r="B778" t="s">
        <v>1898</v>
      </c>
      <c r="C778" t="s">
        <v>156</v>
      </c>
      <c r="D778" t="s">
        <v>162</v>
      </c>
      <c r="E778" t="s">
        <v>527</v>
      </c>
    </row>
    <row r="779" spans="1:5" x14ac:dyDescent="0.25">
      <c r="A779" t="s">
        <v>582</v>
      </c>
      <c r="B779" t="s">
        <v>583</v>
      </c>
      <c r="C779" t="s">
        <v>584</v>
      </c>
      <c r="D779" t="s">
        <v>289</v>
      </c>
      <c r="E779" t="s">
        <v>585</v>
      </c>
    </row>
    <row r="780" spans="1:5" x14ac:dyDescent="0.25">
      <c r="A780" t="s">
        <v>582</v>
      </c>
      <c r="B780" t="s">
        <v>1088</v>
      </c>
      <c r="C780" t="s">
        <v>844</v>
      </c>
      <c r="D780" s="1">
        <v>44906</v>
      </c>
      <c r="E780" s="1">
        <v>45112</v>
      </c>
    </row>
    <row r="781" spans="1:5" x14ac:dyDescent="0.25">
      <c r="A781" t="s">
        <v>625</v>
      </c>
      <c r="B781" t="s">
        <v>626</v>
      </c>
      <c r="D781" t="s">
        <v>87</v>
      </c>
      <c r="E781" s="1">
        <v>45206</v>
      </c>
    </row>
    <row r="782" spans="1:5" x14ac:dyDescent="0.25">
      <c r="A782" t="s">
        <v>157</v>
      </c>
      <c r="B782" t="s">
        <v>158</v>
      </c>
      <c r="D782" t="s">
        <v>159</v>
      </c>
      <c r="E782" t="s">
        <v>65</v>
      </c>
    </row>
    <row r="783" spans="1:5" x14ac:dyDescent="0.25">
      <c r="A783" t="s">
        <v>1099</v>
      </c>
      <c r="B783" t="s">
        <v>1100</v>
      </c>
      <c r="D783" t="s">
        <v>811</v>
      </c>
      <c r="E783" s="1">
        <v>45148</v>
      </c>
    </row>
    <row r="784" spans="1:5" x14ac:dyDescent="0.25">
      <c r="A784" t="s">
        <v>2259</v>
      </c>
      <c r="B784" t="s">
        <v>2260</v>
      </c>
      <c r="C784" s="1">
        <v>44845</v>
      </c>
      <c r="D784" t="s">
        <v>38</v>
      </c>
      <c r="E784" s="1">
        <v>45478</v>
      </c>
    </row>
    <row r="785" spans="1:5" x14ac:dyDescent="0.25">
      <c r="A785" t="s">
        <v>503</v>
      </c>
      <c r="B785" t="s">
        <v>504</v>
      </c>
      <c r="C785" s="1">
        <v>45022</v>
      </c>
      <c r="D785" s="1">
        <v>45264</v>
      </c>
      <c r="E785" t="s">
        <v>505</v>
      </c>
    </row>
    <row r="786" spans="1:5" x14ac:dyDescent="0.25">
      <c r="A786" t="s">
        <v>1499</v>
      </c>
      <c r="B786" t="s">
        <v>1500</v>
      </c>
      <c r="C786" s="1">
        <v>45264</v>
      </c>
      <c r="D786" s="1">
        <v>45170</v>
      </c>
      <c r="E786" s="1">
        <v>45264</v>
      </c>
    </row>
    <row r="787" spans="1:5" x14ac:dyDescent="0.25">
      <c r="A787" t="s">
        <v>667</v>
      </c>
      <c r="B787" t="s">
        <v>668</v>
      </c>
      <c r="C787" t="s">
        <v>68</v>
      </c>
      <c r="D787" t="s">
        <v>669</v>
      </c>
      <c r="E787" s="1">
        <v>45601</v>
      </c>
    </row>
    <row r="788" spans="1:5" x14ac:dyDescent="0.25">
      <c r="A788" t="s">
        <v>667</v>
      </c>
      <c r="B788" t="s">
        <v>1855</v>
      </c>
      <c r="C788" t="s">
        <v>168</v>
      </c>
      <c r="D788" t="s">
        <v>185</v>
      </c>
      <c r="E788" s="1">
        <v>45202</v>
      </c>
    </row>
    <row r="789" spans="1:5" x14ac:dyDescent="0.25">
      <c r="A789" t="s">
        <v>2312</v>
      </c>
      <c r="B789" t="s">
        <v>2313</v>
      </c>
      <c r="C789" t="s">
        <v>386</v>
      </c>
      <c r="D789" t="s">
        <v>176</v>
      </c>
      <c r="E789" s="1">
        <v>44877</v>
      </c>
    </row>
    <row r="790" spans="1:5" x14ac:dyDescent="0.25">
      <c r="A790" t="s">
        <v>1456</v>
      </c>
      <c r="B790" t="s">
        <v>1457</v>
      </c>
      <c r="C790" t="s">
        <v>227</v>
      </c>
      <c r="D790" t="s">
        <v>604</v>
      </c>
      <c r="E790" t="s">
        <v>1458</v>
      </c>
    </row>
    <row r="791" spans="1:5" x14ac:dyDescent="0.25">
      <c r="A791" t="s">
        <v>714</v>
      </c>
      <c r="B791" t="s">
        <v>715</v>
      </c>
      <c r="C791" s="1">
        <v>44931</v>
      </c>
    </row>
    <row r="792" spans="1:5" x14ac:dyDescent="0.25">
      <c r="A792" t="s">
        <v>714</v>
      </c>
      <c r="B792" t="s">
        <v>1268</v>
      </c>
      <c r="C792" s="1">
        <v>44597</v>
      </c>
    </row>
    <row r="793" spans="1:5" x14ac:dyDescent="0.25">
      <c r="A793" t="s">
        <v>1636</v>
      </c>
      <c r="B793" t="s">
        <v>1637</v>
      </c>
      <c r="C793" t="s">
        <v>278</v>
      </c>
      <c r="D793" s="1">
        <v>45143</v>
      </c>
      <c r="E793" s="1">
        <v>45600</v>
      </c>
    </row>
    <row r="794" spans="1:5" x14ac:dyDescent="0.25">
      <c r="A794" t="s">
        <v>627</v>
      </c>
      <c r="B794" t="s">
        <v>628</v>
      </c>
      <c r="C794" t="s">
        <v>104</v>
      </c>
    </row>
    <row r="795" spans="1:5" x14ac:dyDescent="0.25">
      <c r="A795" t="s">
        <v>627</v>
      </c>
      <c r="B795" t="s">
        <v>1946</v>
      </c>
      <c r="C795" t="s">
        <v>89</v>
      </c>
      <c r="D795" s="1">
        <v>45087</v>
      </c>
      <c r="E795" s="1">
        <v>44686</v>
      </c>
    </row>
    <row r="796" spans="1:5" x14ac:dyDescent="0.25">
      <c r="A796" t="s">
        <v>425</v>
      </c>
      <c r="B796" t="s">
        <v>426</v>
      </c>
      <c r="C796" s="1">
        <v>44900</v>
      </c>
      <c r="D796" s="1">
        <v>44994</v>
      </c>
      <c r="E796" s="1">
        <v>45566</v>
      </c>
    </row>
    <row r="797" spans="1:5" x14ac:dyDescent="0.25">
      <c r="A797" t="s">
        <v>425</v>
      </c>
      <c r="B797" t="s">
        <v>624</v>
      </c>
      <c r="D797" s="1">
        <v>44816</v>
      </c>
      <c r="E797" s="1">
        <v>44811</v>
      </c>
    </row>
    <row r="798" spans="1:5" x14ac:dyDescent="0.25">
      <c r="A798" t="s">
        <v>425</v>
      </c>
      <c r="B798" t="s">
        <v>1938</v>
      </c>
      <c r="C798" s="1">
        <v>44719</v>
      </c>
      <c r="D798" t="s">
        <v>1834</v>
      </c>
      <c r="E798" s="1">
        <v>44717</v>
      </c>
    </row>
    <row r="799" spans="1:5" x14ac:dyDescent="0.25">
      <c r="A799" t="s">
        <v>1611</v>
      </c>
      <c r="B799" t="s">
        <v>1612</v>
      </c>
      <c r="C799" s="1">
        <v>45207</v>
      </c>
      <c r="D799" t="s">
        <v>162</v>
      </c>
      <c r="E799" s="1">
        <v>45292</v>
      </c>
    </row>
    <row r="800" spans="1:5" x14ac:dyDescent="0.25">
      <c r="A800" t="s">
        <v>866</v>
      </c>
      <c r="B800" t="s">
        <v>867</v>
      </c>
      <c r="D800" t="s">
        <v>850</v>
      </c>
      <c r="E800" t="s">
        <v>740</v>
      </c>
    </row>
    <row r="801" spans="1:5" x14ac:dyDescent="0.25">
      <c r="A801" t="s">
        <v>866</v>
      </c>
      <c r="B801" t="s">
        <v>1742</v>
      </c>
      <c r="C801" s="1">
        <v>45237</v>
      </c>
      <c r="D801" s="1">
        <v>44600</v>
      </c>
      <c r="E801" s="1">
        <v>45328</v>
      </c>
    </row>
    <row r="802" spans="1:5" x14ac:dyDescent="0.25">
      <c r="A802" t="s">
        <v>1724</v>
      </c>
      <c r="B802" t="s">
        <v>1880</v>
      </c>
      <c r="D802" s="1">
        <v>45179</v>
      </c>
      <c r="E802" s="1">
        <v>44958</v>
      </c>
    </row>
    <row r="803" spans="1:5" x14ac:dyDescent="0.25">
      <c r="A803" t="s">
        <v>1151</v>
      </c>
      <c r="B803" t="s">
        <v>1152</v>
      </c>
      <c r="C803" s="1">
        <v>45055</v>
      </c>
      <c r="D803" s="1">
        <v>44934</v>
      </c>
      <c r="E803" s="1">
        <v>45417</v>
      </c>
    </row>
    <row r="804" spans="1:5" x14ac:dyDescent="0.25">
      <c r="A804" t="s">
        <v>751</v>
      </c>
      <c r="B804" t="s">
        <v>752</v>
      </c>
      <c r="C804" s="1">
        <v>45238</v>
      </c>
      <c r="D804" s="1">
        <v>44688</v>
      </c>
      <c r="E804" t="s">
        <v>753</v>
      </c>
    </row>
    <row r="805" spans="1:5" x14ac:dyDescent="0.25">
      <c r="A805" t="s">
        <v>951</v>
      </c>
      <c r="B805" t="s">
        <v>952</v>
      </c>
      <c r="C805" t="s">
        <v>850</v>
      </c>
      <c r="D805" s="1">
        <v>44987</v>
      </c>
      <c r="E805" t="s">
        <v>953</v>
      </c>
    </row>
    <row r="806" spans="1:5" x14ac:dyDescent="0.25">
      <c r="A806" t="s">
        <v>452</v>
      </c>
      <c r="B806" t="s">
        <v>453</v>
      </c>
      <c r="C806" t="s">
        <v>272</v>
      </c>
    </row>
    <row r="807" spans="1:5" x14ac:dyDescent="0.25">
      <c r="A807" t="s">
        <v>1347</v>
      </c>
      <c r="B807" t="s">
        <v>1348</v>
      </c>
      <c r="C807" s="1">
        <v>45261</v>
      </c>
      <c r="D807" s="1">
        <v>44564</v>
      </c>
      <c r="E807" s="1">
        <v>44781</v>
      </c>
    </row>
    <row r="808" spans="1:5" x14ac:dyDescent="0.25">
      <c r="A808" t="s">
        <v>1347</v>
      </c>
      <c r="B808" t="s">
        <v>1599</v>
      </c>
      <c r="C808" t="s">
        <v>155</v>
      </c>
      <c r="D808" s="1">
        <v>44905</v>
      </c>
      <c r="E808" t="s">
        <v>1600</v>
      </c>
    </row>
    <row r="809" spans="1:5" x14ac:dyDescent="0.25">
      <c r="A809" t="s">
        <v>115</v>
      </c>
      <c r="B809" t="s">
        <v>116</v>
      </c>
      <c r="C809" s="1">
        <v>44602</v>
      </c>
    </row>
    <row r="810" spans="1:5" x14ac:dyDescent="0.25">
      <c r="A810" t="s">
        <v>1018</v>
      </c>
      <c r="B810" t="s">
        <v>1019</v>
      </c>
      <c r="D810" s="1">
        <v>44840</v>
      </c>
      <c r="E810" s="1">
        <v>44841</v>
      </c>
    </row>
    <row r="811" spans="1:5" x14ac:dyDescent="0.25">
      <c r="A811" t="s">
        <v>1476</v>
      </c>
      <c r="B811" t="s">
        <v>1477</v>
      </c>
      <c r="C811" s="1">
        <v>44600</v>
      </c>
      <c r="D811" t="s">
        <v>89</v>
      </c>
      <c r="E811" s="1">
        <v>45416</v>
      </c>
    </row>
    <row r="812" spans="1:5" x14ac:dyDescent="0.25">
      <c r="A812" t="s">
        <v>1092</v>
      </c>
      <c r="B812" t="s">
        <v>1093</v>
      </c>
      <c r="C812" t="s">
        <v>517</v>
      </c>
      <c r="D812" s="1">
        <v>44720</v>
      </c>
      <c r="E812" t="s">
        <v>42</v>
      </c>
    </row>
    <row r="813" spans="1:5" x14ac:dyDescent="0.25">
      <c r="A813" t="s">
        <v>776</v>
      </c>
      <c r="B813" t="s">
        <v>777</v>
      </c>
      <c r="C813" t="s">
        <v>220</v>
      </c>
      <c r="D813" t="s">
        <v>778</v>
      </c>
      <c r="E813" s="1">
        <v>44840</v>
      </c>
    </row>
    <row r="814" spans="1:5" x14ac:dyDescent="0.25">
      <c r="A814" t="s">
        <v>1788</v>
      </c>
      <c r="B814" t="s">
        <v>661</v>
      </c>
      <c r="D814" t="s">
        <v>1112</v>
      </c>
      <c r="E814" t="s">
        <v>579</v>
      </c>
    </row>
    <row r="815" spans="1:5" x14ac:dyDescent="0.25">
      <c r="A815" t="s">
        <v>2402</v>
      </c>
      <c r="B815" t="s">
        <v>2403</v>
      </c>
      <c r="C815" s="1">
        <v>45266</v>
      </c>
      <c r="D815" t="s">
        <v>19</v>
      </c>
      <c r="E815" t="s">
        <v>865</v>
      </c>
    </row>
    <row r="816" spans="1:5" x14ac:dyDescent="0.25">
      <c r="A816" t="s">
        <v>221</v>
      </c>
      <c r="B816" t="s">
        <v>222</v>
      </c>
      <c r="C816" t="s">
        <v>223</v>
      </c>
      <c r="D816" t="s">
        <v>14</v>
      </c>
      <c r="E816" t="s">
        <v>224</v>
      </c>
    </row>
    <row r="817" spans="1:5" x14ac:dyDescent="0.25">
      <c r="A817" t="s">
        <v>2089</v>
      </c>
      <c r="B817" t="s">
        <v>704</v>
      </c>
      <c r="C817" t="s">
        <v>58</v>
      </c>
      <c r="D817" s="1">
        <v>44988</v>
      </c>
      <c r="E817" t="s">
        <v>68</v>
      </c>
    </row>
    <row r="818" spans="1:5" x14ac:dyDescent="0.25">
      <c r="A818" t="s">
        <v>2194</v>
      </c>
      <c r="B818" t="s">
        <v>2195</v>
      </c>
      <c r="C818" t="s">
        <v>223</v>
      </c>
      <c r="D818" t="s">
        <v>795</v>
      </c>
      <c r="E818" t="s">
        <v>325</v>
      </c>
    </row>
    <row r="819" spans="1:5" x14ac:dyDescent="0.25">
      <c r="A819" t="s">
        <v>1740</v>
      </c>
      <c r="B819" t="s">
        <v>1741</v>
      </c>
      <c r="C819" s="1">
        <v>44662</v>
      </c>
      <c r="D819" s="1">
        <v>45023</v>
      </c>
      <c r="E819" s="1">
        <v>45508</v>
      </c>
    </row>
    <row r="820" spans="1:5" x14ac:dyDescent="0.25">
      <c r="A820" t="s">
        <v>1731</v>
      </c>
      <c r="B820" t="s">
        <v>1732</v>
      </c>
      <c r="C820" t="s">
        <v>567</v>
      </c>
      <c r="D820" s="1">
        <v>45081</v>
      </c>
      <c r="E820" s="1">
        <v>45567</v>
      </c>
    </row>
    <row r="821" spans="1:5" x14ac:dyDescent="0.25">
      <c r="A821" t="s">
        <v>791</v>
      </c>
      <c r="B821" t="s">
        <v>792</v>
      </c>
      <c r="C821" s="1">
        <v>45205</v>
      </c>
      <c r="D821" s="1">
        <v>44845</v>
      </c>
      <c r="E821" s="1">
        <v>44986</v>
      </c>
    </row>
    <row r="822" spans="1:5" x14ac:dyDescent="0.25">
      <c r="A822" t="s">
        <v>877</v>
      </c>
      <c r="B822" t="s">
        <v>878</v>
      </c>
      <c r="C822" s="1">
        <v>45178</v>
      </c>
      <c r="D822" t="s">
        <v>542</v>
      </c>
      <c r="E822" s="1">
        <v>44899</v>
      </c>
    </row>
    <row r="823" spans="1:5" x14ac:dyDescent="0.25">
      <c r="A823" t="s">
        <v>1015</v>
      </c>
      <c r="B823" t="s">
        <v>1016</v>
      </c>
      <c r="C823" s="1">
        <v>44840</v>
      </c>
      <c r="D823" t="s">
        <v>1017</v>
      </c>
      <c r="E823" s="1">
        <v>44685</v>
      </c>
    </row>
    <row r="824" spans="1:5" x14ac:dyDescent="0.25">
      <c r="A824" t="s">
        <v>1228</v>
      </c>
      <c r="B824" t="s">
        <v>1229</v>
      </c>
      <c r="D824" s="1">
        <v>45179</v>
      </c>
      <c r="E824" s="1">
        <v>45297</v>
      </c>
    </row>
    <row r="825" spans="1:5" x14ac:dyDescent="0.25">
      <c r="A825" t="s">
        <v>840</v>
      </c>
      <c r="B825" t="s">
        <v>841</v>
      </c>
      <c r="C825" t="s">
        <v>396</v>
      </c>
    </row>
    <row r="826" spans="1:5" x14ac:dyDescent="0.25">
      <c r="A826" t="s">
        <v>1881</v>
      </c>
      <c r="B826" t="s">
        <v>1882</v>
      </c>
      <c r="C826" s="1">
        <v>44693</v>
      </c>
    </row>
    <row r="827" spans="1:5" x14ac:dyDescent="0.25">
      <c r="A827" t="s">
        <v>384</v>
      </c>
      <c r="B827" t="s">
        <v>385</v>
      </c>
      <c r="C827" t="s">
        <v>386</v>
      </c>
      <c r="D827" t="s">
        <v>172</v>
      </c>
      <c r="E827" t="s">
        <v>387</v>
      </c>
    </row>
    <row r="828" spans="1:5" x14ac:dyDescent="0.25">
      <c r="A828" t="s">
        <v>1851</v>
      </c>
      <c r="B828" t="s">
        <v>1852</v>
      </c>
      <c r="C828" t="s">
        <v>1320</v>
      </c>
      <c r="D828" t="s">
        <v>386</v>
      </c>
      <c r="E828" s="1">
        <v>45085</v>
      </c>
    </row>
    <row r="829" spans="1:5" x14ac:dyDescent="0.25">
      <c r="A829" t="s">
        <v>684</v>
      </c>
      <c r="B829" t="s">
        <v>685</v>
      </c>
      <c r="C829" s="1">
        <v>44812</v>
      </c>
    </row>
    <row r="830" spans="1:5" x14ac:dyDescent="0.25">
      <c r="A830" t="s">
        <v>684</v>
      </c>
      <c r="B830" t="s">
        <v>1094</v>
      </c>
      <c r="C830" s="1">
        <v>45025</v>
      </c>
      <c r="D830" s="1">
        <v>45200</v>
      </c>
      <c r="E830" t="s">
        <v>61</v>
      </c>
    </row>
    <row r="831" spans="1:5" x14ac:dyDescent="0.25">
      <c r="A831" t="s">
        <v>909</v>
      </c>
      <c r="B831" t="s">
        <v>910</v>
      </c>
      <c r="C831" t="s">
        <v>653</v>
      </c>
      <c r="D831" s="1">
        <v>44928</v>
      </c>
      <c r="E831" t="s">
        <v>432</v>
      </c>
    </row>
    <row r="832" spans="1:5" x14ac:dyDescent="0.25">
      <c r="A832" t="s">
        <v>2078</v>
      </c>
      <c r="B832" t="s">
        <v>2079</v>
      </c>
      <c r="C832" t="s">
        <v>1267</v>
      </c>
      <c r="D832" s="1">
        <v>44715</v>
      </c>
      <c r="E832" t="s">
        <v>1520</v>
      </c>
    </row>
    <row r="833" spans="1:5" x14ac:dyDescent="0.25">
      <c r="A833" t="s">
        <v>1713</v>
      </c>
      <c r="B833" t="s">
        <v>1714</v>
      </c>
      <c r="C833" t="s">
        <v>312</v>
      </c>
    </row>
    <row r="834" spans="1:5" x14ac:dyDescent="0.25">
      <c r="A834" t="s">
        <v>1497</v>
      </c>
      <c r="B834" t="s">
        <v>1498</v>
      </c>
      <c r="C834" s="1">
        <v>44813</v>
      </c>
      <c r="D834" s="1">
        <v>44934</v>
      </c>
      <c r="E834" s="1">
        <v>44870</v>
      </c>
    </row>
    <row r="835" spans="1:5" x14ac:dyDescent="0.25">
      <c r="A835" t="s">
        <v>868</v>
      </c>
      <c r="B835" t="s">
        <v>869</v>
      </c>
      <c r="D835" t="s">
        <v>401</v>
      </c>
      <c r="E835" s="1">
        <v>44652</v>
      </c>
    </row>
    <row r="836" spans="1:5" x14ac:dyDescent="0.25">
      <c r="A836" t="s">
        <v>1915</v>
      </c>
      <c r="B836" t="s">
        <v>1916</v>
      </c>
      <c r="C836" t="s">
        <v>1156</v>
      </c>
      <c r="D836" t="s">
        <v>236</v>
      </c>
      <c r="E836" t="s">
        <v>323</v>
      </c>
    </row>
    <row r="837" spans="1:5" x14ac:dyDescent="0.25">
      <c r="A837" t="s">
        <v>2356</v>
      </c>
      <c r="B837" t="s">
        <v>2357</v>
      </c>
      <c r="C837" t="s">
        <v>1544</v>
      </c>
      <c r="D837" s="1">
        <v>44994</v>
      </c>
      <c r="E837" t="s">
        <v>129</v>
      </c>
    </row>
    <row r="838" spans="1:5" x14ac:dyDescent="0.25">
      <c r="A838" t="s">
        <v>1089</v>
      </c>
      <c r="B838" t="s">
        <v>1090</v>
      </c>
      <c r="C838" t="s">
        <v>1091</v>
      </c>
      <c r="D838" t="s">
        <v>151</v>
      </c>
      <c r="E838" t="s">
        <v>325</v>
      </c>
    </row>
    <row r="839" spans="1:5" x14ac:dyDescent="0.25">
      <c r="A839" t="s">
        <v>1958</v>
      </c>
      <c r="B839" t="s">
        <v>1959</v>
      </c>
      <c r="C839" t="s">
        <v>789</v>
      </c>
      <c r="D839" s="1">
        <v>44936</v>
      </c>
      <c r="E839" t="s">
        <v>1406</v>
      </c>
    </row>
    <row r="840" spans="1:5" x14ac:dyDescent="0.25">
      <c r="A840" t="s">
        <v>207</v>
      </c>
      <c r="B840" t="s">
        <v>208</v>
      </c>
      <c r="C840" t="s">
        <v>209</v>
      </c>
      <c r="D840" t="s">
        <v>155</v>
      </c>
      <c r="E840" s="1">
        <v>45108</v>
      </c>
    </row>
    <row r="841" spans="1:5" x14ac:dyDescent="0.25">
      <c r="A841" t="s">
        <v>1364</v>
      </c>
      <c r="B841" t="s">
        <v>1365</v>
      </c>
      <c r="D841" s="1">
        <v>44572</v>
      </c>
      <c r="E841" s="1">
        <v>45539</v>
      </c>
    </row>
    <row r="842" spans="1:5" x14ac:dyDescent="0.25">
      <c r="A842" t="s">
        <v>194</v>
      </c>
      <c r="B842" t="s">
        <v>195</v>
      </c>
      <c r="C842" t="s">
        <v>196</v>
      </c>
      <c r="D842" t="s">
        <v>197</v>
      </c>
      <c r="E842" t="s">
        <v>189</v>
      </c>
    </row>
    <row r="843" spans="1:5" x14ac:dyDescent="0.25">
      <c r="A843" t="s">
        <v>2128</v>
      </c>
      <c r="B843" t="s">
        <v>2129</v>
      </c>
      <c r="C843" s="1">
        <v>44986</v>
      </c>
      <c r="D843" s="1">
        <v>44785</v>
      </c>
      <c r="E843" t="s">
        <v>2130</v>
      </c>
    </row>
    <row r="844" spans="1:5" x14ac:dyDescent="0.25">
      <c r="A844" t="s">
        <v>265</v>
      </c>
      <c r="B844" t="s">
        <v>266</v>
      </c>
      <c r="C844" t="s">
        <v>206</v>
      </c>
      <c r="D844" s="1">
        <v>45208</v>
      </c>
      <c r="E844" s="1">
        <v>44966</v>
      </c>
    </row>
    <row r="845" spans="1:5" x14ac:dyDescent="0.25">
      <c r="A845" t="s">
        <v>1812</v>
      </c>
      <c r="B845" t="s">
        <v>1813</v>
      </c>
      <c r="C845" t="s">
        <v>552</v>
      </c>
      <c r="D845" t="s">
        <v>289</v>
      </c>
      <c r="E845" t="s">
        <v>832</v>
      </c>
    </row>
    <row r="846" spans="1:5" x14ac:dyDescent="0.25">
      <c r="A846" t="s">
        <v>2106</v>
      </c>
      <c r="B846" t="s">
        <v>2107</v>
      </c>
      <c r="C846" t="s">
        <v>672</v>
      </c>
      <c r="D846" t="s">
        <v>785</v>
      </c>
      <c r="E846" t="s">
        <v>2066</v>
      </c>
    </row>
    <row r="847" spans="1:5" x14ac:dyDescent="0.25">
      <c r="A847" t="s">
        <v>1048</v>
      </c>
      <c r="B847" t="s">
        <v>1049</v>
      </c>
      <c r="C847" s="1">
        <v>45115</v>
      </c>
      <c r="D847" t="s">
        <v>1050</v>
      </c>
      <c r="E847" t="s">
        <v>973</v>
      </c>
    </row>
    <row r="848" spans="1:5" x14ac:dyDescent="0.25">
      <c r="A848" t="s">
        <v>165</v>
      </c>
      <c r="B848" t="s">
        <v>166</v>
      </c>
      <c r="C848" t="s">
        <v>167</v>
      </c>
      <c r="D848" t="s">
        <v>168</v>
      </c>
      <c r="E848" t="s">
        <v>169</v>
      </c>
    </row>
    <row r="849" spans="1:5" x14ac:dyDescent="0.25">
      <c r="A849" t="s">
        <v>731</v>
      </c>
      <c r="B849" t="s">
        <v>732</v>
      </c>
      <c r="D849" s="1">
        <v>44597</v>
      </c>
      <c r="E849" t="s">
        <v>733</v>
      </c>
    </row>
    <row r="850" spans="1:5" x14ac:dyDescent="0.25">
      <c r="A850" t="s">
        <v>518</v>
      </c>
      <c r="B850" t="s">
        <v>519</v>
      </c>
      <c r="C850" t="s">
        <v>508</v>
      </c>
      <c r="D850" s="1">
        <v>45206</v>
      </c>
      <c r="E850" t="s">
        <v>38</v>
      </c>
    </row>
    <row r="851" spans="1:5" x14ac:dyDescent="0.25">
      <c r="A851" t="s">
        <v>1133</v>
      </c>
      <c r="B851" t="s">
        <v>1134</v>
      </c>
      <c r="C851" s="1">
        <v>44569</v>
      </c>
      <c r="D851" s="1">
        <v>45146</v>
      </c>
      <c r="E851" t="s">
        <v>414</v>
      </c>
    </row>
    <row r="852" spans="1:5" x14ac:dyDescent="0.25">
      <c r="A852" t="s">
        <v>741</v>
      </c>
      <c r="B852" t="s">
        <v>742</v>
      </c>
      <c r="D852" s="1">
        <v>45020</v>
      </c>
      <c r="E852" t="s">
        <v>567</v>
      </c>
    </row>
    <row r="853" spans="1:5" x14ac:dyDescent="0.25">
      <c r="A853" t="s">
        <v>1601</v>
      </c>
      <c r="B853" t="s">
        <v>1602</v>
      </c>
      <c r="C853" s="1">
        <v>45233</v>
      </c>
    </row>
    <row r="854" spans="1:5" x14ac:dyDescent="0.25">
      <c r="A854" t="s">
        <v>1415</v>
      </c>
      <c r="B854" t="s">
        <v>1416</v>
      </c>
      <c r="C854" s="1">
        <v>44689</v>
      </c>
      <c r="D854" t="s">
        <v>901</v>
      </c>
      <c r="E854" t="s">
        <v>338</v>
      </c>
    </row>
    <row r="855" spans="1:5" x14ac:dyDescent="0.25">
      <c r="A855" t="s">
        <v>2184</v>
      </c>
      <c r="B855" t="s">
        <v>1321</v>
      </c>
      <c r="C855" t="s">
        <v>1007</v>
      </c>
      <c r="D855" t="s">
        <v>697</v>
      </c>
      <c r="E855" t="s">
        <v>2185</v>
      </c>
    </row>
    <row r="856" spans="1:5" x14ac:dyDescent="0.25">
      <c r="A856" t="s">
        <v>596</v>
      </c>
      <c r="B856" t="s">
        <v>597</v>
      </c>
      <c r="C856" t="s">
        <v>535</v>
      </c>
      <c r="D856" t="s">
        <v>431</v>
      </c>
      <c r="E856" t="s">
        <v>598</v>
      </c>
    </row>
    <row r="857" spans="1:5" x14ac:dyDescent="0.25">
      <c r="A857" t="s">
        <v>50</v>
      </c>
      <c r="B857" t="s">
        <v>51</v>
      </c>
      <c r="C857" t="s">
        <v>52</v>
      </c>
      <c r="D857" t="s">
        <v>53</v>
      </c>
      <c r="E857" t="s">
        <v>54</v>
      </c>
    </row>
    <row r="858" spans="1:5" x14ac:dyDescent="0.25">
      <c r="A858" t="s">
        <v>1439</v>
      </c>
      <c r="B858" t="s">
        <v>1440</v>
      </c>
      <c r="C858" t="s">
        <v>368</v>
      </c>
      <c r="D858" s="1">
        <v>44904</v>
      </c>
      <c r="E858" s="1">
        <v>44965</v>
      </c>
    </row>
    <row r="859" spans="1:5" x14ac:dyDescent="0.25">
      <c r="A859" t="s">
        <v>1082</v>
      </c>
      <c r="B859" t="s">
        <v>1083</v>
      </c>
      <c r="C859" s="1">
        <v>45017</v>
      </c>
      <c r="D859" t="s">
        <v>432</v>
      </c>
      <c r="E859" t="s">
        <v>228</v>
      </c>
    </row>
    <row r="860" spans="1:5" x14ac:dyDescent="0.25">
      <c r="A860" t="s">
        <v>1649</v>
      </c>
      <c r="B860" t="s">
        <v>1650</v>
      </c>
      <c r="C860" t="s">
        <v>134</v>
      </c>
      <c r="D860" t="s">
        <v>350</v>
      </c>
      <c r="E860" t="s">
        <v>1600</v>
      </c>
    </row>
    <row r="861" spans="1:5" x14ac:dyDescent="0.25">
      <c r="A861" t="s">
        <v>1212</v>
      </c>
      <c r="B861" t="s">
        <v>1213</v>
      </c>
      <c r="C861" t="s">
        <v>1214</v>
      </c>
      <c r="D861" s="1">
        <v>44814</v>
      </c>
      <c r="E861" s="1">
        <v>45051</v>
      </c>
    </row>
    <row r="862" spans="1:5" x14ac:dyDescent="0.25">
      <c r="A862" t="s">
        <v>1917</v>
      </c>
      <c r="B862" t="s">
        <v>1918</v>
      </c>
      <c r="C862" t="s">
        <v>331</v>
      </c>
      <c r="D862" s="1">
        <v>44846</v>
      </c>
      <c r="E862" s="1">
        <v>45051</v>
      </c>
    </row>
    <row r="863" spans="1:5" x14ac:dyDescent="0.25">
      <c r="A863" t="s">
        <v>1554</v>
      </c>
      <c r="B863" t="s">
        <v>1555</v>
      </c>
      <c r="C863" t="s">
        <v>576</v>
      </c>
      <c r="D863" t="s">
        <v>1346</v>
      </c>
      <c r="E863" s="1">
        <v>44566</v>
      </c>
    </row>
    <row r="864" spans="1:5" x14ac:dyDescent="0.25">
      <c r="A864" t="s">
        <v>2392</v>
      </c>
      <c r="B864" t="s">
        <v>2393</v>
      </c>
      <c r="C864" s="1">
        <v>44816</v>
      </c>
      <c r="D864" t="s">
        <v>1544</v>
      </c>
      <c r="E864" t="s">
        <v>476</v>
      </c>
    </row>
    <row r="865" spans="1:5" x14ac:dyDescent="0.25">
      <c r="A865" t="s">
        <v>709</v>
      </c>
      <c r="B865" t="s">
        <v>710</v>
      </c>
      <c r="C865" t="s">
        <v>381</v>
      </c>
      <c r="D865" s="1">
        <v>44899</v>
      </c>
      <c r="E865" s="1">
        <v>44997</v>
      </c>
    </row>
    <row r="866" spans="1:5" x14ac:dyDescent="0.25">
      <c r="A866" t="s">
        <v>2364</v>
      </c>
      <c r="B866" t="s">
        <v>2365</v>
      </c>
      <c r="D866" t="s">
        <v>420</v>
      </c>
      <c r="E866" s="1">
        <v>45271</v>
      </c>
    </row>
    <row r="867" spans="1:5" x14ac:dyDescent="0.25">
      <c r="A867" t="s">
        <v>415</v>
      </c>
      <c r="B867" t="s">
        <v>416</v>
      </c>
      <c r="C867" s="1">
        <v>45055</v>
      </c>
      <c r="D867" t="s">
        <v>417</v>
      </c>
      <c r="E867" s="1">
        <v>45082</v>
      </c>
    </row>
    <row r="868" spans="1:5" x14ac:dyDescent="0.25">
      <c r="A868" t="s">
        <v>1123</v>
      </c>
      <c r="B868" t="s">
        <v>1124</v>
      </c>
      <c r="C868" s="1">
        <v>44958</v>
      </c>
      <c r="D868" t="s">
        <v>1125</v>
      </c>
      <c r="E868" s="1">
        <v>44811</v>
      </c>
    </row>
    <row r="869" spans="1:5" x14ac:dyDescent="0.25">
      <c r="A869" t="s">
        <v>1672</v>
      </c>
      <c r="B869" t="s">
        <v>1673</v>
      </c>
      <c r="C869" t="s">
        <v>934</v>
      </c>
      <c r="D869" s="1">
        <v>44814</v>
      </c>
      <c r="E869" t="s">
        <v>152</v>
      </c>
    </row>
    <row r="870" spans="1:5" x14ac:dyDescent="0.25">
      <c r="A870" t="s">
        <v>523</v>
      </c>
      <c r="B870" t="s">
        <v>524</v>
      </c>
      <c r="C870" s="1">
        <v>44988</v>
      </c>
      <c r="D870" s="1">
        <v>45235</v>
      </c>
      <c r="E870" t="s">
        <v>52</v>
      </c>
    </row>
    <row r="871" spans="1:5" x14ac:dyDescent="0.25">
      <c r="A871" t="s">
        <v>1171</v>
      </c>
      <c r="B871" t="s">
        <v>1172</v>
      </c>
      <c r="C871" t="s">
        <v>24</v>
      </c>
      <c r="D871" s="1">
        <v>45233</v>
      </c>
      <c r="E871" s="1">
        <v>44968</v>
      </c>
    </row>
    <row r="872" spans="1:5" x14ac:dyDescent="0.25">
      <c r="A872" t="s">
        <v>1690</v>
      </c>
      <c r="B872" t="s">
        <v>1691</v>
      </c>
      <c r="D872" t="s">
        <v>401</v>
      </c>
      <c r="E872" t="s">
        <v>14</v>
      </c>
    </row>
    <row r="873" spans="1:5" x14ac:dyDescent="0.25">
      <c r="A873" t="s">
        <v>711</v>
      </c>
      <c r="B873" t="s">
        <v>712</v>
      </c>
      <c r="C873" t="s">
        <v>203</v>
      </c>
      <c r="D873" t="s">
        <v>713</v>
      </c>
      <c r="E873" t="s">
        <v>542</v>
      </c>
    </row>
    <row r="874" spans="1:5" x14ac:dyDescent="0.25">
      <c r="A874" t="s">
        <v>711</v>
      </c>
      <c r="B874" t="s">
        <v>1699</v>
      </c>
      <c r="C874" t="s">
        <v>1700</v>
      </c>
      <c r="D874" t="s">
        <v>457</v>
      </c>
      <c r="E874" s="1">
        <v>44986</v>
      </c>
    </row>
    <row r="875" spans="1:5" x14ac:dyDescent="0.25">
      <c r="A875" t="s">
        <v>1220</v>
      </c>
      <c r="B875" t="s">
        <v>1221</v>
      </c>
      <c r="C875" t="s">
        <v>151</v>
      </c>
      <c r="D875" t="s">
        <v>223</v>
      </c>
      <c r="E875" s="1">
        <v>45234</v>
      </c>
    </row>
    <row r="876" spans="1:5" x14ac:dyDescent="0.25">
      <c r="A876" t="s">
        <v>614</v>
      </c>
      <c r="B876" t="s">
        <v>615</v>
      </c>
      <c r="C876" s="1">
        <v>44783</v>
      </c>
      <c r="D876" s="1">
        <v>44840</v>
      </c>
      <c r="E876" t="s">
        <v>616</v>
      </c>
    </row>
    <row r="877" spans="1:5" x14ac:dyDescent="0.25">
      <c r="A877" t="s">
        <v>1328</v>
      </c>
      <c r="B877" t="s">
        <v>1329</v>
      </c>
      <c r="C877" s="1">
        <v>44928</v>
      </c>
      <c r="D877" s="1">
        <v>45021</v>
      </c>
      <c r="E877" t="s">
        <v>378</v>
      </c>
    </row>
    <row r="878" spans="1:5" x14ac:dyDescent="0.25">
      <c r="A878" t="s">
        <v>1685</v>
      </c>
      <c r="B878" t="s">
        <v>1686</v>
      </c>
      <c r="C878" t="s">
        <v>10</v>
      </c>
      <c r="D878" t="s">
        <v>1196</v>
      </c>
      <c r="E878" s="1">
        <v>45026</v>
      </c>
    </row>
    <row r="879" spans="1:5" x14ac:dyDescent="0.25">
      <c r="A879" t="s">
        <v>1773</v>
      </c>
      <c r="B879" t="s">
        <v>1774</v>
      </c>
      <c r="C879" t="s">
        <v>1307</v>
      </c>
      <c r="D879" t="s">
        <v>576</v>
      </c>
      <c r="E879" s="1">
        <v>44715</v>
      </c>
    </row>
    <row r="880" spans="1:5" x14ac:dyDescent="0.25">
      <c r="A880" t="s">
        <v>887</v>
      </c>
      <c r="B880" t="s">
        <v>888</v>
      </c>
      <c r="C880" t="s">
        <v>889</v>
      </c>
      <c r="D880" s="1">
        <v>45078</v>
      </c>
      <c r="E880" s="1">
        <v>44938</v>
      </c>
    </row>
    <row r="881" spans="1:5" x14ac:dyDescent="0.25">
      <c r="A881" t="s">
        <v>435</v>
      </c>
      <c r="B881" t="s">
        <v>436</v>
      </c>
      <c r="D881" t="s">
        <v>325</v>
      </c>
      <c r="E881" s="1">
        <v>45239</v>
      </c>
    </row>
    <row r="882" spans="1:5" x14ac:dyDescent="0.25">
      <c r="A882" t="s">
        <v>765</v>
      </c>
      <c r="B882" t="s">
        <v>766</v>
      </c>
      <c r="C882" t="s">
        <v>24</v>
      </c>
      <c r="D882" t="s">
        <v>767</v>
      </c>
      <c r="E882" t="s">
        <v>722</v>
      </c>
    </row>
    <row r="883" spans="1:5" x14ac:dyDescent="0.25">
      <c r="A883" t="s">
        <v>262</v>
      </c>
      <c r="B883" t="s">
        <v>263</v>
      </c>
      <c r="C883" s="1">
        <v>45110</v>
      </c>
      <c r="D883" s="1">
        <v>44959</v>
      </c>
      <c r="E883" t="s">
        <v>264</v>
      </c>
    </row>
    <row r="884" spans="1:5" x14ac:dyDescent="0.25">
      <c r="A884" t="s">
        <v>1771</v>
      </c>
      <c r="B884" t="s">
        <v>1772</v>
      </c>
      <c r="C884" s="1">
        <v>44657</v>
      </c>
      <c r="D884" s="1">
        <v>44808</v>
      </c>
      <c r="E884" t="s">
        <v>1050</v>
      </c>
    </row>
    <row r="885" spans="1:5" x14ac:dyDescent="0.25">
      <c r="A885" t="s">
        <v>1305</v>
      </c>
      <c r="B885" t="s">
        <v>1306</v>
      </c>
      <c r="C885" t="s">
        <v>1307</v>
      </c>
      <c r="D885" s="1">
        <v>44967</v>
      </c>
      <c r="E885" t="s">
        <v>1044</v>
      </c>
    </row>
    <row r="886" spans="1:5" x14ac:dyDescent="0.25">
      <c r="A886" t="s">
        <v>1074</v>
      </c>
      <c r="B886" t="s">
        <v>1075</v>
      </c>
      <c r="C886" t="s">
        <v>193</v>
      </c>
      <c r="D886" t="s">
        <v>209</v>
      </c>
      <c r="E886" t="s">
        <v>1076</v>
      </c>
    </row>
    <row r="887" spans="1:5" x14ac:dyDescent="0.25">
      <c r="A887" t="s">
        <v>1634</v>
      </c>
      <c r="B887" t="s">
        <v>1635</v>
      </c>
      <c r="C887" t="s">
        <v>245</v>
      </c>
      <c r="D887" t="s">
        <v>729</v>
      </c>
      <c r="E887" t="s">
        <v>463</v>
      </c>
    </row>
    <row r="888" spans="1:5" x14ac:dyDescent="0.25">
      <c r="A888" t="s">
        <v>1585</v>
      </c>
      <c r="B888" t="s">
        <v>1586</v>
      </c>
      <c r="C888" t="s">
        <v>134</v>
      </c>
      <c r="D888" t="s">
        <v>320</v>
      </c>
      <c r="E888" t="s">
        <v>1587</v>
      </c>
    </row>
    <row r="889" spans="1:5" x14ac:dyDescent="0.25">
      <c r="A889" t="s">
        <v>267</v>
      </c>
      <c r="B889" t="s">
        <v>268</v>
      </c>
      <c r="C889" s="1">
        <v>45109</v>
      </c>
      <c r="D889" s="1">
        <v>45078</v>
      </c>
      <c r="E889" t="s">
        <v>269</v>
      </c>
    </row>
    <row r="890" spans="1:5" x14ac:dyDescent="0.25">
      <c r="A890" t="s">
        <v>853</v>
      </c>
      <c r="B890" t="s">
        <v>854</v>
      </c>
      <c r="C890" t="s">
        <v>197</v>
      </c>
      <c r="D890" s="1">
        <v>45087</v>
      </c>
      <c r="E890" t="s">
        <v>570</v>
      </c>
    </row>
    <row r="891" spans="1:5" x14ac:dyDescent="0.25">
      <c r="A891" t="s">
        <v>1289</v>
      </c>
      <c r="B891" t="s">
        <v>1290</v>
      </c>
      <c r="C891" t="s">
        <v>763</v>
      </c>
      <c r="D891" t="s">
        <v>125</v>
      </c>
      <c r="E891" t="s">
        <v>279</v>
      </c>
    </row>
    <row r="892" spans="1:5" x14ac:dyDescent="0.25">
      <c r="A892" t="s">
        <v>1293</v>
      </c>
      <c r="B892" t="s">
        <v>1294</v>
      </c>
      <c r="C892" t="s">
        <v>546</v>
      </c>
      <c r="D892" s="1">
        <v>44782</v>
      </c>
      <c r="E892" t="s">
        <v>1295</v>
      </c>
    </row>
    <row r="893" spans="1:5" x14ac:dyDescent="0.25">
      <c r="A893" t="s">
        <v>1518</v>
      </c>
      <c r="B893" t="s">
        <v>1519</v>
      </c>
      <c r="C893" t="s">
        <v>1520</v>
      </c>
    </row>
    <row r="894" spans="1:5" x14ac:dyDescent="0.25">
      <c r="A894" t="s">
        <v>1756</v>
      </c>
      <c r="B894" t="s">
        <v>1757</v>
      </c>
      <c r="C894" t="s">
        <v>1390</v>
      </c>
    </row>
    <row r="895" spans="1:5" x14ac:dyDescent="0.25">
      <c r="A895" t="s">
        <v>2219</v>
      </c>
      <c r="B895" t="s">
        <v>2220</v>
      </c>
      <c r="C895" t="s">
        <v>272</v>
      </c>
      <c r="D895" t="s">
        <v>795</v>
      </c>
      <c r="E895" t="s">
        <v>1155</v>
      </c>
    </row>
    <row r="896" spans="1:5" x14ac:dyDescent="0.25">
      <c r="A896" t="s">
        <v>1301</v>
      </c>
      <c r="B896" t="s">
        <v>1302</v>
      </c>
      <c r="C896" t="s">
        <v>1125</v>
      </c>
      <c r="D896" t="s">
        <v>300</v>
      </c>
      <c r="E896" s="1">
        <v>44567</v>
      </c>
    </row>
    <row r="897" spans="1:5" x14ac:dyDescent="0.25">
      <c r="A897" t="s">
        <v>1595</v>
      </c>
      <c r="B897" t="s">
        <v>1596</v>
      </c>
      <c r="C897" t="s">
        <v>38</v>
      </c>
      <c r="D897" t="s">
        <v>522</v>
      </c>
      <c r="E897" t="s">
        <v>300</v>
      </c>
    </row>
    <row r="898" spans="1:5" x14ac:dyDescent="0.25">
      <c r="A898" t="s">
        <v>1039</v>
      </c>
      <c r="B898" t="s">
        <v>1040</v>
      </c>
      <c r="C898" t="s">
        <v>69</v>
      </c>
      <c r="D898" s="1">
        <v>44901</v>
      </c>
      <c r="E898" t="s">
        <v>1041</v>
      </c>
    </row>
    <row r="899" spans="1:5" x14ac:dyDescent="0.25">
      <c r="A899" t="s">
        <v>1969</v>
      </c>
      <c r="B899" t="s">
        <v>1970</v>
      </c>
      <c r="D899" t="s">
        <v>756</v>
      </c>
      <c r="E899" s="1">
        <v>44811</v>
      </c>
    </row>
    <row r="900" spans="1:5" x14ac:dyDescent="0.25">
      <c r="A900" t="s">
        <v>1638</v>
      </c>
      <c r="B900" t="s">
        <v>1639</v>
      </c>
      <c r="C900" t="s">
        <v>1640</v>
      </c>
      <c r="D900" t="s">
        <v>733</v>
      </c>
      <c r="E900" t="s">
        <v>223</v>
      </c>
    </row>
    <row r="901" spans="1:5" x14ac:dyDescent="0.25">
      <c r="A901" t="s">
        <v>660</v>
      </c>
      <c r="B901" t="s">
        <v>661</v>
      </c>
      <c r="C901" t="s">
        <v>206</v>
      </c>
      <c r="D901" s="1">
        <v>44845</v>
      </c>
      <c r="E901" s="1">
        <v>44962</v>
      </c>
    </row>
    <row r="902" spans="1:5" x14ac:dyDescent="0.25">
      <c r="A902" t="s">
        <v>1904</v>
      </c>
      <c r="B902" t="s">
        <v>1905</v>
      </c>
      <c r="C902" t="s">
        <v>168</v>
      </c>
      <c r="D902" t="s">
        <v>57</v>
      </c>
      <c r="E902" t="s">
        <v>1906</v>
      </c>
    </row>
    <row r="903" spans="1:5" x14ac:dyDescent="0.25">
      <c r="A903" t="s">
        <v>2229</v>
      </c>
      <c r="B903" t="s">
        <v>2230</v>
      </c>
      <c r="C903" t="s">
        <v>549</v>
      </c>
      <c r="D903" s="1">
        <v>44778</v>
      </c>
      <c r="E903" t="s">
        <v>185</v>
      </c>
    </row>
    <row r="904" spans="1:5" x14ac:dyDescent="0.25">
      <c r="A904" t="s">
        <v>77</v>
      </c>
      <c r="B904" t="s">
        <v>78</v>
      </c>
      <c r="C904" s="1">
        <v>45208</v>
      </c>
      <c r="D904" s="1">
        <v>44632</v>
      </c>
      <c r="E904" s="1">
        <v>45242</v>
      </c>
    </row>
    <row r="905" spans="1:5" x14ac:dyDescent="0.25">
      <c r="A905" t="s">
        <v>2419</v>
      </c>
      <c r="B905" t="s">
        <v>2420</v>
      </c>
      <c r="C905" t="s">
        <v>772</v>
      </c>
      <c r="D905" t="s">
        <v>460</v>
      </c>
      <c r="E905" t="s">
        <v>2421</v>
      </c>
    </row>
    <row r="906" spans="1:5" x14ac:dyDescent="0.25">
      <c r="A906" t="s">
        <v>1832</v>
      </c>
      <c r="B906" t="s">
        <v>1833</v>
      </c>
      <c r="C906" t="s">
        <v>95</v>
      </c>
      <c r="D906" s="1">
        <v>44595</v>
      </c>
      <c r="E906" t="s">
        <v>1834</v>
      </c>
    </row>
    <row r="907" spans="1:5" x14ac:dyDescent="0.25">
      <c r="A907" t="s">
        <v>1876</v>
      </c>
      <c r="B907" t="s">
        <v>1877</v>
      </c>
      <c r="D907" s="1">
        <v>45179</v>
      </c>
      <c r="E907" t="s">
        <v>387</v>
      </c>
    </row>
    <row r="908" spans="1:5" x14ac:dyDescent="0.25">
      <c r="A908" t="s">
        <v>848</v>
      </c>
      <c r="B908" t="s">
        <v>849</v>
      </c>
      <c r="C908" t="s">
        <v>850</v>
      </c>
      <c r="D908" t="s">
        <v>851</v>
      </c>
      <c r="E908" t="s">
        <v>852</v>
      </c>
    </row>
    <row r="909" spans="1:5" x14ac:dyDescent="0.25">
      <c r="A909" t="s">
        <v>977</v>
      </c>
      <c r="B909" t="s">
        <v>978</v>
      </c>
      <c r="C909" s="1">
        <v>44873</v>
      </c>
      <c r="D909" s="1">
        <v>45056</v>
      </c>
      <c r="E909" s="1">
        <v>45358</v>
      </c>
    </row>
    <row r="910" spans="1:5" x14ac:dyDescent="0.25">
      <c r="A910" t="s">
        <v>2040</v>
      </c>
      <c r="B910" t="s">
        <v>2041</v>
      </c>
      <c r="C910" t="s">
        <v>235</v>
      </c>
      <c r="D910" t="s">
        <v>1762</v>
      </c>
      <c r="E910" t="s">
        <v>1022</v>
      </c>
    </row>
    <row r="911" spans="1:5" x14ac:dyDescent="0.25">
      <c r="A911" t="s">
        <v>83</v>
      </c>
      <c r="B911" t="s">
        <v>84</v>
      </c>
      <c r="C911" s="1">
        <v>45147</v>
      </c>
    </row>
    <row r="912" spans="1:5" x14ac:dyDescent="0.25">
      <c r="A912" t="s">
        <v>1161</v>
      </c>
      <c r="B912" t="s">
        <v>1162</v>
      </c>
      <c r="C912" s="1">
        <v>45201</v>
      </c>
      <c r="D912" s="1">
        <v>45111</v>
      </c>
      <c r="E912" s="1">
        <v>45239</v>
      </c>
    </row>
    <row r="913" spans="1:5" x14ac:dyDescent="0.25">
      <c r="A913" t="s">
        <v>1666</v>
      </c>
      <c r="B913" t="s">
        <v>1667</v>
      </c>
      <c r="D913" t="s">
        <v>1044</v>
      </c>
      <c r="E913" t="s">
        <v>778</v>
      </c>
    </row>
    <row r="914" spans="1:5" x14ac:dyDescent="0.25">
      <c r="A914" t="s">
        <v>948</v>
      </c>
      <c r="B914" t="s">
        <v>949</v>
      </c>
      <c r="C914" t="s">
        <v>457</v>
      </c>
      <c r="D914" t="s">
        <v>933</v>
      </c>
      <c r="E914" t="s">
        <v>950</v>
      </c>
    </row>
    <row r="915" spans="1:5" x14ac:dyDescent="0.25">
      <c r="A915" t="s">
        <v>1737</v>
      </c>
      <c r="B915" t="s">
        <v>1738</v>
      </c>
      <c r="C915" t="s">
        <v>1320</v>
      </c>
      <c r="D915" s="1">
        <v>44905</v>
      </c>
      <c r="E915" t="s">
        <v>193</v>
      </c>
    </row>
    <row r="916" spans="1:5" x14ac:dyDescent="0.25">
      <c r="A916" t="s">
        <v>1163</v>
      </c>
      <c r="B916" t="s">
        <v>1164</v>
      </c>
      <c r="C916" s="1">
        <v>45142</v>
      </c>
      <c r="D916" t="s">
        <v>811</v>
      </c>
      <c r="E916" s="1">
        <v>44685</v>
      </c>
    </row>
    <row r="917" spans="1:5" x14ac:dyDescent="0.25">
      <c r="A917" t="s">
        <v>2310</v>
      </c>
      <c r="B917" t="s">
        <v>2311</v>
      </c>
      <c r="C917" t="s">
        <v>156</v>
      </c>
      <c r="D917" s="1">
        <v>45019</v>
      </c>
      <c r="E917" t="s">
        <v>1708</v>
      </c>
    </row>
    <row r="918" spans="1:5" x14ac:dyDescent="0.25">
      <c r="A918" t="s">
        <v>447</v>
      </c>
      <c r="B918" t="s">
        <v>448</v>
      </c>
      <c r="C918" t="s">
        <v>180</v>
      </c>
      <c r="D918" s="1">
        <v>44993</v>
      </c>
      <c r="E918" s="1">
        <v>44683</v>
      </c>
    </row>
    <row r="919" spans="1:5" x14ac:dyDescent="0.25">
      <c r="A919" t="s">
        <v>1057</v>
      </c>
      <c r="B919" t="s">
        <v>1058</v>
      </c>
      <c r="D919" t="s">
        <v>465</v>
      </c>
      <c r="E919" t="s">
        <v>603</v>
      </c>
    </row>
    <row r="920" spans="1:5" x14ac:dyDescent="0.25">
      <c r="A920" t="s">
        <v>2238</v>
      </c>
      <c r="B920" t="s">
        <v>2239</v>
      </c>
      <c r="C920" t="s">
        <v>990</v>
      </c>
      <c r="D920" s="1">
        <v>45020</v>
      </c>
      <c r="E920" s="1">
        <v>44968</v>
      </c>
    </row>
    <row r="921" spans="1:5" x14ac:dyDescent="0.25">
      <c r="A921" t="s">
        <v>2331</v>
      </c>
      <c r="B921" t="s">
        <v>2332</v>
      </c>
      <c r="C921" s="1">
        <v>44717</v>
      </c>
      <c r="D921" s="1">
        <v>45270</v>
      </c>
      <c r="E921" s="1">
        <v>45536</v>
      </c>
    </row>
    <row r="922" spans="1:5" x14ac:dyDescent="0.25">
      <c r="A922" t="s">
        <v>957</v>
      </c>
      <c r="B922" t="s">
        <v>958</v>
      </c>
      <c r="C922" t="s">
        <v>464</v>
      </c>
      <c r="D922" t="s">
        <v>672</v>
      </c>
      <c r="E922" t="s">
        <v>959</v>
      </c>
    </row>
    <row r="923" spans="1:5" x14ac:dyDescent="0.25">
      <c r="A923" t="s">
        <v>1696</v>
      </c>
      <c r="B923" t="s">
        <v>1697</v>
      </c>
      <c r="D923" s="1">
        <v>45079</v>
      </c>
      <c r="E923" t="s">
        <v>1698</v>
      </c>
    </row>
    <row r="924" spans="1:5" x14ac:dyDescent="0.25">
      <c r="A924" t="s">
        <v>344</v>
      </c>
      <c r="B924" t="s">
        <v>345</v>
      </c>
      <c r="C924" t="s">
        <v>346</v>
      </c>
      <c r="D924" s="1">
        <v>44812</v>
      </c>
      <c r="E924" s="1">
        <v>44930</v>
      </c>
    </row>
    <row r="925" spans="1:5" x14ac:dyDescent="0.25">
      <c r="A925" t="s">
        <v>1337</v>
      </c>
      <c r="B925" t="s">
        <v>1338</v>
      </c>
      <c r="C925" t="s">
        <v>19</v>
      </c>
      <c r="D925" s="1">
        <v>45142</v>
      </c>
      <c r="E925" t="s">
        <v>1339</v>
      </c>
    </row>
    <row r="926" spans="1:5" x14ac:dyDescent="0.25">
      <c r="A926" t="s">
        <v>1572</v>
      </c>
      <c r="B926" t="s">
        <v>1573</v>
      </c>
      <c r="D926" t="s">
        <v>124</v>
      </c>
      <c r="E926" t="s">
        <v>898</v>
      </c>
    </row>
    <row r="927" spans="1:5" x14ac:dyDescent="0.25">
      <c r="A927" t="s">
        <v>375</v>
      </c>
      <c r="B927" t="s">
        <v>376</v>
      </c>
      <c r="C927" t="s">
        <v>27</v>
      </c>
      <c r="D927" t="s">
        <v>377</v>
      </c>
      <c r="E927" t="s">
        <v>378</v>
      </c>
    </row>
    <row r="928" spans="1:5" x14ac:dyDescent="0.25">
      <c r="A928" t="s">
        <v>2112</v>
      </c>
      <c r="B928" t="s">
        <v>2113</v>
      </c>
      <c r="C928" t="s">
        <v>350</v>
      </c>
      <c r="D928" s="1">
        <v>44899</v>
      </c>
      <c r="E928" s="1">
        <v>45027</v>
      </c>
    </row>
    <row r="929" spans="1:5" x14ac:dyDescent="0.25">
      <c r="A929" t="s">
        <v>237</v>
      </c>
      <c r="B929" t="s">
        <v>238</v>
      </c>
      <c r="C929" s="1">
        <v>44931</v>
      </c>
      <c r="D929" t="s">
        <v>239</v>
      </c>
      <c r="E929" s="1">
        <v>44718</v>
      </c>
    </row>
    <row r="930" spans="1:5" x14ac:dyDescent="0.25">
      <c r="A930" t="s">
        <v>1516</v>
      </c>
      <c r="B930" t="s">
        <v>1517</v>
      </c>
      <c r="C930" t="s">
        <v>206</v>
      </c>
    </row>
    <row r="931" spans="1:5" x14ac:dyDescent="0.25">
      <c r="A931" t="s">
        <v>1921</v>
      </c>
      <c r="B931" t="s">
        <v>1922</v>
      </c>
      <c r="C931" s="1">
        <v>44839</v>
      </c>
      <c r="D931" t="s">
        <v>377</v>
      </c>
      <c r="E931" s="1">
        <v>44843</v>
      </c>
    </row>
    <row r="932" spans="1:5" x14ac:dyDescent="0.25">
      <c r="A932" t="s">
        <v>1760</v>
      </c>
      <c r="B932" t="s">
        <v>1761</v>
      </c>
      <c r="C932" t="s">
        <v>328</v>
      </c>
      <c r="D932" t="s">
        <v>1762</v>
      </c>
      <c r="E932" t="s">
        <v>101</v>
      </c>
    </row>
    <row r="933" spans="1:5" x14ac:dyDescent="0.25">
      <c r="A933" t="s">
        <v>1261</v>
      </c>
      <c r="B933" t="s">
        <v>1262</v>
      </c>
      <c r="C933" t="s">
        <v>1169</v>
      </c>
      <c r="D933" t="s">
        <v>456</v>
      </c>
      <c r="E933" t="s">
        <v>941</v>
      </c>
    </row>
    <row r="934" spans="1:5" x14ac:dyDescent="0.25">
      <c r="A934" t="s">
        <v>2411</v>
      </c>
      <c r="B934" t="s">
        <v>2412</v>
      </c>
      <c r="C934" t="s">
        <v>52</v>
      </c>
      <c r="D934" t="s">
        <v>105</v>
      </c>
      <c r="E934" t="s">
        <v>750</v>
      </c>
    </row>
    <row r="935" spans="1:5" x14ac:dyDescent="0.25">
      <c r="A935" t="s">
        <v>894</v>
      </c>
      <c r="B935" t="s">
        <v>895</v>
      </c>
      <c r="C935" t="s">
        <v>349</v>
      </c>
    </row>
    <row r="936" spans="1:5" x14ac:dyDescent="0.25">
      <c r="A936" t="s">
        <v>146</v>
      </c>
      <c r="B936" t="s">
        <v>147</v>
      </c>
      <c r="D936" t="s">
        <v>148</v>
      </c>
      <c r="E936" s="1">
        <v>44687</v>
      </c>
    </row>
    <row r="937" spans="1:5" x14ac:dyDescent="0.25">
      <c r="A937" t="s">
        <v>682</v>
      </c>
      <c r="B937" t="s">
        <v>683</v>
      </c>
      <c r="C937" t="s">
        <v>401</v>
      </c>
      <c r="D937" t="s">
        <v>124</v>
      </c>
      <c r="E937" s="1">
        <v>45633</v>
      </c>
    </row>
    <row r="938" spans="1:5" x14ac:dyDescent="0.25">
      <c r="A938" t="s">
        <v>2246</v>
      </c>
      <c r="B938" t="s">
        <v>2247</v>
      </c>
      <c r="C938" s="1">
        <v>44689</v>
      </c>
      <c r="D938" t="s">
        <v>1217</v>
      </c>
      <c r="E938" t="s">
        <v>1125</v>
      </c>
    </row>
    <row r="939" spans="1:5" x14ac:dyDescent="0.25">
      <c r="A939" t="s">
        <v>2137</v>
      </c>
      <c r="B939" t="s">
        <v>2138</v>
      </c>
      <c r="D939" t="s">
        <v>49</v>
      </c>
      <c r="E939" s="1">
        <v>44964</v>
      </c>
    </row>
    <row r="940" spans="1:5" x14ac:dyDescent="0.25">
      <c r="A940" t="s">
        <v>1923</v>
      </c>
      <c r="B940" t="s">
        <v>1924</v>
      </c>
      <c r="C940" s="1">
        <v>44781</v>
      </c>
      <c r="D940" t="s">
        <v>272</v>
      </c>
      <c r="E940" t="s">
        <v>1891</v>
      </c>
    </row>
    <row r="941" spans="1:5" x14ac:dyDescent="0.25">
      <c r="A941" t="s">
        <v>747</v>
      </c>
      <c r="B941" t="s">
        <v>2370</v>
      </c>
      <c r="C941" s="1">
        <v>44778</v>
      </c>
      <c r="D941" t="s">
        <v>1130</v>
      </c>
      <c r="E941" s="1">
        <v>45110</v>
      </c>
    </row>
    <row r="942" spans="1:5" x14ac:dyDescent="0.25">
      <c r="A942" t="s">
        <v>1032</v>
      </c>
      <c r="B942" t="s">
        <v>1033</v>
      </c>
      <c r="C942" s="1">
        <v>45115</v>
      </c>
      <c r="D942" s="1">
        <v>45262</v>
      </c>
      <c r="E942" t="s">
        <v>457</v>
      </c>
    </row>
    <row r="943" spans="1:5" x14ac:dyDescent="0.25">
      <c r="A943" t="s">
        <v>1973</v>
      </c>
      <c r="B943" t="s">
        <v>1974</v>
      </c>
      <c r="C943" s="1">
        <v>45141</v>
      </c>
      <c r="D943" t="s">
        <v>1086</v>
      </c>
      <c r="E943" s="1">
        <v>44748</v>
      </c>
    </row>
    <row r="944" spans="1:5" x14ac:dyDescent="0.25">
      <c r="A944" t="s">
        <v>645</v>
      </c>
      <c r="B944" t="s">
        <v>646</v>
      </c>
      <c r="C944" t="s">
        <v>647</v>
      </c>
      <c r="D944" t="s">
        <v>648</v>
      </c>
      <c r="E944" t="s">
        <v>649</v>
      </c>
    </row>
    <row r="945" spans="1:5" x14ac:dyDescent="0.25">
      <c r="A945" t="s">
        <v>2116</v>
      </c>
      <c r="B945" t="s">
        <v>2117</v>
      </c>
      <c r="C945" t="s">
        <v>1214</v>
      </c>
      <c r="D945" t="s">
        <v>209</v>
      </c>
      <c r="E945" t="s">
        <v>1560</v>
      </c>
    </row>
    <row r="946" spans="1:5" x14ac:dyDescent="0.25">
      <c r="A946" t="s">
        <v>1534</v>
      </c>
      <c r="B946" t="s">
        <v>1535</v>
      </c>
      <c r="C946" s="1">
        <v>45202</v>
      </c>
      <c r="D946" t="s">
        <v>1179</v>
      </c>
      <c r="E946" t="s">
        <v>46</v>
      </c>
    </row>
    <row r="947" spans="1:5" x14ac:dyDescent="0.25">
      <c r="A947" t="s">
        <v>701</v>
      </c>
      <c r="B947" t="s">
        <v>702</v>
      </c>
      <c r="C947" s="1">
        <v>45114</v>
      </c>
      <c r="D947" s="1">
        <v>44595</v>
      </c>
      <c r="E947" s="1">
        <v>44571</v>
      </c>
    </row>
    <row r="948" spans="1:5" x14ac:dyDescent="0.25">
      <c r="A948" t="s">
        <v>2009</v>
      </c>
      <c r="B948" t="s">
        <v>2010</v>
      </c>
      <c r="C948" t="s">
        <v>680</v>
      </c>
      <c r="D948" s="1">
        <v>44572</v>
      </c>
      <c r="E948" t="s">
        <v>64</v>
      </c>
    </row>
    <row r="949" spans="1:5" x14ac:dyDescent="0.25">
      <c r="A949" t="s">
        <v>1775</v>
      </c>
      <c r="B949" t="s">
        <v>1776</v>
      </c>
      <c r="C949" t="s">
        <v>973</v>
      </c>
    </row>
    <row r="950" spans="1:5" x14ac:dyDescent="0.25">
      <c r="A950" t="s">
        <v>102</v>
      </c>
      <c r="B950" t="s">
        <v>103</v>
      </c>
      <c r="C950" t="s">
        <v>104</v>
      </c>
      <c r="D950" t="s">
        <v>105</v>
      </c>
      <c r="E950" s="1">
        <v>45019</v>
      </c>
    </row>
    <row r="951" spans="1:5" x14ac:dyDescent="0.25">
      <c r="A951" t="s">
        <v>987</v>
      </c>
      <c r="B951" t="s">
        <v>988</v>
      </c>
      <c r="C951" s="1">
        <v>45174</v>
      </c>
      <c r="D951" t="s">
        <v>989</v>
      </c>
      <c r="E951" t="s">
        <v>990</v>
      </c>
    </row>
    <row r="952" spans="1:5" x14ac:dyDescent="0.25">
      <c r="A952" t="s">
        <v>1547</v>
      </c>
      <c r="B952" t="s">
        <v>1548</v>
      </c>
      <c r="D952" s="1">
        <v>44846</v>
      </c>
      <c r="E952" t="s">
        <v>1549</v>
      </c>
    </row>
    <row r="953" spans="1:5" x14ac:dyDescent="0.25">
      <c r="A953" t="s">
        <v>1576</v>
      </c>
      <c r="B953" t="s">
        <v>1577</v>
      </c>
      <c r="C953" s="1">
        <v>44718</v>
      </c>
      <c r="D953" s="1">
        <v>44569</v>
      </c>
      <c r="E953" s="1">
        <v>44564</v>
      </c>
    </row>
    <row r="954" spans="1:5" x14ac:dyDescent="0.25">
      <c r="A954" t="s">
        <v>260</v>
      </c>
      <c r="B954" t="s">
        <v>261</v>
      </c>
    </row>
    <row r="955" spans="1:5" x14ac:dyDescent="0.25">
      <c r="A955" t="s">
        <v>1485</v>
      </c>
      <c r="B955" t="s">
        <v>1486</v>
      </c>
      <c r="C955" s="1">
        <v>44597</v>
      </c>
      <c r="D955" t="s">
        <v>88</v>
      </c>
      <c r="E955" t="s">
        <v>374</v>
      </c>
    </row>
    <row r="956" spans="1:5" x14ac:dyDescent="0.25">
      <c r="A956" t="s">
        <v>1398</v>
      </c>
      <c r="B956" t="s">
        <v>1399</v>
      </c>
      <c r="C956" t="s">
        <v>133</v>
      </c>
      <c r="D956" t="s">
        <v>423</v>
      </c>
      <c r="E956" t="s">
        <v>1400</v>
      </c>
    </row>
    <row r="957" spans="1:5" x14ac:dyDescent="0.25">
      <c r="A957" t="s">
        <v>1310</v>
      </c>
      <c r="B957" t="s">
        <v>1311</v>
      </c>
      <c r="C957" s="1">
        <v>45143</v>
      </c>
    </row>
    <row r="958" spans="1:5" x14ac:dyDescent="0.25">
      <c r="A958" t="s">
        <v>1051</v>
      </c>
      <c r="B958" t="s">
        <v>1052</v>
      </c>
      <c r="C958" t="s">
        <v>1053</v>
      </c>
      <c r="D958" t="s">
        <v>837</v>
      </c>
      <c r="E958" t="s">
        <v>1054</v>
      </c>
    </row>
    <row r="959" spans="1:5" x14ac:dyDescent="0.25">
      <c r="A959" t="s">
        <v>1051</v>
      </c>
      <c r="B959" t="s">
        <v>1321</v>
      </c>
      <c r="C959" s="1">
        <v>44719</v>
      </c>
      <c r="D959" t="s">
        <v>648</v>
      </c>
      <c r="E959" s="1">
        <v>45506</v>
      </c>
    </row>
    <row r="960" spans="1:5" x14ac:dyDescent="0.25">
      <c r="A960" t="s">
        <v>449</v>
      </c>
      <c r="B960" t="s">
        <v>450</v>
      </c>
      <c r="D960" t="s">
        <v>451</v>
      </c>
      <c r="E960" s="1">
        <v>44683</v>
      </c>
    </row>
    <row r="961" spans="1:5" x14ac:dyDescent="0.25">
      <c r="A961" t="s">
        <v>488</v>
      </c>
      <c r="B961" t="s">
        <v>489</v>
      </c>
      <c r="C961" s="1">
        <v>44661</v>
      </c>
      <c r="D961" t="s">
        <v>203</v>
      </c>
      <c r="E961" t="s">
        <v>490</v>
      </c>
    </row>
    <row r="962" spans="1:5" x14ac:dyDescent="0.25">
      <c r="A962" t="s">
        <v>2297</v>
      </c>
      <c r="B962" t="s">
        <v>2298</v>
      </c>
      <c r="D962" t="s">
        <v>58</v>
      </c>
      <c r="E962" s="1">
        <v>44621</v>
      </c>
    </row>
    <row r="963" spans="1:5" x14ac:dyDescent="0.25">
      <c r="A963" t="s">
        <v>574</v>
      </c>
      <c r="B963" t="s">
        <v>575</v>
      </c>
      <c r="D963" s="1">
        <v>44630</v>
      </c>
      <c r="E963" t="s">
        <v>576</v>
      </c>
    </row>
    <row r="964" spans="1:5" x14ac:dyDescent="0.25">
      <c r="A964" t="s">
        <v>1281</v>
      </c>
      <c r="B964" t="s">
        <v>1282</v>
      </c>
      <c r="C964" s="1">
        <v>45052</v>
      </c>
    </row>
    <row r="965" spans="1:5" x14ac:dyDescent="0.25">
      <c r="A965" t="s">
        <v>554</v>
      </c>
      <c r="B965" t="s">
        <v>555</v>
      </c>
      <c r="C965" t="s">
        <v>27</v>
      </c>
      <c r="D965" s="1">
        <v>45178</v>
      </c>
      <c r="E965" t="s">
        <v>556</v>
      </c>
    </row>
    <row r="966" spans="1:5" x14ac:dyDescent="0.25">
      <c r="A966" t="s">
        <v>2252</v>
      </c>
      <c r="B966" t="s">
        <v>2253</v>
      </c>
      <c r="C966" t="s">
        <v>101</v>
      </c>
      <c r="D966" s="1">
        <v>44572</v>
      </c>
      <c r="E966" t="s">
        <v>517</v>
      </c>
    </row>
    <row r="967" spans="1:5" x14ac:dyDescent="0.25">
      <c r="A967" t="s">
        <v>1996</v>
      </c>
      <c r="B967" t="s">
        <v>1997</v>
      </c>
      <c r="C967" t="s">
        <v>962</v>
      </c>
      <c r="D967" t="s">
        <v>82</v>
      </c>
      <c r="E967" t="s">
        <v>206</v>
      </c>
    </row>
    <row r="968" spans="1:5" x14ac:dyDescent="0.25">
      <c r="A968" t="s">
        <v>2314</v>
      </c>
      <c r="B968" t="s">
        <v>2315</v>
      </c>
      <c r="C968" s="1">
        <v>44812</v>
      </c>
      <c r="D968" t="s">
        <v>2316</v>
      </c>
      <c r="E968" t="s">
        <v>2317</v>
      </c>
    </row>
    <row r="969" spans="1:5" x14ac:dyDescent="0.25">
      <c r="A969" t="s">
        <v>2007</v>
      </c>
      <c r="B969" t="s">
        <v>2008</v>
      </c>
      <c r="C969" t="s">
        <v>236</v>
      </c>
    </row>
    <row r="970" spans="1:5" x14ac:dyDescent="0.25">
      <c r="A970" t="s">
        <v>2367</v>
      </c>
      <c r="B970" t="s">
        <v>2368</v>
      </c>
      <c r="C970" s="1">
        <v>45173</v>
      </c>
      <c r="D970" t="s">
        <v>156</v>
      </c>
      <c r="E970" s="1">
        <v>45327</v>
      </c>
    </row>
    <row r="971" spans="1:5" x14ac:dyDescent="0.25">
      <c r="A971" t="s">
        <v>1065</v>
      </c>
      <c r="B971" t="s">
        <v>1066</v>
      </c>
      <c r="C971" t="s">
        <v>53</v>
      </c>
      <c r="D971" t="s">
        <v>365</v>
      </c>
      <c r="E971" t="s">
        <v>1067</v>
      </c>
    </row>
    <row r="972" spans="1:5" x14ac:dyDescent="0.25">
      <c r="A972" t="s">
        <v>2305</v>
      </c>
      <c r="B972" t="s">
        <v>2306</v>
      </c>
      <c r="C972" s="1">
        <v>44877</v>
      </c>
      <c r="D972" t="s">
        <v>1258</v>
      </c>
      <c r="E972" t="s">
        <v>2307</v>
      </c>
    </row>
    <row r="973" spans="1:5" x14ac:dyDescent="0.25">
      <c r="A973" t="s">
        <v>93</v>
      </c>
      <c r="B973" t="s">
        <v>94</v>
      </c>
      <c r="C973" t="s">
        <v>95</v>
      </c>
      <c r="D973" s="1">
        <v>45020</v>
      </c>
      <c r="E973" t="s">
        <v>96</v>
      </c>
    </row>
    <row r="974" spans="1:5" x14ac:dyDescent="0.25">
      <c r="A974" t="s">
        <v>204</v>
      </c>
      <c r="B974" t="s">
        <v>205</v>
      </c>
      <c r="C974" s="1">
        <v>44900</v>
      </c>
      <c r="D974" t="s">
        <v>206</v>
      </c>
      <c r="E974" t="s">
        <v>10</v>
      </c>
    </row>
    <row r="975" spans="1:5" x14ac:dyDescent="0.25">
      <c r="A975" t="s">
        <v>240</v>
      </c>
      <c r="B975" t="s">
        <v>241</v>
      </c>
      <c r="C975" t="s">
        <v>242</v>
      </c>
      <c r="D975" s="1">
        <v>44626</v>
      </c>
      <c r="E975" s="1">
        <v>44869</v>
      </c>
    </row>
    <row r="976" spans="1:5" x14ac:dyDescent="0.25">
      <c r="A976" t="s">
        <v>479</v>
      </c>
      <c r="B976" t="s">
        <v>480</v>
      </c>
      <c r="C976" s="1">
        <v>44931</v>
      </c>
      <c r="D976" t="s">
        <v>481</v>
      </c>
      <c r="E976" t="s">
        <v>482</v>
      </c>
    </row>
    <row r="977" spans="1:5" x14ac:dyDescent="0.25">
      <c r="A977" t="s">
        <v>1603</v>
      </c>
      <c r="B977" t="s">
        <v>1604</v>
      </c>
    </row>
    <row r="978" spans="1:5" x14ac:dyDescent="0.25">
      <c r="A978" t="s">
        <v>2000</v>
      </c>
      <c r="B978" t="s">
        <v>2001</v>
      </c>
      <c r="C978" t="s">
        <v>1361</v>
      </c>
      <c r="D978" s="1">
        <v>45172</v>
      </c>
      <c r="E978" s="1">
        <v>44744</v>
      </c>
    </row>
    <row r="979" spans="1:5" x14ac:dyDescent="0.25">
      <c r="A979" t="s">
        <v>2013</v>
      </c>
      <c r="B979" t="s">
        <v>2014</v>
      </c>
      <c r="C979" s="1">
        <v>44994</v>
      </c>
      <c r="D979" t="s">
        <v>1467</v>
      </c>
      <c r="E979" t="s">
        <v>531</v>
      </c>
    </row>
    <row r="980" spans="1:5" x14ac:dyDescent="0.25">
      <c r="A980" t="s">
        <v>1797</v>
      </c>
      <c r="B980" t="s">
        <v>1798</v>
      </c>
      <c r="C980" t="s">
        <v>934</v>
      </c>
      <c r="D980" t="s">
        <v>393</v>
      </c>
      <c r="E980" t="s">
        <v>1121</v>
      </c>
    </row>
    <row r="981" spans="1:5" x14ac:dyDescent="0.25">
      <c r="A981" t="s">
        <v>1255</v>
      </c>
      <c r="B981" t="s">
        <v>1256</v>
      </c>
      <c r="D981" t="s">
        <v>1257</v>
      </c>
      <c r="E981" t="s">
        <v>1258</v>
      </c>
    </row>
    <row r="982" spans="1:5" x14ac:dyDescent="0.25">
      <c r="A982" t="s">
        <v>1984</v>
      </c>
      <c r="B982" t="s">
        <v>1985</v>
      </c>
      <c r="C982" t="s">
        <v>1700</v>
      </c>
      <c r="D982" s="1">
        <v>45142</v>
      </c>
      <c r="E982" t="s">
        <v>1044</v>
      </c>
    </row>
    <row r="983" spans="1:5" x14ac:dyDescent="0.25">
      <c r="A983" t="s">
        <v>902</v>
      </c>
      <c r="B983" t="s">
        <v>903</v>
      </c>
      <c r="C983" t="s">
        <v>242</v>
      </c>
    </row>
    <row r="984" spans="1:5" x14ac:dyDescent="0.25">
      <c r="A984" t="s">
        <v>1803</v>
      </c>
      <c r="B984" t="s">
        <v>1804</v>
      </c>
      <c r="C984" t="s">
        <v>1361</v>
      </c>
      <c r="D984" t="s">
        <v>272</v>
      </c>
      <c r="E984" s="1">
        <v>45352</v>
      </c>
    </row>
    <row r="985" spans="1:5" x14ac:dyDescent="0.25">
      <c r="A985" t="s">
        <v>369</v>
      </c>
      <c r="B985" t="s">
        <v>370</v>
      </c>
      <c r="C985" t="s">
        <v>371</v>
      </c>
    </row>
    <row r="986" spans="1:5" x14ac:dyDescent="0.25">
      <c r="A986" t="s">
        <v>1471</v>
      </c>
      <c r="B986" t="s">
        <v>1472</v>
      </c>
      <c r="C986" t="s">
        <v>1473</v>
      </c>
      <c r="D986" t="s">
        <v>1474</v>
      </c>
      <c r="E986" t="s">
        <v>1475</v>
      </c>
    </row>
    <row r="987" spans="1:5" x14ac:dyDescent="0.25">
      <c r="A987" t="s">
        <v>1563</v>
      </c>
      <c r="B987" t="s">
        <v>1564</v>
      </c>
      <c r="C987" t="s">
        <v>1196</v>
      </c>
      <c r="D987" t="s">
        <v>1565</v>
      </c>
      <c r="E987" s="1">
        <v>45326</v>
      </c>
    </row>
    <row r="988" spans="1:5" x14ac:dyDescent="0.25">
      <c r="A988" t="s">
        <v>1729</v>
      </c>
      <c r="B988" t="s">
        <v>1730</v>
      </c>
      <c r="D988" t="s">
        <v>881</v>
      </c>
      <c r="E988" t="s">
        <v>713</v>
      </c>
    </row>
    <row r="989" spans="1:5" x14ac:dyDescent="0.25">
      <c r="A989" t="s">
        <v>2026</v>
      </c>
      <c r="B989" t="s">
        <v>2027</v>
      </c>
      <c r="C989" t="s">
        <v>1170</v>
      </c>
      <c r="D989" t="s">
        <v>456</v>
      </c>
      <c r="E989" s="1">
        <v>44657</v>
      </c>
    </row>
    <row r="990" spans="1:5" x14ac:dyDescent="0.25">
      <c r="A990" t="s">
        <v>547</v>
      </c>
      <c r="B990" t="s">
        <v>548</v>
      </c>
      <c r="C990" s="1">
        <v>44661</v>
      </c>
      <c r="D990" t="s">
        <v>346</v>
      </c>
      <c r="E990" t="s">
        <v>549</v>
      </c>
    </row>
    <row r="991" spans="1:5" x14ac:dyDescent="0.25">
      <c r="A991" t="s">
        <v>1609</v>
      </c>
      <c r="B991" t="s">
        <v>1610</v>
      </c>
      <c r="C991" s="1">
        <v>45108</v>
      </c>
      <c r="D991" t="s">
        <v>236</v>
      </c>
      <c r="E991" t="s">
        <v>739</v>
      </c>
    </row>
    <row r="992" spans="1:5" x14ac:dyDescent="0.25">
      <c r="A992" t="s">
        <v>1419</v>
      </c>
      <c r="B992" t="s">
        <v>1420</v>
      </c>
      <c r="C992" t="s">
        <v>29</v>
      </c>
      <c r="D992" s="1">
        <v>45084</v>
      </c>
      <c r="E992" s="1">
        <v>44835</v>
      </c>
    </row>
    <row r="993" spans="1:5" x14ac:dyDescent="0.25">
      <c r="A993" t="s">
        <v>629</v>
      </c>
      <c r="B993" t="s">
        <v>630</v>
      </c>
      <c r="C993" t="s">
        <v>604</v>
      </c>
      <c r="D993" t="s">
        <v>631</v>
      </c>
      <c r="E993" t="s">
        <v>584</v>
      </c>
    </row>
    <row r="994" spans="1:5" x14ac:dyDescent="0.25">
      <c r="A994" t="s">
        <v>1893</v>
      </c>
      <c r="B994" t="s">
        <v>1894</v>
      </c>
      <c r="C994" t="s">
        <v>259</v>
      </c>
      <c r="D994" s="1">
        <v>44807</v>
      </c>
      <c r="E994" t="s">
        <v>804</v>
      </c>
    </row>
    <row r="995" spans="1:5" x14ac:dyDescent="0.25">
      <c r="A995" t="s">
        <v>1512</v>
      </c>
      <c r="B995" t="s">
        <v>1513</v>
      </c>
      <c r="C995" t="s">
        <v>861</v>
      </c>
      <c r="D995" t="s">
        <v>460</v>
      </c>
      <c r="E995" t="s">
        <v>649</v>
      </c>
    </row>
    <row r="996" spans="1:5" x14ac:dyDescent="0.25">
      <c r="A996" t="s">
        <v>1991</v>
      </c>
      <c r="B996" t="s">
        <v>1992</v>
      </c>
      <c r="C996" t="s">
        <v>1538</v>
      </c>
      <c r="D996" s="1">
        <v>44686</v>
      </c>
      <c r="E996" s="1">
        <v>45078</v>
      </c>
    </row>
    <row r="997" spans="1:5" x14ac:dyDescent="0.25">
      <c r="A997" t="s">
        <v>1411</v>
      </c>
      <c r="B997" t="s">
        <v>1412</v>
      </c>
      <c r="C997" t="s">
        <v>616</v>
      </c>
      <c r="D997" s="1">
        <v>44869</v>
      </c>
      <c r="E997" t="s">
        <v>258</v>
      </c>
    </row>
    <row r="998" spans="1:5" x14ac:dyDescent="0.25">
      <c r="A998" t="s">
        <v>1441</v>
      </c>
      <c r="B998" t="s">
        <v>1442</v>
      </c>
      <c r="C998" s="1">
        <v>44778</v>
      </c>
      <c r="D998" s="1">
        <v>44962</v>
      </c>
      <c r="E998" s="1">
        <v>44716</v>
      </c>
    </row>
    <row r="999" spans="1:5" x14ac:dyDescent="0.25">
      <c r="A999" t="s">
        <v>960</v>
      </c>
      <c r="B999" t="s">
        <v>961</v>
      </c>
      <c r="C999" s="1">
        <v>45144</v>
      </c>
      <c r="D999" t="s">
        <v>319</v>
      </c>
      <c r="E999" t="s">
        <v>962</v>
      </c>
    </row>
    <row r="1000" spans="1:5" x14ac:dyDescent="0.25">
      <c r="A1000" t="s">
        <v>1674</v>
      </c>
      <c r="B1000" t="s">
        <v>1675</v>
      </c>
      <c r="D1000" t="s">
        <v>1676</v>
      </c>
      <c r="E1000" t="s">
        <v>1156</v>
      </c>
    </row>
    <row r="1001" spans="1:5" x14ac:dyDescent="0.25">
      <c r="A1001" t="s">
        <v>907</v>
      </c>
      <c r="B1001" t="s">
        <v>908</v>
      </c>
      <c r="D1001" t="s">
        <v>148</v>
      </c>
      <c r="E1001" s="1">
        <v>45146</v>
      </c>
    </row>
  </sheetData>
  <autoFilter ref="A1:E1001" xr:uid="{00000000-0009-0000-0000-000004000000}">
    <sortState xmlns:xlrd2="http://schemas.microsoft.com/office/spreadsheetml/2017/richdata2" ref="A2:E1001">
      <sortCondition ref="A1:A100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9431EE7A2C8B92408ABF31616A1546D7" ma:contentTypeVersion="4" ma:contentTypeDescription="Create a new document." ma:contentTypeScope="" ma:versionID="f26c0919fe75d9e55d3f1dbe20be3c92">
  <xsd:schema xmlns:xsd="http://www.w3.org/2001/XMLSchema" xmlns:xs="http://www.w3.org/2001/XMLSchema" xmlns:p="http://schemas.microsoft.com/office/2006/metadata/properties" xmlns:ns3="6c9df6fb-1662-4f75-ad2d-27bc3e4d59b6" targetNamespace="http://schemas.microsoft.com/office/2006/metadata/properties" ma:root="true" ma:fieldsID="265fa510cdea4d89eb2d457f30184cc4" ns3:_="">
    <xsd:import namespace="6c9df6fb-1662-4f75-ad2d-27bc3e4d59b6"/>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9df6fb-1662-4f75-ad2d-27bc3e4d59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p:properties>
</file>

<file path=customXml/item10.xml>�� 
</file>

<file path=customXml/item11.xml><?xml version="1.0" encoding="utf-8"?>
<?mso-contentType ?>
<FormTemplates xmlns="http://schemas.microsoft.com/sharepoint/v3/contenttype/forms">
  <Display>DocumentLibraryForm</Display>
  <Edit>DocumentLibraryForm</Edit>
  <New>DocumentLibraryForm</New>
</FormTemplat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57579E41-DA89-47F0-A2DD-522CCFDA4A1B}">
  <ds:schemaRefs/>
</ds:datastoreItem>
</file>

<file path=customXml/itemProps2.xml><?xml version="1.0" encoding="utf-8"?>
<ds:datastoreItem xmlns:ds="http://schemas.openxmlformats.org/officeDocument/2006/customXml" ds:itemID="{2285F0EC-FFA4-4FA3-B58A-3F411ED249CA}">
  <ds:schemaRefs/>
</ds:datastoreItem>
</file>

<file path=customXml/itemProps3.xml><?xml version="1.0" encoding="utf-8"?>
<ds:datastoreItem xmlns:ds="http://schemas.openxmlformats.org/officeDocument/2006/customXml" ds:itemID="{AD6AEECE-4DEE-4986-A9C9-9E0E25DD23F6}">
  <ds:schemaRefs/>
</ds:datastoreItem>
</file>

<file path=customXml/itemProps4.xml><?xml version="1.0" encoding="utf-8"?>
<ds:datastoreItem xmlns:ds="http://schemas.openxmlformats.org/officeDocument/2006/customXml" ds:itemID="{A75E870A-6755-4E9C-9935-0D58071FAF03}">
  <ds:schemaRefs/>
</ds:datastoreItem>
</file>

<file path=customXml/itemProps5.xml><?xml version="1.0" encoding="utf-8"?>
<ds:datastoreItem xmlns:ds="http://schemas.openxmlformats.org/officeDocument/2006/customXml" ds:itemID="{65E5C8EB-54FE-449F-97A2-A958046DF273}">
  <ds:schemaRefs/>
</ds:datastoreItem>
</file>

<file path=customXml/itemProps6.xml><?xml version="1.0" encoding="utf-8"?>
<ds:datastoreItem xmlns:ds="http://schemas.openxmlformats.org/officeDocument/2006/customXml" ds:itemID="{1C000DF8-39C4-4997-B7B3-278FECCD003C}">
  <ds:schemaRefs/>
</ds:datastoreItem>
</file>

<file path=customXml/itemProps7.xml><?xml version="1.0" encoding="utf-8"?>
<ds:datastoreItem xmlns:ds="http://schemas.openxmlformats.org/officeDocument/2006/customXml" ds:itemID="{EAE608F6-FB0B-4A73-8AA1-5C242EE98D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c9df6fb-1662-4f75-ad2d-27bc3e4d5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8.xml><?xml version="1.0" encoding="utf-8"?>
<ds:datastoreItem xmlns:ds="http://schemas.openxmlformats.org/officeDocument/2006/customXml" ds:itemID="{F6B31515-D381-43B7-A59E-49C8E06B3B42}">
  <ds:schemaRefs/>
</ds:datastoreItem>
</file>

<file path=customXml/itemProps9.xml><?xml version="1.0" encoding="utf-8"?>
<ds:datastoreItem xmlns:ds="http://schemas.openxmlformats.org/officeDocument/2006/customXml" ds:itemID="{B358C3B9-D541-40D0-B2AB-7B288F28FAC4}">
  <ds:schemaRef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http://schemas.microsoft.com/office/infopath/2007/PartnerControls"/>
    <ds:schemaRef ds:uri="6c9df6fb-1662-4f75-ad2d-27bc3e4d59b6"/>
    <ds:schemaRef ds:uri="http://purl.org/dc/dcmitype/"/>
    <ds:schemaRef ds:uri="http://purl.org/dc/elements/1.1/"/>
  </ds:schemaRefs>
</ds:datastoreItem>
</file>

<file path=customXml/itemProps10.xml><?xml version="1.0" encoding="utf-8"?>
<ds:datastoreItem xmlns:ds="http://schemas.openxmlformats.org/officeDocument/2006/customXml" ds:itemID="{1ECAA71C-C725-4D85-B00C-5E26924EA4E7}">
  <ds:schemaRefs/>
</ds:datastoreItem>
</file>

<file path=customXml/itemProps11.xml><?xml version="1.0" encoding="utf-8"?>
<ds:datastoreItem xmlns:ds="http://schemas.openxmlformats.org/officeDocument/2006/customXml" ds:itemID="{D04E9589-594F-4E44-AB69-6B02CF922203}">
  <ds:schemaRefs>
    <ds:schemaRef ds:uri="http://schemas.microsoft.com/sharepoint/v3/contenttype/forms"/>
  </ds:schemaRefs>
</ds:datastoreItem>
</file>

<file path=customXml/itemProps12.xml><?xml version="1.0" encoding="utf-8"?>
<ds:datastoreItem xmlns:ds="http://schemas.openxmlformats.org/officeDocument/2006/customXml" ds:itemID="{10432DE3-48EB-442C-A139-0B0574B4F139}">
  <ds:schemaRefs/>
</ds:datastoreItem>
</file>

<file path=customXml/itemProps13.xml><?xml version="1.0" encoding="utf-8"?>
<ds:datastoreItem xmlns:ds="http://schemas.openxmlformats.org/officeDocument/2006/customXml" ds:itemID="{0A011482-616D-4131-865E-1B3C243D4B40}">
  <ds:schemaRefs>
    <ds:schemaRef ds:uri="http://schemas.microsoft.com/DataMashup"/>
  </ds:schemaRefs>
</ds:datastoreItem>
</file>

<file path=customXml/itemProps14.xml><?xml version="1.0" encoding="utf-8"?>
<ds:datastoreItem xmlns:ds="http://schemas.openxmlformats.org/officeDocument/2006/customXml" ds:itemID="{D13875F3-0603-4319-8F8B-77F2D4291159}">
  <ds:schemaRefs/>
</ds:datastoreItem>
</file>

<file path=customXml/itemProps15.xml><?xml version="1.0" encoding="utf-8"?>
<ds:datastoreItem xmlns:ds="http://schemas.openxmlformats.org/officeDocument/2006/customXml" ds:itemID="{C75AEBA7-0738-4BE2-B98D-9BE831CD6856}">
  <ds:schemaRefs/>
</ds:datastoreItem>
</file>

<file path=customXml/itemProps16.xml><?xml version="1.0" encoding="utf-8"?>
<ds:datastoreItem xmlns:ds="http://schemas.openxmlformats.org/officeDocument/2006/customXml" ds:itemID="{7FA72A4C-D82C-4F9F-A118-6FB8A36AE315}">
  <ds:schemaRefs/>
</ds:datastoreItem>
</file>

<file path=customXml/itemProps17.xml><?xml version="1.0" encoding="utf-8"?>
<ds:datastoreItem xmlns:ds="http://schemas.openxmlformats.org/officeDocument/2006/customXml" ds:itemID="{FD9DC4D9-32FC-4385-8707-025843933828}">
  <ds:schemaRefs/>
</ds:datastoreItem>
</file>

<file path=customXml/itemProps18.xml><?xml version="1.0" encoding="utf-8"?>
<ds:datastoreItem xmlns:ds="http://schemas.openxmlformats.org/officeDocument/2006/customXml" ds:itemID="{D907E1A8-0212-44C1-BFED-42DDE74B5C96}">
  <ds:schemaRefs/>
</ds:datastoreItem>
</file>

<file path=customXml/itemProps19.xml><?xml version="1.0" encoding="utf-8"?>
<ds:datastoreItem xmlns:ds="http://schemas.openxmlformats.org/officeDocument/2006/customXml" ds:itemID="{916E0FFB-4384-4EAA-AE68-EFFDBFCB3768}">
  <ds:schemaRefs/>
</ds:datastoreItem>
</file>

<file path=customXml/itemProps20.xml><?xml version="1.0" encoding="utf-8"?>
<ds:datastoreItem xmlns:ds="http://schemas.openxmlformats.org/officeDocument/2006/customXml" ds:itemID="{1DF4EF0A-53F9-406B-9AB7-A8E1BD1B5B6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Merged Data</vt:lpstr>
      <vt:lpstr>Pivot Data</vt:lpstr>
      <vt:lpstr>Lookup Data</vt:lpstr>
      <vt:lpstr>Dashboard</vt:lpstr>
      <vt:lpstr>Data</vt:lpstr>
      <vt:lpstr>credential data (2)</vt:lpstr>
      <vt:lpstr>credential data</vt:lpstr>
      <vt:lpstr>Data!Certificates_Status</vt:lpstr>
      <vt:lpstr>Certificates_Status</vt:lpstr>
      <vt:lpstr>Dashboard!Print_Area</vt:lpstr>
      <vt:lpstr>Data!Print_Area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Israel Bassey</dc:creator>
  <cp:lastModifiedBy>Israel Bassey</cp:lastModifiedBy>
  <cp:lastPrinted>2022-06-11T17:37:33Z</cp:lastPrinted>
  <dcterms:created xsi:type="dcterms:W3CDTF">2022-06-07T10:45:08Z</dcterms:created>
  <dcterms:modified xsi:type="dcterms:W3CDTF">2022-06-11T17:46:28Z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0x0101009431EE7A2C8B92408ABF31616A1546D7</vt:lpwstr>
  </property>
</Properties>
</file>