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INMOBILIAPP/"/>
    </mc:Choice>
  </mc:AlternateContent>
  <xr:revisionPtr revIDLastSave="0" documentId="13_ncr:1_{3863CF61-63B8-F94D-8C21-4156FAFEFD9A}" xr6:coauthVersionLast="47" xr6:coauthVersionMax="47" xr10:uidLastSave="{00000000-0000-0000-0000-000000000000}"/>
  <bookViews>
    <workbookView xWindow="0" yWindow="0" windowWidth="33600" windowHeight="210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<sst xmlns="http://schemas.openxmlformats.org/spreadsheetml/2006/main" count="137" uniqueCount="78">
  <si>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</si>
  <si>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</si>
  <si>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</si>
  <si>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</si>
  <si>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</si>
  <si>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</si>
  <si>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</si>
  <si>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</si>
  <si>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</si>
  <si>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</si>
  <si>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</si>
  <si>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</si>
  <si>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</si>
  <si>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</si>
  <si>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</si>
  <si>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</si>
  <si>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</si>
  <si>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</si>
  <si>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</si>
  <si>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</si>
  <si>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</si>
  <si>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</si>
  <si>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</si>
  <si>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</si>
  <si>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</si>
  <si>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</si>
  <si>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</si>
  <si>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</si>
  <si>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</si>
  <si>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</si>
  <si>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</si>
  <si>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</si>
  <si>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</si>
  <si>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</si>
  <si>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</si>
  <si>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</si>
  <si>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</si>
  <si>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</si>
  <si>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</si>
  <si>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</si>
  <si>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</si>
  <si>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</si>
  <si>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</si>
  <si>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</si>
  <si>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</si>
  <si>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</si>
  <si>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</si>
  <si>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</si>
  <si>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</si>
  <si>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</si>
  <si>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</si>
  <si>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</si>
  <si>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</si>
  <si>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</si>
  <si>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</si>
  <si>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</si>
  <si>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</si>
  <si>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</si>
  <si>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</si>
  <si>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</si>
  <si>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</si>
  <si>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</si>
  <si>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</si>
  <si>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</si>
  <si>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</si>
  <si>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</si>
  <si>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</si>
  <si>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</si>
  <si>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</si>
  <si>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</si>
  <si>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</si>
  <si>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</si>
  <si>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</si>
  <si>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</si>
  <si>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</si>
  <si>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</si>
  <si>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Cristóbal López</t>
  </si>
  <si>
    <t>Bastián Bouffanais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</si>
</sst>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1"/>
      <color rgb="FF000000"/>
      <name val="Arial"/>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0" xfId="0" applyFont="1"/>
    <xf numFmtId="0" fontId="17" fillId="0" borderId="0" xfId="0" applyFont="1" applyAlignment="1">
      <alignment horizontal="justify"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7" sqref="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74" t="s">
        <v>77</v>
      </c>
      <c r="C4" s="5">
        <f>EVALUACION1!$C$21</f>
        <v>4.3</v>
      </c>
      <c r="D4" s="5">
        <f>$C$32</f>
        <v>5.8</v>
      </c>
      <c r="E4" s="6">
        <f>C4*C$2+D4*D$2</f>
        <v>4.6749999999999998</v>
      </c>
      <c r="G4" s="1"/>
    </row>
    <row r="5" spans="1:11" x14ac:dyDescent="0.2">
      <c r="A5" s="4">
        <v>2</v>
      </c>
      <c r="B5" s="73" t="s">
        <v>76</v>
      </c>
      <c r="C5" s="5">
        <f>EVALUACION1!$C$21</f>
        <v>4.3</v>
      </c>
      <c r="D5" s="5">
        <f>C44</f>
        <v>5.8</v>
      </c>
      <c r="E5" s="6">
        <f t="shared" ref="E5:E6" si="0">C5*C$2+D5*D$2</f>
        <v>4.6749999999999998</v>
      </c>
      <c r="G5" s="1"/>
    </row>
    <row r="6" spans="1:11" x14ac:dyDescent="0.2">
      <c r="A6" s="4">
        <v>3</v>
      </c>
      <c r="B6" s="50"/>
      <c r="C6" s="5"/>
      <c r="D6" s="5"/>
      <c r="E6" s="6"/>
      <c r="G6" s="1"/>
    </row>
    <row r="11" spans="1:11" ht="19" outlineLevel="1" x14ac:dyDescent="0.2">
      <c r="A11" s="69" t="s">
        <v>9</v>
      </c>
      <c r="B11" s="15"/>
      <c r="C11" s="61" t="s">
        <v>10</v>
      </c>
      <c r="D11" s="62" t="s">
        <v>11</v>
      </c>
      <c r="E11" s="63"/>
      <c r="F11" s="63"/>
      <c r="G11" s="63"/>
      <c r="H11" s="63"/>
      <c r="I11" s="63"/>
      <c r="J11" s="63"/>
      <c r="K11" s="64"/>
    </row>
    <row r="12" spans="1:11" outlineLevel="1" x14ac:dyDescent="0.2">
      <c r="A12" s="67"/>
      <c r="B12" s="25" t="s">
        <v>12</v>
      </c>
      <c r="C12" s="54"/>
      <c r="D12" s="62" t="s">
        <v>5</v>
      </c>
      <c r="E12" s="64"/>
      <c r="F12" s="62" t="s">
        <v>6</v>
      </c>
      <c r="G12" s="64"/>
      <c r="H12" s="65" t="s">
        <v>27</v>
      </c>
      <c r="I12" s="64"/>
      <c r="J12" s="62" t="s">
        <v>7</v>
      </c>
      <c r="K12" s="64"/>
    </row>
    <row r="13" spans="1:11" ht="26" outlineLevel="1" x14ac:dyDescent="0.2">
      <c r="A13" s="70"/>
      <c r="B13" s="30" t="str">
        <f>RUBRICA!A4</f>
        <v>1. Implementa una metodología que permite el logro de los objetivos propuestos, de acuerdo a los estándares de la disciplina.</v>
      </c>
      <c r="C13" s="28" t="s">
        <v>28</v>
      </c>
      <c r="D13" s="17" t="str">
        <f t="shared" ref="D13:D16" si="1">IF($C13=CL,"X","")</f>
        <v/>
      </c>
      <c r="E13" s="17" t="str">
        <f>IF(D13="X",100*0.1,"")</f>
        <v/>
      </c>
      <c r="F13" s="17" t="str">
        <f t="shared" ref="F13:F16" si="2">IF($C13=L,"X","")</f>
        <v/>
      </c>
      <c r="G13" s="17" t="str">
        <f>IF(F13="X",60*0.1,"")</f>
        <v/>
      </c>
      <c r="H13" s="17" t="str">
        <f t="shared" ref="H13:H16" si="3">IF($C13=ML,"X","")</f>
        <v>X</v>
      </c>
      <c r="I13" s="17">
        <f>IF(H13="X",30*0.1,"")</f>
        <v>3</v>
      </c>
      <c r="J13" s="17" t="str">
        <f t="shared" ref="J13:J16" si="4">IF($C13=NL,"X","")</f>
        <v/>
      </c>
      <c r="K13" s="17" t="str">
        <f t="shared" ref="K13:K16" si="5">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t="str">
        <f>IF($C18=CL,"X","")</f>
        <v/>
      </c>
      <c r="E18" s="17" t="str">
        <f>IF(D18="X",100*0.15,"")</f>
        <v/>
      </c>
      <c r="F18" s="17" t="str">
        <f>IF($C18=L,"X","")</f>
        <v>X</v>
      </c>
      <c r="G18" s="17">
        <f>IF(F18="X",60*0.15,"")</f>
        <v>9</v>
      </c>
      <c r="H18" s="17" t="str">
        <f>IF($C18=ML,"X","")</f>
        <v/>
      </c>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7"/>
      <c r="B20" s="29" t="s">
        <v>4</v>
      </c>
      <c r="C20" s="33">
        <f>E20+G20+I20+K20</f>
        <v>48</v>
      </c>
      <c r="D20" s="20"/>
      <c r="E20" s="20">
        <f>SUM(E13:E19)</f>
        <v>15</v>
      </c>
      <c r="F20" s="20"/>
      <c r="G20" s="20">
        <f>SUM(G13:G19)</f>
        <v>30</v>
      </c>
      <c r="H20" s="20"/>
      <c r="I20" s="20">
        <f>SUM(I13:I19)</f>
        <v>3</v>
      </c>
      <c r="J20" s="20"/>
      <c r="K20" s="20">
        <f>SUM(K13:K19)</f>
        <v>0</v>
      </c>
    </row>
    <row r="21" spans="1:11" ht="15.75" customHeight="1" outlineLevel="1" x14ac:dyDescent="0.25">
      <c r="A21" s="54"/>
      <c r="B21" s="32" t="s">
        <v>13</v>
      </c>
      <c r="C21" s="21">
        <f>VLOOKUP(C20,ESCALA_IEP!A1:B152,2,FALSE)</f>
        <v>4.3</v>
      </c>
    </row>
    <row r="22" spans="1:11" ht="15.75" customHeight="1" x14ac:dyDescent="0.2"/>
    <row r="23" spans="1:11" ht="15.75" customHeight="1" x14ac:dyDescent="0.2"/>
    <row r="24" spans="1:11" ht="15.75" customHeight="1" x14ac:dyDescent="0.2">
      <c r="A24" s="66" t="s">
        <v>15</v>
      </c>
      <c r="B24" s="53" t="s">
        <v>16</v>
      </c>
      <c r="C24" s="55" t="str">
        <f>$B$4</f>
        <v>Bastián Bouffanais</v>
      </c>
      <c r="D24" s="56"/>
      <c r="E24" s="56"/>
      <c r="F24" s="56"/>
      <c r="G24" s="56"/>
      <c r="H24" s="56"/>
      <c r="I24" s="56"/>
      <c r="J24" s="56"/>
      <c r="K24" s="57"/>
    </row>
    <row r="25" spans="1:11" ht="15.75" customHeight="1" x14ac:dyDescent="0.2">
      <c r="A25" s="67"/>
      <c r="B25" s="54"/>
      <c r="C25" s="58"/>
      <c r="D25" s="59"/>
      <c r="E25" s="59"/>
      <c r="F25" s="59"/>
      <c r="G25" s="59"/>
      <c r="H25" s="59"/>
      <c r="I25" s="59"/>
      <c r="J25" s="59"/>
      <c r="K25" s="60"/>
    </row>
    <row r="26" spans="1:11" ht="15.75" customHeight="1" x14ac:dyDescent="0.2">
      <c r="A26" s="67"/>
      <c r="B26" s="15" t="s">
        <v>17</v>
      </c>
      <c r="C26" s="61" t="s">
        <v>10</v>
      </c>
      <c r="D26" s="62" t="s">
        <v>11</v>
      </c>
      <c r="E26" s="63"/>
      <c r="F26" s="63"/>
      <c r="G26" s="63"/>
      <c r="H26" s="63"/>
      <c r="I26" s="63"/>
      <c r="J26" s="63"/>
      <c r="K26" s="64"/>
    </row>
    <row r="27" spans="1:11" ht="15.75" customHeight="1" x14ac:dyDescent="0.2">
      <c r="A27" s="67"/>
      <c r="B27" s="16" t="s">
        <v>12</v>
      </c>
      <c r="C27" s="54"/>
      <c r="D27" s="62" t="s">
        <v>5</v>
      </c>
      <c r="E27" s="64"/>
      <c r="F27" s="62" t="s">
        <v>6</v>
      </c>
      <c r="G27" s="64"/>
      <c r="H27" s="65" t="s">
        <v>27</v>
      </c>
      <c r="I27" s="64"/>
      <c r="J27" s="62" t="s">
        <v>7</v>
      </c>
      <c r="K27" s="64"/>
    </row>
    <row r="28" spans="1:11" x14ac:dyDescent="0.2">
      <c r="A28" s="67"/>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7"/>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7"/>
      <c r="B30" s="30" t="str">
        <f>RUBRICA!A13</f>
        <v>10. Colaboración y trabajo en equipo *</v>
      </c>
      <c r="C30" s="28" t="s">
        <v>6</v>
      </c>
      <c r="D30" s="17" t="str">
        <f t="shared" si="7"/>
        <v/>
      </c>
      <c r="E30" s="17" t="str">
        <f>IF(D30="X",100*0.1,"")</f>
        <v/>
      </c>
      <c r="F30" s="17" t="str">
        <f t="shared" si="8"/>
        <v>X</v>
      </c>
      <c r="G30" s="17">
        <f>IF(F30="X",60*0.1,"")</f>
        <v>6</v>
      </c>
      <c r="H30" s="17" t="str">
        <f t="shared" si="9"/>
        <v/>
      </c>
      <c r="I30" s="17" t="str">
        <f>IF(H30="X",30*0.1,"")</f>
        <v/>
      </c>
      <c r="J30" s="17" t="str">
        <f t="shared" si="10"/>
        <v/>
      </c>
      <c r="K30" s="17" t="str">
        <f t="shared" si="11"/>
        <v/>
      </c>
    </row>
    <row r="31" spans="1:11" ht="15.75" customHeight="1" x14ac:dyDescent="0.25">
      <c r="A31" s="67"/>
      <c r="B31" s="22" t="s">
        <v>14</v>
      </c>
      <c r="C31" s="19">
        <f>E31+G31+I31+K31</f>
        <v>21</v>
      </c>
      <c r="D31" s="20"/>
      <c r="E31" s="20">
        <f>SUM(E28:E30)</f>
        <v>15</v>
      </c>
      <c r="F31" s="20"/>
      <c r="G31" s="20">
        <f>SUM(G28:G30)</f>
        <v>6</v>
      </c>
      <c r="H31" s="20"/>
      <c r="I31" s="20">
        <f>SUM(I28:I30)</f>
        <v>0</v>
      </c>
      <c r="J31" s="20"/>
      <c r="K31" s="20">
        <f>SUM(K29:K30)</f>
        <v>0</v>
      </c>
    </row>
    <row r="32" spans="1:11" ht="15.75" customHeight="1" x14ac:dyDescent="0.25">
      <c r="A32" s="54"/>
      <c r="B32" s="18" t="s">
        <v>13</v>
      </c>
      <c r="C32" s="21">
        <f>VLOOKUP(C31,ESCALA_TRAB_EQUIP!A1:B52,2,FALSE)</f>
        <v>5.8</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6" t="s">
        <v>15</v>
      </c>
      <c r="B36" s="53" t="s">
        <v>16</v>
      </c>
      <c r="C36" s="55" t="str">
        <f>B5</f>
        <v>Cristóbal López</v>
      </c>
      <c r="D36" s="56"/>
      <c r="E36" s="56"/>
      <c r="F36" s="56"/>
      <c r="G36" s="56"/>
      <c r="H36" s="56"/>
      <c r="I36" s="56"/>
      <c r="J36" s="56"/>
      <c r="K36" s="57"/>
    </row>
    <row r="37" spans="1:11" ht="15.75" customHeight="1" x14ac:dyDescent="0.2">
      <c r="A37" s="67"/>
      <c r="B37" s="54"/>
      <c r="C37" s="58"/>
      <c r="D37" s="59"/>
      <c r="E37" s="59"/>
      <c r="F37" s="59"/>
      <c r="G37" s="59"/>
      <c r="H37" s="59"/>
      <c r="I37" s="59"/>
      <c r="J37" s="59"/>
      <c r="K37" s="60"/>
    </row>
    <row r="38" spans="1:11" ht="15.75" customHeight="1" x14ac:dyDescent="0.2">
      <c r="A38" s="67"/>
      <c r="B38" s="15" t="s">
        <v>17</v>
      </c>
      <c r="C38" s="61" t="s">
        <v>10</v>
      </c>
      <c r="D38" s="62" t="s">
        <v>11</v>
      </c>
      <c r="E38" s="63"/>
      <c r="F38" s="63"/>
      <c r="G38" s="63"/>
      <c r="H38" s="63"/>
      <c r="I38" s="63"/>
      <c r="J38" s="63"/>
      <c r="K38" s="64"/>
    </row>
    <row r="39" spans="1:11" ht="15.75" customHeight="1" x14ac:dyDescent="0.2">
      <c r="A39" s="67"/>
      <c r="B39" s="16" t="s">
        <v>12</v>
      </c>
      <c r="C39" s="54"/>
      <c r="D39" s="62" t="s">
        <v>5</v>
      </c>
      <c r="E39" s="64"/>
      <c r="F39" s="62" t="s">
        <v>6</v>
      </c>
      <c r="G39" s="64"/>
      <c r="H39" s="65" t="s">
        <v>27</v>
      </c>
      <c r="I39" s="64"/>
      <c r="J39" s="62" t="s">
        <v>7</v>
      </c>
      <c r="K39" s="64"/>
    </row>
    <row r="40" spans="1:11" ht="15.75" customHeight="1" x14ac:dyDescent="0.2">
      <c r="A40" s="67"/>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7"/>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7"/>
      <c r="B42" s="30" t="str">
        <f>RUBRICA!A13</f>
        <v>10. Colaboración y trabajo en equipo *</v>
      </c>
      <c r="C42" s="28" t="s">
        <v>6</v>
      </c>
      <c r="D42" s="17" t="str">
        <f t="shared" si="12"/>
        <v/>
      </c>
      <c r="E42" s="17" t="str">
        <f>IF(D42="X",100*0.1,"")</f>
        <v/>
      </c>
      <c r="F42" s="17" t="str">
        <f t="shared" si="13"/>
        <v>X</v>
      </c>
      <c r="G42" s="17">
        <f>IF(F42="X",60*0.1,"")</f>
        <v>6</v>
      </c>
      <c r="H42" s="17" t="str">
        <f t="shared" si="14"/>
        <v/>
      </c>
      <c r="I42" s="17" t="str">
        <f>IF(H42="X",30*0.1,"")</f>
        <v/>
      </c>
      <c r="J42" s="17" t="str">
        <f t="shared" si="15"/>
        <v/>
      </c>
      <c r="K42" s="17" t="str">
        <f t="shared" si="16"/>
        <v/>
      </c>
    </row>
    <row r="43" spans="1:11" ht="15.75" customHeight="1" x14ac:dyDescent="0.25">
      <c r="A43" s="67"/>
      <c r="B43" s="22" t="s">
        <v>14</v>
      </c>
      <c r="C43" s="19">
        <f>E43+G43+I43+K43</f>
        <v>21</v>
      </c>
      <c r="D43" s="20"/>
      <c r="E43" s="20">
        <f>SUM(E40:E42)</f>
        <v>15</v>
      </c>
      <c r="F43" s="20"/>
      <c r="G43" s="20">
        <f>SUM(G40:G42)</f>
        <v>6</v>
      </c>
      <c r="H43" s="20"/>
      <c r="I43" s="20">
        <f>SUM(I40:I42)</f>
        <v>0</v>
      </c>
      <c r="J43" s="20"/>
      <c r="K43" s="20">
        <f>SUM(K41:K42)</f>
        <v>0</v>
      </c>
    </row>
    <row r="44" spans="1:11" ht="15.75" customHeight="1" x14ac:dyDescent="0.25">
      <c r="A44" s="54"/>
      <c r="B44" s="18" t="s">
        <v>13</v>
      </c>
      <c r="C44" s="21">
        <f>VLOOKUP(C43,ESCALA_TRAB_EQUIP!A1:B52,2,FALSE)</f>
        <v>5.8</v>
      </c>
    </row>
    <row r="45" spans="1:11" ht="15.75" customHeight="1" x14ac:dyDescent="0.25">
      <c r="B45" s="23"/>
      <c r="C45" s="24"/>
    </row>
    <row r="46" spans="1:11" ht="15.75" customHeight="1" x14ac:dyDescent="0.25">
      <c r="B46" s="23"/>
      <c r="C46" s="24"/>
    </row>
    <row r="47" spans="1:11" ht="15.75" customHeight="1" x14ac:dyDescent="0.2">
      <c r="A47" s="66" t="s">
        <v>15</v>
      </c>
      <c r="B47" s="53" t="s">
        <v>16</v>
      </c>
      <c r="C47" s="55">
        <f>B6</f>
        <v>0</v>
      </c>
      <c r="D47" s="56"/>
      <c r="E47" s="56"/>
      <c r="F47" s="56"/>
      <c r="G47" s="56"/>
      <c r="H47" s="56"/>
      <c r="I47" s="56"/>
      <c r="J47" s="56"/>
      <c r="K47" s="57"/>
    </row>
    <row r="48" spans="1:11" ht="15.75" customHeight="1" x14ac:dyDescent="0.2">
      <c r="A48" s="67"/>
      <c r="B48" s="54"/>
      <c r="C48" s="58"/>
      <c r="D48" s="59"/>
      <c r="E48" s="59"/>
      <c r="F48" s="59"/>
      <c r="G48" s="59"/>
      <c r="H48" s="59"/>
      <c r="I48" s="59"/>
      <c r="J48" s="59"/>
      <c r="K48" s="60"/>
    </row>
    <row r="49" spans="1:11" ht="15.75" customHeight="1" x14ac:dyDescent="0.2">
      <c r="A49" s="67"/>
      <c r="B49" s="15" t="s">
        <v>17</v>
      </c>
      <c r="C49" s="61" t="s">
        <v>10</v>
      </c>
      <c r="D49" s="62" t="s">
        <v>11</v>
      </c>
      <c r="E49" s="63"/>
      <c r="F49" s="63"/>
      <c r="G49" s="63"/>
      <c r="H49" s="63"/>
      <c r="I49" s="63"/>
      <c r="J49" s="63"/>
      <c r="K49" s="64"/>
    </row>
    <row r="50" spans="1:11" ht="15.75" customHeight="1" x14ac:dyDescent="0.2">
      <c r="A50" s="67"/>
      <c r="B50" s="16" t="s">
        <v>12</v>
      </c>
      <c r="C50" s="54"/>
      <c r="D50" s="62" t="s">
        <v>5</v>
      </c>
      <c r="E50" s="64"/>
      <c r="F50" s="62" t="s">
        <v>6</v>
      </c>
      <c r="G50" s="64"/>
      <c r="H50" s="65" t="s">
        <v>27</v>
      </c>
      <c r="I50" s="64"/>
      <c r="J50" s="62" t="s">
        <v>7</v>
      </c>
      <c r="K50" s="64"/>
    </row>
    <row r="51" spans="1:11" ht="15.75" customHeight="1" x14ac:dyDescent="0.2">
      <c r="A51" s="67"/>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7"/>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7"/>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2024-11-02T14:27:02Z</dcterms:modified>
</cp:coreProperties>
</file>