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33" name="Caratula EDP 31" state="visible" r:id="rId4"/>
    <sheet sheetId="34" name="Hoja1" state="hidden" r:id="rId5"/>
    <sheet sheetId="26" name="EP'S " state="hidden" r:id="rId6"/>
    <sheet sheetId="28" name="EP'S  MOD 1" state="hidden" r:id="rId7"/>
  </sheets>
  <definedNames>
    <definedName name="_xlnm.Print_Area" localSheetId="0">'Caratula EDP 31'!$A3:$L76</definedName>
  </definedNames>
  <calcPr calcId="171027"/>
</workbook>
</file>

<file path=xl/sharedStrings.xml><?xml version="1.0" encoding="utf-8"?>
<sst xmlns="http://schemas.openxmlformats.org/spreadsheetml/2006/main" count="441" uniqueCount="129">
  <si>
    <t xml:space="preserve">CORPORACIÓN NACIONAL DEL COBRE DE CHILE </t>
  </si>
  <si>
    <t>Formulario</t>
  </si>
  <si>
    <t xml:space="preserve">N° DOC  : </t>
  </si>
  <si>
    <t>FORMULARIO</t>
  </si>
  <si>
    <t xml:space="preserve">Rev         : </t>
  </si>
  <si>
    <t xml:space="preserve">Vigencia : </t>
  </si>
  <si>
    <t xml:space="preserve">Pag.        : </t>
  </si>
  <si>
    <t>CARÁTULA ESTADO DE PAGO</t>
  </si>
  <si>
    <t>FORMULARIO CARÁTULA ESTADO DE PAGO</t>
  </si>
  <si>
    <t>Estado de Pago:</t>
  </si>
  <si>
    <t>Periodo:</t>
  </si>
  <si>
    <t>Mes:</t>
  </si>
  <si>
    <t>EMPRESA CONTRATISTA :</t>
  </si>
  <si>
    <t>INVENIO.S.A.</t>
  </si>
  <si>
    <t xml:space="preserve">RUT : </t>
  </si>
  <si>
    <t>NOMBRE SERVICIOS:</t>
  </si>
  <si>
    <t>Servicio de Mantención  FRP y PP PLGs</t>
  </si>
  <si>
    <t>CONTRATO :</t>
  </si>
  <si>
    <t xml:space="preserve">FECHA INICIACIÓN : </t>
  </si>
  <si>
    <t xml:space="preserve">PLAZO EJECUCIÓN: </t>
  </si>
  <si>
    <t xml:space="preserve"> meses</t>
  </si>
  <si>
    <t xml:space="preserve">FECHA DE INICIO: </t>
  </si>
  <si>
    <t xml:space="preserve">FECHA DE TERMINO: </t>
  </si>
  <si>
    <t>VALOR CONTRATO INICIAL</t>
  </si>
  <si>
    <t>: CLP</t>
  </si>
  <si>
    <t>xcxcxcxcxc</t>
  </si>
  <si>
    <t>AUMENTO Y DISMINUCIONES DEL CONTRATO</t>
  </si>
  <si>
    <t>VALOR VIGENTE DEL CONTRATO</t>
  </si>
  <si>
    <t>VALOR COBRADO HASTA LA FECHA  (SIN REAJUSTES)</t>
  </si>
  <si>
    <t>VALOR DEL PRESENTE ESTADO DE PAGO (SIN REAJUSTES)</t>
  </si>
  <si>
    <t>VALOR AFECTO A REAJUSTE</t>
  </si>
  <si>
    <t>VALOR NO AFECTO A REAJUSTE</t>
  </si>
  <si>
    <t>REAJUSTES</t>
  </si>
  <si>
    <t>REAJUSTES PARA ESTE ESTADO DE PAGO</t>
  </si>
  <si>
    <t xml:space="preserve">TOTAL REAJUSTES ACUMULADOS </t>
  </si>
  <si>
    <t xml:space="preserve">VALOR DEL PRESENTE ESTADO DE PAGO </t>
  </si>
  <si>
    <t>OTROS DESCUENTOS</t>
  </si>
  <si>
    <t>(No Aplica al presente EP)</t>
  </si>
  <si>
    <t>TOTAL NETO A PAGAR</t>
  </si>
  <si>
    <t>IVA 19%</t>
  </si>
  <si>
    <t>TOTAL A  FACTURAR</t>
  </si>
  <si>
    <t>son:</t>
  </si>
  <si>
    <t>SESENTA MILLONES CUATROCIENTOS SESENTA MIL SETECIENTOS SESENTA Y TRES</t>
  </si>
  <si>
    <t>ADMINISTRADOR DE CONTRATOS EECC</t>
  </si>
  <si>
    <t>ADMINISTRADOR DE CONTRATOS (Codelco)</t>
  </si>
  <si>
    <t>Carlos Berrios Droguett</t>
  </si>
  <si>
    <t>Felipe Gutierrez Muñoz</t>
  </si>
  <si>
    <t>CTTO</t>
  </si>
  <si>
    <t>GASTO</t>
  </si>
  <si>
    <t>Contingencias</t>
  </si>
  <si>
    <t>GL</t>
  </si>
  <si>
    <t>Recuperación Barrera Química (BQ)</t>
  </si>
  <si>
    <t>M2</t>
  </si>
  <si>
    <t>Recuperación Barrera Estructural (BE)</t>
  </si>
  <si>
    <t>Recuperación Barrera Química (BQ) + Recu</t>
  </si>
  <si>
    <t>UN</t>
  </si>
  <si>
    <t>Soldadura aplicada con aire caliente (ti</t>
  </si>
  <si>
    <t>ML</t>
  </si>
  <si>
    <t>Instalación de flanges sobre 200 mm hast</t>
  </si>
  <si>
    <t>Instalación de flanges o manholes sobre</t>
  </si>
  <si>
    <t>Reparación de revestimiento goma</t>
  </si>
  <si>
    <t>Servicio de Reparación no incluida en pe</t>
  </si>
  <si>
    <t>Instalación de Faena</t>
  </si>
  <si>
    <t>Ajuste Decimal</t>
  </si>
  <si>
    <t>MODIFICACIÓN N° 1</t>
  </si>
  <si>
    <t>Rep. Revestimiento interior manto superi</t>
  </si>
  <si>
    <t>Rep. Revestimiento interior de una Cúpul</t>
  </si>
  <si>
    <t>Rep interior y exterior Codo A (ducto te</t>
  </si>
  <si>
    <t>Rep interior y exterior Codo B (ducto te</t>
  </si>
  <si>
    <t>Fabricacion de placas difusoras superior</t>
  </si>
  <si>
    <t>Fabricacion Toberas laterales</t>
  </si>
  <si>
    <t>Fabricacion Toberas soportes secos</t>
  </si>
  <si>
    <t>Fabricacion Toberas sopoertes humedos</t>
  </si>
  <si>
    <t>Reparacion revestimiento exterior cono i</t>
  </si>
  <si>
    <t>Mod. 2 Instalacion Lineas HDPE</t>
  </si>
  <si>
    <t>Servicio de instalación lineas 3" de HDP</t>
  </si>
  <si>
    <t>Servicio de instalación lineas 2" de HDP</t>
  </si>
  <si>
    <t>CONTRATO 4400215075</t>
  </si>
  <si>
    <t>AVANCE PERIODO CTO.</t>
  </si>
  <si>
    <t>AVANCE FISICO -FINANCIERO</t>
  </si>
  <si>
    <t>SALDO FISICO -FINANCIERO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</si>
  <si>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</si>
  <si>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</si>
  <si>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</si>
  <si>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</si>
  <si>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</si>
  <si>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</si>
  <si>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</si>
  <si>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</si>
  <si>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</si>
  <si>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</si>
  <si>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</si>
  <si>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</si>
  <si>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</si>
  <si>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</si>
  <si>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EP15</t>
  </si>
  <si>
    <t>EP16</t>
  </si>
  <si>
    <t>76212852-7 INVENIO SERVICIOS S.A.</t>
  </si>
  <si>
    <t>In.per.validez  01.02.2019</t>
  </si>
  <si>
    <t>Fin per.validez 01.02.2022</t>
  </si>
  <si>
    <t>%</t>
  </si>
  <si>
    <t>$</t>
  </si>
  <si>
    <t>LIN</t>
  </si>
  <si>
    <t>TEXTO BREVE</t>
  </si>
  <si>
    <t>UM</t>
  </si>
  <si>
    <t>CANT</t>
  </si>
  <si>
    <t>PB</t>
  </si>
  <si>
    <t>VN</t>
  </si>
  <si>
    <t>MON</t>
  </si>
  <si>
    <t>VALOR</t>
  </si>
  <si>
    <t>Saldo</t>
  </si>
  <si>
    <t>Saldo V.N</t>
  </si>
  <si>
    <t>V. N.</t>
  </si>
  <si>
    <t>Equipos, Estanques, Precipitadores y Duc</t>
  </si>
  <si>
    <t>CLP</t>
  </si>
  <si>
    <t>Cañerías, codos, flanges diámetro 50 has</t>
  </si>
  <si>
    <t>Cañerías diámetro entre 250 y 600 mm</t>
  </si>
  <si>
    <t>Soldaduras con aporte termoplásticos (PP</t>
  </si>
  <si>
    <t>Flanges y Manholes</t>
  </si>
  <si>
    <t>Cambio de Revestimiento de Goma</t>
  </si>
  <si>
    <t>Servicio de Reparación de FRP y PP</t>
  </si>
  <si>
    <t>Gastos Rembolsables</t>
  </si>
  <si>
    <t>Última modif. 25/02/20</t>
  </si>
  <si>
    <t>prox.</t>
  </si>
  <si>
    <t>POS</t>
  </si>
  <si>
    <t>POS 31</t>
  </si>
  <si>
    <t>POS 11</t>
  </si>
  <si>
    <t>POS 21</t>
  </si>
  <si>
    <t>POS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</si>
</sst>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%"/>
    <numFmt numFmtId="165" formatCode="#,##0.0"/>
    <numFmt numFmtId="166" formatCode="_ &quot;$&quot;* #,##0_ ;_ &quot;$&quot;* -#,##0_ ;_ &quot;$&quot;* &quot;-&quot;_ ;_ @_ "/>
    <numFmt numFmtId="167" formatCode="d/m/yy;@"/>
    <numFmt numFmtId="168" formatCode="_-* #,##0 _€_-;-* #,##0 _€_-;_-* &quot;-&quot;?? _€_-;_-@_-"/>
    <numFmt numFmtId="169" formatCode="#,##0.000"/>
    <numFmt numFmtId="170" formatCode="_-* #,##0.000 _€_-;-* #,##0.000 _€_-;_-* &quot;-&quot;?? _€_-;_-@_-"/>
    <numFmt numFmtId="171" formatCode="_ * #,##0.000_ ;_ * -#,##0.000_ ;_ * &quot;-&quot;_ ;_ @_ "/>
    <numFmt numFmtId="172" formatCode="_-* #,##0.00 _€_-;-* #,##0.00 _€_-;_-* &quot;-&quot;?? _€_-;_-@_-"/>
    <numFmt numFmtId="173" formatCode="_-* #,##0.0000 _€_-;-* #,##0.0000 _€_-;_-* &quot;-&quot;?? _€_-;_-@_-"/>
    <numFmt numFmtId="174" formatCode="_-&quot;$&quot; * #,##0_-;-&quot;$&quot; * #,##0_-;_-&quot;$&quot; * &quot;-&quot;??_-;_-@_-"/>
  </numFmts>
  <fonts count="25" x14ac:knownFonts="1">
    <font>
      <color theme="1"/>
      <family val="2"/>
      <scheme val="minor"/>
      <sz val="11"/>
      <name val="Calibri"/>
    </font>
    <font>
      <family val="2"/>
      <sz val="12"/>
      <name val="Tahoma"/>
    </font>
    <font>
      <b/>
      <family val="2"/>
      <sz val="12"/>
      <name val="Tahoma"/>
    </font>
    <font>
      <b/>
      <family val="2"/>
      <sz val="14"/>
      <name val="Tahoma"/>
    </font>
    <font>
      <b/>
      <family val="2"/>
      <sz val="10"/>
      <name val="Arial"/>
    </font>
    <font>
      <b/>
      <color theme="0"/>
      <family val="2"/>
      <sz val="12"/>
      <name val="Tahoma"/>
    </font>
    <font>
      <b/>
      <family val="2"/>
      <sz val="12"/>
      <name val="Arial"/>
    </font>
    <font>
      <color theme="1"/>
      <family val="2"/>
      <sz val="12"/>
      <name val="Tahoma"/>
    </font>
    <font>
      <color rgb="FFFF0000"/>
      <family val="2"/>
      <sz val="12"/>
      <name val="Tahoma"/>
    </font>
    <font>
      <b/>
      <color rgb="FF0070C0"/>
      <family val="2"/>
      <sz val="12"/>
      <name val="Tahoma"/>
    </font>
    <font>
      <b/>
      <color rgb="FF0070C0"/>
      <family val="2"/>
      <sz val="10"/>
      <name val="Tahoma"/>
    </font>
    <font>
      <family val="2"/>
      <sz val="10"/>
      <name val="Tahoma"/>
    </font>
    <font>
      <b/>
      <i/>
      <family val="2"/>
      <sz val="10"/>
      <name val="Tahoma"/>
    </font>
    <font>
      <i/>
      <family val="2"/>
      <sz val="10"/>
      <name val="Tahoma"/>
    </font>
    <font>
      <b/>
      <i/>
      <family val="2"/>
      <scheme val="minor"/>
      <sz val="10"/>
      <name val="Calibri"/>
    </font>
    <font>
      <sz val="12"/>
      <name val="Arial"/>
    </font>
    <font>
      <family val="2"/>
      <scheme val="minor"/>
      <sz val="11"/>
      <name val="Calibri"/>
    </font>
    <font>
      <family val="2"/>
      <scheme val="minor"/>
      <sz val="9"/>
      <name val="Calibri"/>
    </font>
    <font>
      <color rgb="FFFFFF00"/>
      <family val="2"/>
      <scheme val="minor"/>
      <sz val="11"/>
      <name val="Calibri"/>
    </font>
    <font>
      <color rgb="FF00B0F0"/>
      <family val="2"/>
      <scheme val="minor"/>
      <sz val="11"/>
      <name val="Calibri"/>
    </font>
    <font>
      <b/>
      <i/>
      <family val="2"/>
      <scheme val="minor"/>
      <sz val="11"/>
      <name val="Calibri"/>
    </font>
    <font>
      <b/>
      <family val="2"/>
      <scheme val="minor"/>
      <sz val="9"/>
      <name val="Calibri"/>
    </font>
    <font>
      <color rgb="FFFF0000"/>
      <family val="2"/>
      <scheme val="minor"/>
      <sz val="11"/>
      <name val="Calibri"/>
    </font>
    <font>
      <family val="2"/>
      <scheme val="minor"/>
      <sz val="6"/>
      <name val="Calibri"/>
    </font>
    <font>
      <b/>
      <family val="2"/>
      <scheme val="minor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FEE6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5" fontId="2" fillId="2" borderId="0" xfId="0" applyNumberFormat="1" applyFont="1" applyFill="1"/>
    <xf numFmtId="0" fontId="2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3" fillId="3" borderId="9" xfId="0" applyFont="1" applyFill="1" applyBorder="1" applyAlignment="1">
      <alignment horizontal="center"/>
    </xf>
    <xf numFmtId="15" fontId="4" fillId="0" borderId="10" xfId="0" applyNumberFormat="1" applyFont="1" applyBorder="1" applyAlignment="1">
      <alignment vertical="center"/>
    </xf>
    <xf numFmtId="17" fontId="5" fillId="2" borderId="0" xfId="0" applyNumberFormat="1" applyFont="1" applyFill="1" applyAlignment="1">
      <alignment horizontal="center"/>
    </xf>
    <xf numFmtId="17" fontId="6" fillId="0" borderId="11" xfId="0" applyNumberFormat="1" applyFont="1" applyBorder="1" applyAlignment="1">
      <alignment horizontal="left" vertical="center"/>
    </xf>
    <xf numFmtId="0" fontId="1" fillId="2" borderId="4" xfId="0" applyFont="1" applyFill="1" applyBorder="1"/>
    <xf numFmtId="15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top" wrapText="1"/>
    </xf>
    <xf numFmtId="15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15" fontId="1" fillId="2" borderId="0" xfId="0" applyNumberFormat="1" applyFont="1" applyFill="1" applyAlignment="1">
      <alignment horizontal="left"/>
    </xf>
    <xf numFmtId="1" fontId="1" fillId="0" borderId="0" xfId="0" applyNumberFormat="1" applyFont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/>
    <xf numFmtId="0" fontId="1" fillId="2" borderId="12" xfId="0" applyFont="1" applyFill="1" applyBorder="1"/>
    <xf numFmtId="0" fontId="1" fillId="2" borderId="12" xfId="0" applyFont="1" applyFill="1" applyBorder="1" applyAlignment="1">
      <alignment horizontal="right"/>
    </xf>
    <xf numFmtId="0" fontId="7" fillId="2" borderId="0" xfId="0" applyFont="1" applyFill="1"/>
    <xf numFmtId="3" fontId="7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0" fontId="1" fillId="2" borderId="0" xfId="0" applyNumberFormat="1" applyFont="1" applyFill="1"/>
    <xf numFmtId="3" fontId="2" fillId="2" borderId="0" xfId="0" applyNumberFormat="1" applyFont="1" applyFill="1"/>
    <xf numFmtId="3" fontId="9" fillId="2" borderId="0" xfId="0" applyNumberFormat="1" applyFont="1" applyFill="1"/>
    <xf numFmtId="0" fontId="2" fillId="2" borderId="7" xfId="0" applyFont="1" applyFill="1" applyBorder="1"/>
    <xf numFmtId="3" fontId="2" fillId="2" borderId="7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1" fillId="2" borderId="13" xfId="0" applyFont="1" applyFill="1" applyBorder="1"/>
    <xf numFmtId="0" fontId="1" fillId="2" borderId="14" xfId="0" applyFont="1" applyFill="1" applyBorder="1"/>
    <xf numFmtId="14" fontId="1" fillId="2" borderId="0" xfId="0" applyNumberFormat="1" applyFont="1" applyFill="1"/>
    <xf numFmtId="0" fontId="1" fillId="2" borderId="15" xfId="0" applyFont="1" applyFill="1" applyBorder="1" applyAlignment="1">
      <alignment horizontal="center"/>
    </xf>
    <xf numFmtId="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3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4" borderId="16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4" borderId="2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16" fillId="4" borderId="0" xfId="0" applyFont="1" applyFill="1" applyAlignment="1">
      <alignment horizontal="center"/>
    </xf>
    <xf numFmtId="167" fontId="18" fillId="4" borderId="4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/>
    </xf>
    <xf numFmtId="167" fontId="18" fillId="4" borderId="18" xfId="0" applyNumberFormat="1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 wrapText="1"/>
    </xf>
    <xf numFmtId="0" fontId="16" fillId="4" borderId="24" xfId="0" applyFont="1" applyFill="1" applyBorder="1" applyAlignment="1">
      <alignment horizontal="center" wrapText="1"/>
    </xf>
    <xf numFmtId="0" fontId="16" fillId="4" borderId="20" xfId="0" applyFont="1" applyFill="1" applyBorder="1" applyAlignment="1">
      <alignment horizontal="center" wrapText="1"/>
    </xf>
    <xf numFmtId="0" fontId="16" fillId="4" borderId="25" xfId="0" applyFont="1" applyFill="1" applyBorder="1" applyAlignment="1">
      <alignment horizontal="center" wrapText="1"/>
    </xf>
    <xf numFmtId="0" fontId="16" fillId="4" borderId="26" xfId="0" applyFont="1" applyFill="1" applyBorder="1" applyAlignment="1">
      <alignment horizontal="center"/>
    </xf>
    <xf numFmtId="1" fontId="18" fillId="4" borderId="4" xfId="0" applyNumberFormat="1" applyFont="1" applyFill="1" applyBorder="1" applyAlignment="1">
      <alignment horizontal="center" wrapText="1"/>
    </xf>
    <xf numFmtId="1" fontId="16" fillId="4" borderId="27" xfId="0" applyNumberFormat="1" applyFont="1" applyFill="1" applyBorder="1" applyAlignment="1">
      <alignment horizontal="center"/>
    </xf>
    <xf numFmtId="3" fontId="19" fillId="6" borderId="0" xfId="0" applyNumberFormat="1" applyFont="1" applyFill="1" applyAlignment="1">
      <alignment horizontal="center"/>
    </xf>
    <xf numFmtId="1" fontId="16" fillId="4" borderId="28" xfId="0" applyNumberFormat="1" applyFont="1" applyFill="1" applyBorder="1" applyAlignment="1">
      <alignment horizontal="center" wrapText="1"/>
    </xf>
    <xf numFmtId="3" fontId="19" fillId="6" borderId="29" xfId="0" applyNumberFormat="1" applyFont="1" applyFill="1" applyBorder="1" applyAlignment="1">
      <alignment horizontal="center"/>
    </xf>
    <xf numFmtId="1" fontId="16" fillId="4" borderId="26" xfId="0" applyNumberFormat="1" applyFont="1" applyFill="1" applyBorder="1" applyAlignment="1">
      <alignment horizontal="center" wrapText="1"/>
    </xf>
    <xf numFmtId="3" fontId="19" fillId="6" borderId="30" xfId="0" applyNumberFormat="1" applyFont="1" applyFill="1" applyBorder="1" applyAlignment="1">
      <alignment horizontal="center"/>
    </xf>
    <xf numFmtId="17" fontId="16" fillId="5" borderId="6" xfId="0" applyNumberFormat="1" applyFont="1" applyFill="1" applyBorder="1" applyAlignment="1">
      <alignment wrapText="1"/>
    </xf>
    <xf numFmtId="168" fontId="16" fillId="5" borderId="8" xfId="0" applyNumberFormat="1" applyFont="1" applyFill="1" applyBorder="1" applyAlignment="1">
      <alignment wrapText="1"/>
    </xf>
    <xf numFmtId="3" fontId="16" fillId="0" borderId="0" xfId="0" applyNumberFormat="1" applyFont="1" applyAlignment="1">
      <alignment horizontal="center"/>
    </xf>
    <xf numFmtId="0" fontId="16" fillId="7" borderId="9" xfId="0" applyFont="1" applyFill="1" applyBorder="1" applyAlignment="1">
      <alignment horizontal="left"/>
    </xf>
    <xf numFmtId="0" fontId="16" fillId="7" borderId="9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0" fontId="20" fillId="8" borderId="34" xfId="0" applyFont="1" applyFill="1" applyBorder="1" applyAlignment="1">
      <alignment horizontal="left"/>
    </xf>
    <xf numFmtId="3" fontId="16" fillId="8" borderId="34" xfId="0" applyNumberFormat="1" applyFont="1" applyFill="1" applyBorder="1" applyAlignment="1">
      <alignment horizontal="center"/>
    </xf>
    <xf numFmtId="169" fontId="16" fillId="8" borderId="35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center"/>
    </xf>
    <xf numFmtId="168" fontId="16" fillId="8" borderId="36" xfId="0" applyNumberFormat="1" applyFont="1" applyFill="1" applyBorder="1" applyAlignment="1">
      <alignment horizontal="right"/>
    </xf>
    <xf numFmtId="170" fontId="16" fillId="8" borderId="36" xfId="0" applyNumberFormat="1" applyFont="1" applyFill="1" applyBorder="1" applyAlignment="1">
      <alignment horizontal="right"/>
    </xf>
    <xf numFmtId="170" fontId="16" fillId="8" borderId="37" xfId="0" applyNumberFormat="1" applyFont="1" applyFill="1" applyBorder="1" applyAlignment="1">
      <alignment horizontal="center"/>
    </xf>
    <xf numFmtId="168" fontId="16" fillId="8" borderId="38" xfId="0" applyNumberFormat="1" applyFont="1" applyFill="1" applyBorder="1" applyAlignment="1">
      <alignment horizontal="center"/>
    </xf>
    <xf numFmtId="169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left"/>
    </xf>
    <xf numFmtId="3" fontId="16" fillId="4" borderId="40" xfId="0" applyNumberFormat="1" applyFont="1" applyFill="1" applyBorder="1" applyAlignment="1">
      <alignment horizontal="center"/>
    </xf>
    <xf numFmtId="169" fontId="16" fillId="4" borderId="40" xfId="0" applyNumberFormat="1" applyFont="1" applyFill="1" applyBorder="1" applyAlignment="1">
      <alignment horizontal="right"/>
    </xf>
    <xf numFmtId="3" fontId="16" fillId="4" borderId="40" xfId="0" applyNumberFormat="1" applyFont="1" applyFill="1" applyBorder="1" applyAlignment="1">
      <alignment horizontal="right"/>
    </xf>
    <xf numFmtId="3" fontId="16" fillId="4" borderId="34" xfId="0" applyNumberFormat="1" applyFont="1" applyFill="1" applyBorder="1" applyAlignment="1">
      <alignment horizontal="right"/>
    </xf>
    <xf numFmtId="3" fontId="16" fillId="4" borderId="41" xfId="0" applyNumberFormat="1" applyFont="1" applyFill="1" applyBorder="1" applyAlignment="1">
      <alignment horizontal="center"/>
    </xf>
    <xf numFmtId="168" fontId="16" fillId="4" borderId="39" xfId="0" applyNumberFormat="1" applyFont="1" applyFill="1" applyBorder="1" applyAlignment="1">
      <alignment horizontal="right"/>
    </xf>
    <xf numFmtId="168" fontId="16" fillId="4" borderId="41" xfId="0" applyNumberFormat="1" applyFont="1" applyFill="1" applyBorder="1" applyAlignment="1">
      <alignment horizontal="right"/>
    </xf>
    <xf numFmtId="170" fontId="16" fillId="4" borderId="42" xfId="0" applyNumberFormat="1" applyFont="1" applyFill="1" applyBorder="1" applyAlignment="1">
      <alignment horizontal="right"/>
    </xf>
    <xf numFmtId="168" fontId="16" fillId="4" borderId="43" xfId="0" applyNumberFormat="1" applyFont="1" applyFill="1" applyBorder="1" applyAlignment="1">
      <alignment horizontal="right"/>
    </xf>
    <xf numFmtId="170" fontId="16" fillId="0" borderId="39" xfId="0" applyNumberFormat="1" applyFont="1" applyBorder="1" applyAlignment="1">
      <alignment horizontal="center"/>
    </xf>
    <xf numFmtId="168" fontId="16" fillId="0" borderId="41" xfId="0" applyNumberFormat="1" applyFont="1" applyBorder="1" applyAlignment="1">
      <alignment horizontal="center"/>
    </xf>
    <xf numFmtId="171" fontId="16" fillId="0" borderId="39" xfId="0" applyNumberFormat="1" applyFont="1" applyBorder="1" applyAlignment="1">
      <alignment horizontal="center"/>
    </xf>
    <xf numFmtId="172" fontId="16" fillId="0" borderId="39" xfId="0" applyNumberFormat="1" applyFont="1" applyBorder="1" applyAlignment="1">
      <alignment horizontal="center"/>
    </xf>
    <xf numFmtId="173" fontId="16" fillId="0" borderId="0" xfId="0" applyNumberFormat="1" applyFont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left"/>
    </xf>
    <xf numFmtId="3" fontId="16" fillId="4" borderId="22" xfId="0" applyNumberFormat="1" applyFont="1" applyFill="1" applyBorder="1" applyAlignment="1">
      <alignment horizontal="center"/>
    </xf>
    <xf numFmtId="169" fontId="16" fillId="4" borderId="22" xfId="0" applyNumberFormat="1" applyFont="1" applyFill="1" applyBorder="1" applyAlignment="1">
      <alignment horizontal="right"/>
    </xf>
    <xf numFmtId="3" fontId="16" fillId="4" borderId="22" xfId="0" applyNumberFormat="1" applyFont="1" applyFill="1" applyBorder="1" applyAlignment="1">
      <alignment horizontal="right"/>
    </xf>
    <xf numFmtId="3" fontId="16" fillId="4" borderId="27" xfId="0" applyNumberFormat="1" applyFont="1" applyFill="1" applyBorder="1" applyAlignment="1">
      <alignment horizontal="right"/>
    </xf>
    <xf numFmtId="3" fontId="16" fillId="4" borderId="24" xfId="0" applyNumberFormat="1" applyFont="1" applyFill="1" applyBorder="1" applyAlignment="1">
      <alignment horizontal="center"/>
    </xf>
    <xf numFmtId="168" fontId="16" fillId="4" borderId="23" xfId="0" applyNumberFormat="1" applyFont="1" applyFill="1" applyBorder="1" applyAlignment="1">
      <alignment horizontal="right"/>
    </xf>
    <xf numFmtId="168" fontId="16" fillId="4" borderId="24" xfId="0" applyNumberFormat="1" applyFont="1" applyFill="1" applyBorder="1" applyAlignment="1">
      <alignment horizontal="right"/>
    </xf>
    <xf numFmtId="170" fontId="16" fillId="4" borderId="20" xfId="0" applyNumberFormat="1" applyFont="1" applyFill="1" applyBorder="1" applyAlignment="1">
      <alignment horizontal="right"/>
    </xf>
    <xf numFmtId="168" fontId="16" fillId="4" borderId="25" xfId="0" applyNumberFormat="1" applyFont="1" applyFill="1" applyBorder="1" applyAlignment="1">
      <alignment horizontal="right"/>
    </xf>
    <xf numFmtId="170" fontId="16" fillId="0" borderId="23" xfId="0" applyNumberFormat="1" applyFont="1" applyBorder="1" applyAlignment="1">
      <alignment horizontal="center"/>
    </xf>
    <xf numFmtId="168" fontId="16" fillId="0" borderId="24" xfId="0" applyNumberFormat="1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168" fontId="16" fillId="0" borderId="23" xfId="0" applyNumberFormat="1" applyFont="1" applyBorder="1" applyAlignment="1">
      <alignment horizontal="center"/>
    </xf>
    <xf numFmtId="172" fontId="16" fillId="0" borderId="23" xfId="0" applyNumberFormat="1" applyFont="1" applyBorder="1" applyAlignment="1">
      <alignment horizontal="center"/>
    </xf>
    <xf numFmtId="4" fontId="16" fillId="0" borderId="0" xfId="0" applyNumberFormat="1" applyFont="1" applyAlignment="1">
      <alignment horizontal="center"/>
    </xf>
    <xf numFmtId="0" fontId="16" fillId="8" borderId="39" xfId="0" applyFont="1" applyFill="1" applyBorder="1" applyAlignment="1">
      <alignment horizontal="center"/>
    </xf>
    <xf numFmtId="0" fontId="20" fillId="8" borderId="40" xfId="0" applyFont="1" applyFill="1" applyBorder="1" applyAlignment="1">
      <alignment horizontal="left"/>
    </xf>
    <xf numFmtId="3" fontId="16" fillId="8" borderId="40" xfId="0" applyNumberFormat="1" applyFont="1" applyFill="1" applyBorder="1" applyAlignment="1">
      <alignment horizontal="center"/>
    </xf>
    <xf numFmtId="169" fontId="16" fillId="8" borderId="43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center"/>
    </xf>
    <xf numFmtId="168" fontId="16" fillId="8" borderId="11" xfId="0" applyNumberFormat="1" applyFont="1" applyFill="1" applyBorder="1" applyAlignment="1">
      <alignment horizontal="right"/>
    </xf>
    <xf numFmtId="170" fontId="16" fillId="8" borderId="11" xfId="0" applyNumberFormat="1" applyFont="1" applyFill="1" applyBorder="1" applyAlignment="1">
      <alignment horizontal="right"/>
    </xf>
    <xf numFmtId="170" fontId="16" fillId="8" borderId="44" xfId="0" applyNumberFormat="1" applyFont="1" applyFill="1" applyBorder="1" applyAlignment="1">
      <alignment horizontal="center"/>
    </xf>
    <xf numFmtId="168" fontId="16" fillId="8" borderId="45" xfId="0" applyNumberFormat="1" applyFont="1" applyFill="1" applyBorder="1" applyAlignment="1">
      <alignment horizontal="center"/>
    </xf>
    <xf numFmtId="171" fontId="16" fillId="8" borderId="44" xfId="0" applyNumberFormat="1" applyFont="1" applyFill="1" applyBorder="1" applyAlignment="1">
      <alignment horizontal="center"/>
    </xf>
    <xf numFmtId="172" fontId="16" fillId="8" borderId="44" xfId="0" applyNumberFormat="1" applyFont="1" applyFill="1" applyBorder="1" applyAlignment="1">
      <alignment horizontal="center"/>
    </xf>
    <xf numFmtId="168" fontId="16" fillId="0" borderId="39" xfId="0" applyNumberFormat="1" applyFont="1" applyBorder="1" applyAlignment="1">
      <alignment horizontal="center"/>
    </xf>
    <xf numFmtId="168" fontId="16" fillId="4" borderId="42" xfId="0" applyNumberFormat="1" applyFont="1" applyFill="1" applyBorder="1" applyAlignment="1">
      <alignment horizontal="right"/>
    </xf>
    <xf numFmtId="0" fontId="16" fillId="4" borderId="46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left"/>
    </xf>
    <xf numFmtId="3" fontId="16" fillId="4" borderId="47" xfId="0" applyNumberFormat="1" applyFont="1" applyFill="1" applyBorder="1" applyAlignment="1">
      <alignment horizontal="center"/>
    </xf>
    <xf numFmtId="3" fontId="16" fillId="4" borderId="47" xfId="0" applyNumberFormat="1" applyFont="1" applyFill="1" applyBorder="1" applyAlignment="1">
      <alignment horizontal="right"/>
    </xf>
    <xf numFmtId="3" fontId="16" fillId="4" borderId="48" xfId="0" applyNumberFormat="1" applyFont="1" applyFill="1" applyBorder="1" applyAlignment="1">
      <alignment horizontal="right"/>
    </xf>
    <xf numFmtId="3" fontId="16" fillId="4" borderId="49" xfId="0" applyNumberFormat="1" applyFont="1" applyFill="1" applyBorder="1" applyAlignment="1">
      <alignment horizontal="center"/>
    </xf>
    <xf numFmtId="168" fontId="16" fillId="4" borderId="46" xfId="0" applyNumberFormat="1" applyFont="1" applyFill="1" applyBorder="1" applyAlignment="1">
      <alignment horizontal="right"/>
    </xf>
    <xf numFmtId="168" fontId="16" fillId="4" borderId="49" xfId="0" applyNumberFormat="1" applyFont="1" applyFill="1" applyBorder="1" applyAlignment="1">
      <alignment horizontal="right"/>
    </xf>
    <xf numFmtId="170" fontId="16" fillId="4" borderId="50" xfId="0" applyNumberFormat="1" applyFont="1" applyFill="1" applyBorder="1" applyAlignment="1">
      <alignment horizontal="right"/>
    </xf>
    <xf numFmtId="168" fontId="16" fillId="4" borderId="51" xfId="0" applyNumberFormat="1" applyFont="1" applyFill="1" applyBorder="1" applyAlignment="1">
      <alignment horizontal="right"/>
    </xf>
    <xf numFmtId="170" fontId="16" fillId="0" borderId="46" xfId="0" applyNumberFormat="1" applyFont="1" applyBorder="1" applyAlignment="1">
      <alignment horizontal="center"/>
    </xf>
    <xf numFmtId="168" fontId="16" fillId="0" borderId="49" xfId="0" applyNumberFormat="1" applyFont="1" applyBorder="1" applyAlignment="1">
      <alignment horizontal="center"/>
    </xf>
    <xf numFmtId="168" fontId="16" fillId="0" borderId="46" xfId="0" applyNumberFormat="1" applyFont="1" applyBorder="1" applyAlignment="1">
      <alignment horizontal="center"/>
    </xf>
    <xf numFmtId="172" fontId="16" fillId="0" borderId="46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170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72" fontId="16" fillId="0" borderId="4" xfId="0" applyNumberFormat="1" applyFont="1" applyBorder="1" applyAlignment="1">
      <alignment horizontal="center"/>
    </xf>
    <xf numFmtId="0" fontId="16" fillId="4" borderId="52" xfId="0" applyFont="1" applyFill="1" applyBorder="1" applyAlignment="1">
      <alignment horizontal="center"/>
    </xf>
    <xf numFmtId="0" fontId="16" fillId="4" borderId="53" xfId="0" applyFont="1" applyFill="1" applyBorder="1" applyAlignment="1">
      <alignment horizontal="left"/>
    </xf>
    <xf numFmtId="3" fontId="16" fillId="4" borderId="53" xfId="0" applyNumberFormat="1" applyFont="1" applyFill="1" applyBorder="1" applyAlignment="1">
      <alignment horizontal="center"/>
    </xf>
    <xf numFmtId="3" fontId="16" fillId="4" borderId="53" xfId="0" applyNumberFormat="1" applyFont="1" applyFill="1" applyBorder="1" applyAlignment="1">
      <alignment horizontal="right"/>
    </xf>
    <xf numFmtId="3" fontId="16" fillId="4" borderId="54" xfId="0" applyNumberFormat="1" applyFont="1" applyFill="1" applyBorder="1" applyAlignment="1">
      <alignment horizontal="center"/>
    </xf>
    <xf numFmtId="168" fontId="16" fillId="4" borderId="52" xfId="0" applyNumberFormat="1" applyFont="1" applyFill="1" applyBorder="1" applyAlignment="1">
      <alignment horizontal="right"/>
    </xf>
    <xf numFmtId="168" fontId="16" fillId="4" borderId="54" xfId="0" applyNumberFormat="1" applyFont="1" applyFill="1" applyBorder="1" applyAlignment="1">
      <alignment horizontal="right"/>
    </xf>
    <xf numFmtId="168" fontId="16" fillId="4" borderId="55" xfId="0" applyNumberFormat="1" applyFont="1" applyFill="1" applyBorder="1" applyAlignment="1">
      <alignment horizontal="right"/>
    </xf>
    <xf numFmtId="168" fontId="16" fillId="4" borderId="56" xfId="0" applyNumberFormat="1" applyFont="1" applyFill="1" applyBorder="1" applyAlignment="1">
      <alignment horizontal="right"/>
    </xf>
    <xf numFmtId="173" fontId="16" fillId="0" borderId="52" xfId="0" applyNumberFormat="1" applyFont="1" applyBorder="1" applyAlignment="1">
      <alignment horizontal="center"/>
    </xf>
    <xf numFmtId="168" fontId="16" fillId="0" borderId="54" xfId="0" applyNumberFormat="1" applyFont="1" applyBorder="1" applyAlignment="1">
      <alignment horizontal="center"/>
    </xf>
    <xf numFmtId="168" fontId="16" fillId="0" borderId="52" xfId="0" applyNumberFormat="1" applyFont="1" applyBorder="1" applyAlignment="1">
      <alignment horizontal="center"/>
    </xf>
    <xf numFmtId="172" fontId="16" fillId="0" borderId="52" xfId="0" applyNumberFormat="1" applyFont="1" applyBorder="1" applyAlignment="1">
      <alignment horizontal="center"/>
    </xf>
    <xf numFmtId="170" fontId="16" fillId="0" borderId="52" xfId="0" applyNumberFormat="1" applyFont="1" applyBorder="1" applyAlignment="1">
      <alignment horizontal="center"/>
    </xf>
    <xf numFmtId="14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173" fontId="16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167" fontId="22" fillId="4" borderId="4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5" xfId="0" applyFont="1" applyFill="1" applyBorder="1" applyAlignment="1">
      <alignment horizontal="center"/>
    </xf>
    <xf numFmtId="167" fontId="22" fillId="4" borderId="18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1" fontId="22" fillId="4" borderId="4" xfId="0" applyNumberFormat="1" applyFont="1" applyFill="1" applyBorder="1" applyAlignment="1">
      <alignment horizontal="center" wrapText="1"/>
    </xf>
    <xf numFmtId="1" fontId="22" fillId="4" borderId="27" xfId="0" applyNumberFormat="1" applyFont="1" applyFill="1" applyBorder="1" applyAlignment="1">
      <alignment horizontal="center"/>
    </xf>
    <xf numFmtId="3" fontId="22" fillId="6" borderId="0" xfId="0" applyNumberFormat="1" applyFont="1" applyFill="1" applyAlignment="1">
      <alignment horizontal="center"/>
    </xf>
    <xf numFmtId="0" fontId="16" fillId="7" borderId="16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center" vertical="center" textRotation="90"/>
    </xf>
    <xf numFmtId="0" fontId="16" fillId="8" borderId="57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 vertical="center" textRotation="90"/>
    </xf>
    <xf numFmtId="0" fontId="16" fillId="4" borderId="42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/>
    </xf>
    <xf numFmtId="0" fontId="16" fillId="9" borderId="58" xfId="0" applyFont="1" applyFill="1" applyBorder="1" applyAlignment="1">
      <alignment horizontal="center" vertical="center" textRotation="90"/>
    </xf>
    <xf numFmtId="0" fontId="16" fillId="4" borderId="50" xfId="0" applyFont="1" applyFill="1" applyBorder="1" applyAlignment="1">
      <alignment horizontal="center"/>
    </xf>
    <xf numFmtId="0" fontId="23" fillId="9" borderId="52" xfId="0" applyFont="1" applyFill="1" applyBorder="1" applyAlignment="1">
      <alignment horizontal="center" vertical="center" textRotation="90"/>
    </xf>
    <xf numFmtId="0" fontId="24" fillId="0" borderId="0" xfId="0" applyFont="1" applyAlignment="1">
      <alignment horizontal="center"/>
    </xf>
    <xf numFmtId="174" fontId="16" fillId="0" borderId="0" xfId="0" applyNumberFormat="1" applyFont="1" applyAlignment="1">
      <alignment horizontal="center"/>
    </xf>
    <xf numFmtId="0" fontId="16" fillId="4" borderId="59" xfId="0" applyFont="1" applyFill="1" applyBorder="1" applyAlignment="1">
      <alignment horizontal="center"/>
    </xf>
    <xf numFmtId="0" fontId="16" fillId="4" borderId="60" xfId="0" applyFont="1" applyFill="1" applyBorder="1" applyAlignment="1">
      <alignment horizontal="left"/>
    </xf>
    <xf numFmtId="3" fontId="16" fillId="4" borderId="60" xfId="0" applyNumberFormat="1" applyFont="1" applyFill="1" applyBorder="1" applyAlignment="1">
      <alignment horizontal="center"/>
    </xf>
    <xf numFmtId="169" fontId="16" fillId="4" borderId="60" xfId="0" applyNumberFormat="1" applyFont="1" applyFill="1" applyBorder="1" applyAlignment="1">
      <alignment horizontal="right"/>
    </xf>
    <xf numFmtId="3" fontId="16" fillId="4" borderId="61" xfId="0" applyNumberFormat="1" applyFont="1" applyFill="1" applyBorder="1" applyAlignment="1">
      <alignment horizontal="right"/>
    </xf>
    <xf numFmtId="3" fontId="16" fillId="4" borderId="62" xfId="0" applyNumberFormat="1" applyFont="1" applyFill="1" applyBorder="1" applyAlignment="1">
      <alignment horizontal="right"/>
    </xf>
    <xf numFmtId="3" fontId="16" fillId="4" borderId="3" xfId="0" applyNumberFormat="1" applyFont="1" applyFill="1" applyBorder="1" applyAlignment="1">
      <alignment horizontal="center"/>
    </xf>
    <xf numFmtId="168" fontId="16" fillId="4" borderId="63" xfId="0" applyNumberFormat="1" applyFont="1" applyFill="1" applyBorder="1" applyAlignment="1">
      <alignment horizontal="right"/>
    </xf>
    <xf numFmtId="168" fontId="16" fillId="4" borderId="64" xfId="0" applyNumberFormat="1" applyFont="1" applyFill="1" applyBorder="1" applyAlignment="1">
      <alignment horizontal="right"/>
    </xf>
    <xf numFmtId="170" fontId="16" fillId="4" borderId="59" xfId="0" applyNumberFormat="1" applyFont="1" applyFill="1" applyBorder="1" applyAlignment="1">
      <alignment horizontal="right"/>
    </xf>
    <xf numFmtId="168" fontId="16" fillId="4" borderId="61" xfId="0" applyNumberFormat="1" applyFont="1" applyFill="1" applyBorder="1" applyAlignment="1">
      <alignment horizontal="right"/>
    </xf>
    <xf numFmtId="170" fontId="16" fillId="0" borderId="63" xfId="0" applyNumberFormat="1" applyFont="1" applyBorder="1" applyAlignment="1">
      <alignment horizontal="center"/>
    </xf>
    <xf numFmtId="168" fontId="16" fillId="0" borderId="64" xfId="0" applyNumberFormat="1" applyFont="1" applyBorder="1" applyAlignment="1">
      <alignment horizontal="center"/>
    </xf>
    <xf numFmtId="171" fontId="16" fillId="0" borderId="63" xfId="0" applyNumberFormat="1" applyFont="1" applyBorder="1" applyAlignment="1">
      <alignment horizontal="center"/>
    </xf>
    <xf numFmtId="168" fontId="16" fillId="0" borderId="63" xfId="0" applyNumberFormat="1" applyFont="1" applyBorder="1" applyAlignment="1">
      <alignment horizontal="center"/>
    </xf>
    <xf numFmtId="172" fontId="16" fillId="0" borderId="63" xfId="0" applyNumberFormat="1" applyFont="1" applyBorder="1" applyAlignment="1">
      <alignment horizontal="center"/>
    </xf>
    <xf numFmtId="172" fontId="16" fillId="0" borderId="65" xfId="0" applyNumberFormat="1" applyFont="1" applyBorder="1" applyAlignment="1">
      <alignment horizontal="center"/>
    </xf>
    <xf numFmtId="168" fontId="16" fillId="0" borderId="66" xfId="0" applyNumberFormat="1" applyFont="1" applyBorder="1" applyAlignment="1">
      <alignment horizontal="center"/>
    </xf>
    <xf numFmtId="3" fontId="16" fillId="4" borderId="25" xfId="0" applyNumberFormat="1" applyFont="1" applyFill="1" applyBorder="1" applyAlignment="1">
      <alignment horizontal="right"/>
    </xf>
    <xf numFmtId="3" fontId="16" fillId="4" borderId="67" xfId="0" applyNumberFormat="1" applyFont="1" applyFill="1" applyBorder="1" applyAlignment="1">
      <alignment horizontal="right"/>
    </xf>
    <xf numFmtId="3" fontId="16" fillId="4" borderId="68" xfId="0" applyNumberFormat="1" applyFont="1" applyFill="1" applyBorder="1" applyAlignment="1">
      <alignment horizontal="center"/>
    </xf>
    <xf numFmtId="169" fontId="16" fillId="4" borderId="47" xfId="0" applyNumberFormat="1" applyFont="1" applyFill="1" applyBorder="1" applyAlignment="1">
      <alignment horizontal="right"/>
    </xf>
    <xf numFmtId="3" fontId="16" fillId="4" borderId="51" xfId="0" applyNumberFormat="1" applyFont="1" applyFill="1" applyBorder="1" applyAlignment="1">
      <alignment horizontal="right"/>
    </xf>
    <xf numFmtId="3" fontId="16" fillId="4" borderId="69" xfId="0" applyNumberFormat="1" applyFont="1" applyFill="1" applyBorder="1" applyAlignment="1">
      <alignment horizontal="right"/>
    </xf>
    <xf numFmtId="3" fontId="16" fillId="4" borderId="70" xfId="0" applyNumberFormat="1" applyFont="1" applyFill="1" applyBorder="1" applyAlignment="1">
      <alignment horizontal="center"/>
    </xf>
    <xf numFmtId="171" fontId="16" fillId="0" borderId="46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3.xml"/><Relationship Id="rId5" Type="http://schemas.openxmlformats.org/officeDocument/2006/relationships/worksheet" Target="worksheets/sheet34.xml"/><Relationship Id="rId6" Type="http://schemas.openxmlformats.org/officeDocument/2006/relationships/worksheet" Target="worksheets/sheet26.xml"/><Relationship Id="rId7" Type="http://schemas.openxmlformats.org/officeDocument/2006/relationships/worksheet" Target="worksheets/sheet2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63</xdr:row>
      <xdr:rowOff>47625</xdr:rowOff>
    </xdr:from>
    <xdr:to>
      <xdr:col>4</xdr:col>
      <xdr:colOff>1051033</xdr:colOff>
      <xdr:row>68</xdr:row>
      <xdr:rowOff>6658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51"/>
  <sheetViews>
    <sheetView workbookViewId="0" showGridLines="0" zoomScale="82" zoomScaleNormal="82">
      <selection activeCell="X40" sqref="X40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4.5546875" style="71" customWidth="1"/>
    <col min="3" max="3" width="30.109375" style="71" customWidth="1"/>
    <col min="4" max="4" width="2.6640625" style="71" customWidth="1"/>
    <col min="5" max="6" width="8.44140625" style="71" customWidth="1"/>
    <col min="7" max="7" width="10.88671875" style="71" customWidth="1"/>
    <col min="8" max="8" width="5.109375" style="71" customWidth="1"/>
    <col min="9" max="9" width="10.33203125" style="71" customWidth="1"/>
    <col min="10" max="10" width="10.88671875" style="71" customWidth="1"/>
    <col min="11" max="11" width="12.33203125" style="71" customWidth="1"/>
    <col min="12" max="12" width="11.44140625" style="71" customWidth="1"/>
    <col min="13" max="13" width="13.109375" style="71" hidden="1" outlineLevel="1" collapsed="1" customWidth="1"/>
    <col min="14" max="14" width="11.77734375" style="71" hidden="1" outlineLevel="1" collapsed="1" customWidth="1"/>
    <col min="15" max="16" width="10.6640625" style="71" hidden="1" outlineLevel="1" collapsed="1" customWidth="1"/>
    <col min="17" max="17" width="7.6640625" style="71" hidden="1" outlineLevel="1" collapsed="1" customWidth="1"/>
    <col min="18" max="18" width="10.6640625" style="71" hidden="1" outlineLevel="1" collapsed="1" customWidth="1"/>
    <col min="19" max="19" width="9.88671875" style="71" hidden="1" outlineLevel="1" collapsed="1" customWidth="1"/>
    <col min="20" max="20" width="10.6640625" style="71" hidden="1" outlineLevel="1" collapsed="1" customWidth="1"/>
    <col min="21" max="21" width="8.33203125" style="71" customWidth="1"/>
    <col min="22" max="22" width="12" style="71" customWidth="1"/>
    <col min="23" max="23" width="6.44140625" style="71" customWidth="1"/>
    <col min="24" max="24" width="9.21875" style="71" customWidth="1"/>
    <col min="25" max="25" width="6.44140625" style="71" hidden="1" outlineLevel="1" collapsed="1" customWidth="1"/>
    <col min="26" max="26" width="10" style="71" hidden="1" outlineLevel="1" collapsed="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7.6640625" style="71" hidden="1" outlineLevel="1" collapsed="1" customWidth="1"/>
    <col min="30" max="30" width="9.21875" style="71" hidden="1" outlineLevel="1" collapsed="1" customWidth="1"/>
    <col min="31" max="31" width="6.44140625" style="71" hidden="1" outlineLevel="1" collapsed="1" customWidth="1"/>
    <col min="32" max="32" width="9.21875" style="71" hidden="1" outlineLevel="1" collapsed="1" customWidth="1"/>
    <col min="33" max="33" width="5.88671875" style="71" hidden="1" outlineLevel="1" collapsed="1" customWidth="1"/>
    <col min="34" max="34" width="10" style="71" hidden="1" outlineLevel="1" collapsed="1" customWidth="1"/>
    <col min="35" max="35" width="7.77734375" style="71" hidden="1" outlineLevel="1" collapsed="1" customWidth="1"/>
    <col min="36" max="36" width="9.77734375" style="71" hidden="1" outlineLevel="1" collapsed="1" customWidth="1"/>
    <col min="37" max="37" width="10.33203125" style="71" hidden="1" outlineLevel="1" collapsed="1" customWidth="1"/>
    <col min="38" max="38" width="10" style="71" hidden="1" outlineLevel="1" collapsed="1" customWidth="1"/>
    <col min="39" max="39" width="6.44140625" style="71" hidden="1" outlineLevel="1" collapsed="1" customWidth="1"/>
    <col min="40" max="40" width="15.5546875" style="71" hidden="1" outlineLevel="1" collapsed="1" customWidth="1"/>
    <col min="41" max="41" width="7.21875" style="71" hidden="1" outlineLevel="1" collapsed="1" customWidth="1"/>
    <col min="42" max="42" width="10.109375" style="71" hidden="1" outlineLevel="1" collapsed="1" customWidth="1"/>
    <col min="43" max="43" width="8" style="71" hidden="1" outlineLevel="1" collapsed="1" customWidth="1"/>
    <col min="44" max="44" width="10.109375" style="71" hidden="1" outlineLevel="1" collapsed="1" customWidth="1"/>
    <col min="45" max="45" width="9" style="71" customWidth="1"/>
    <col min="46" max="46" width="12.109375" style="71" customWidth="1"/>
    <col min="47" max="47" width="1.33203125" style="71" customWidth="1"/>
    <col min="48" max="48" width="12.88671875" style="71" customWidth="1"/>
    <col min="49" max="49" width="7.6640625" style="71" customWidth="1"/>
    <col min="50" max="50" width="13.6640625" style="71" customWidth="1"/>
    <col min="51" max="16384" width="11.5546875" style="71" customWidth="1"/>
  </cols>
  <sheetData>
    <row r="1" ht="12.6" customHeight="1" s="72" customFormat="1" x14ac:dyDescent="0.25"/>
    <row r="2" ht="17.25" customHeight="1" spans="2:44" x14ac:dyDescent="0.25">
      <c r="B2" s="73" t="s">
        <v>77</v>
      </c>
      <c r="C2" s="74"/>
      <c r="D2" s="75"/>
      <c r="E2" s="76" t="s">
        <v>78</v>
      </c>
      <c r="F2" s="77"/>
      <c r="G2" s="77"/>
      <c r="H2" s="78"/>
      <c r="I2" s="79" t="s">
        <v>79</v>
      </c>
      <c r="J2" s="80"/>
      <c r="K2" s="81" t="s">
        <v>80</v>
      </c>
      <c r="L2" s="81"/>
      <c r="M2" s="82" t="s">
        <v>81</v>
      </c>
      <c r="N2" s="83"/>
      <c r="O2" s="82" t="s">
        <v>82</v>
      </c>
      <c r="P2" s="83"/>
      <c r="Q2" s="82" t="s">
        <v>83</v>
      </c>
      <c r="R2" s="83"/>
      <c r="S2" s="82" t="s">
        <v>84</v>
      </c>
      <c r="T2" s="83"/>
      <c r="U2" s="82" t="s">
        <v>85</v>
      </c>
      <c r="V2" s="83"/>
      <c r="W2" s="82" t="s">
        <v>86</v>
      </c>
      <c r="X2" s="83"/>
      <c r="Y2" s="82" t="s">
        <v>87</v>
      </c>
      <c r="Z2" s="83"/>
      <c r="AA2" s="82" t="s">
        <v>88</v>
      </c>
      <c r="AB2" s="83"/>
      <c r="AC2" s="82" t="s">
        <v>89</v>
      </c>
      <c r="AD2" s="83"/>
      <c r="AE2" s="82" t="s">
        <v>90</v>
      </c>
      <c r="AF2" s="83"/>
      <c r="AG2" s="82" t="s">
        <v>91</v>
      </c>
      <c r="AH2" s="83"/>
      <c r="AI2" s="82" t="s">
        <v>92</v>
      </c>
      <c r="AJ2" s="83"/>
      <c r="AK2" s="82" t="s">
        <v>93</v>
      </c>
      <c r="AL2" s="83"/>
      <c r="AM2" s="82" t="s">
        <v>94</v>
      </c>
      <c r="AN2" s="83"/>
      <c r="AO2" s="82" t="s">
        <v>95</v>
      </c>
      <c r="AP2" s="83"/>
      <c r="AQ2" s="82" t="s">
        <v>96</v>
      </c>
      <c r="AR2" s="83"/>
    </row>
    <row r="3" ht="12.75" customHeight="1" spans="2:44" x14ac:dyDescent="0.25">
      <c r="B3" s="84" t="s">
        <v>97</v>
      </c>
      <c r="C3" s="85"/>
      <c r="D3" s="86"/>
      <c r="E3" s="87">
        <v>43497</v>
      </c>
      <c r="F3" s="86"/>
      <c r="G3" s="86"/>
      <c r="H3" s="88"/>
      <c r="I3" s="89"/>
      <c r="J3" s="90"/>
      <c r="K3" s="91"/>
      <c r="L3" s="91"/>
      <c r="M3" s="92"/>
      <c r="N3" s="93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</row>
    <row r="4" ht="12.75" customHeight="1" spans="2:44" x14ac:dyDescent="0.25">
      <c r="B4" s="84" t="s">
        <v>98</v>
      </c>
      <c r="C4" s="85"/>
      <c r="D4" s="94"/>
      <c r="E4" s="95">
        <f>TODAY()</f>
        <v>45894</v>
      </c>
      <c r="F4" s="86"/>
      <c r="G4" s="94"/>
      <c r="H4" s="96"/>
      <c r="I4" s="89"/>
      <c r="J4" s="90"/>
      <c r="K4" s="91"/>
      <c r="L4" s="91"/>
      <c r="M4" s="92"/>
      <c r="N4" s="93"/>
      <c r="O4" s="92"/>
      <c r="P4" s="93"/>
      <c r="Q4" s="92"/>
      <c r="R4" s="93"/>
      <c r="S4" s="92"/>
      <c r="T4" s="93"/>
      <c r="U4" s="92"/>
      <c r="V4" s="93"/>
      <c r="W4" s="92"/>
      <c r="X4" s="93"/>
      <c r="Y4" s="92"/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</row>
    <row r="5" ht="12.75" customHeight="1" spans="2:44" x14ac:dyDescent="0.25">
      <c r="B5" s="84" t="s">
        <v>99</v>
      </c>
      <c r="C5" s="85"/>
      <c r="D5" s="97"/>
      <c r="E5" s="98">
        <v>1080</v>
      </c>
      <c r="F5" s="99" t="s">
        <v>100</v>
      </c>
      <c r="G5" s="86" t="s">
        <v>101</v>
      </c>
      <c r="H5" s="88"/>
      <c r="I5" s="100" t="s">
        <v>100</v>
      </c>
      <c r="J5" s="101" t="s">
        <v>101</v>
      </c>
      <c r="K5" s="102" t="s">
        <v>100</v>
      </c>
      <c r="L5" s="103" t="s">
        <v>101</v>
      </c>
      <c r="M5" s="92"/>
      <c r="N5" s="93"/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</row>
    <row r="6" ht="15.75" customHeight="1" spans="2:45" x14ac:dyDescent="0.25">
      <c r="B6" s="84" t="s">
        <v>16</v>
      </c>
      <c r="C6" s="85"/>
      <c r="D6" s="104"/>
      <c r="E6" s="105">
        <f>DAYS360(E3,E4,FALSE)</f>
        <v>2364</v>
      </c>
      <c r="F6" s="106">
        <f>+E6/E5*100</f>
        <v>218.8888888888889</v>
      </c>
      <c r="G6" s="107">
        <f>SUM(G8:G31)</f>
        <v>557290449</v>
      </c>
      <c r="H6" s="88"/>
      <c r="I6" s="108">
        <f>+J6/G6*100</f>
        <v>51.10648261872509</v>
      </c>
      <c r="J6" s="109">
        <f>SUM(J8:J31)</f>
        <v>284811546.454</v>
      </c>
      <c r="K6" s="110">
        <f>+L6/G6*100</f>
        <v>48.89351738127491</v>
      </c>
      <c r="L6" s="111">
        <f>SUM(L8:L31)</f>
        <v>272478902.546</v>
      </c>
      <c r="M6" s="112"/>
      <c r="N6" s="113">
        <f>SUM(N8:N31)</f>
        <v>66112500.339999996</v>
      </c>
      <c r="O6" s="112"/>
      <c r="P6" s="113">
        <f t="shared" ref="P6" si="0">SUM(P8:P31)</f>
        <v>62482602.76399999</v>
      </c>
      <c r="Q6" s="112"/>
      <c r="R6" s="113">
        <f t="shared" ref="R6" si="1">SUM(R8:R31)</f>
        <v>48872914.42</v>
      </c>
      <c r="S6" s="112"/>
      <c r="T6" s="113">
        <f t="shared" ref="T6" si="2">SUM(T8:T31)</f>
        <v>77345391.49</v>
      </c>
      <c r="U6" s="112"/>
      <c r="V6" s="113">
        <f t="shared" ref="V6" si="3">SUM(V8:V31)</f>
        <v>29998137.439999998</v>
      </c>
      <c r="W6" s="112"/>
      <c r="X6" s="113">
        <f>SUM(X8:X31)</f>
        <v>0</v>
      </c>
      <c r="Y6" s="112"/>
      <c r="Z6" s="113">
        <f t="shared" ref="Z6" si="4">SUM(Z8:Z31)</f>
        <v>0</v>
      </c>
      <c r="AA6" s="112"/>
      <c r="AB6" s="113">
        <f t="shared" ref="AB6" si="5">SUM(AB8:AB31)</f>
        <v>0</v>
      </c>
      <c r="AC6" s="112"/>
      <c r="AD6" s="113">
        <f t="shared" ref="AD6" si="6">SUM(AD8:AD31)</f>
        <v>0</v>
      </c>
      <c r="AE6" s="112"/>
      <c r="AF6" s="113">
        <f t="shared" ref="AF6" si="7">SUM(AF8:AF31)</f>
        <v>0</v>
      </c>
      <c r="AG6" s="112"/>
      <c r="AH6" s="113">
        <f>SUM(AH8:AH31)</f>
        <v>0</v>
      </c>
      <c r="AI6" s="112"/>
      <c r="AJ6" s="113">
        <f t="shared" ref="AJ6" si="8">SUM(AJ8:AJ31)</f>
        <v>0</v>
      </c>
      <c r="AK6" s="112"/>
      <c r="AL6" s="113">
        <f t="shared" ref="AL6" si="9">SUM(AL8:AL31)</f>
        <v>0</v>
      </c>
      <c r="AM6" s="112"/>
      <c r="AN6" s="113">
        <f t="shared" ref="AN6" si="10">SUM(AN8:AN31)</f>
        <v>0</v>
      </c>
      <c r="AO6" s="112"/>
      <c r="AP6" s="113">
        <f t="shared" ref="AP6" si="11">SUM(AP8:AP31)</f>
        <v>0</v>
      </c>
      <c r="AQ6" s="112"/>
      <c r="AR6" s="113">
        <f>SUM(AR8:AR31)</f>
        <v>0</v>
      </c>
      <c r="AS6" s="114"/>
    </row>
    <row r="7" ht="15" customHeight="1" spans="2:44" x14ac:dyDescent="0.25">
      <c r="B7" s="115" t="s">
        <v>102</v>
      </c>
      <c r="C7" s="116" t="s">
        <v>103</v>
      </c>
      <c r="D7" s="116" t="s">
        <v>104</v>
      </c>
      <c r="E7" s="117" t="s">
        <v>105</v>
      </c>
      <c r="F7" s="116" t="s">
        <v>106</v>
      </c>
      <c r="G7" s="116" t="s">
        <v>107</v>
      </c>
      <c r="H7" s="116" t="s">
        <v>108</v>
      </c>
      <c r="I7" s="116" t="s">
        <v>105</v>
      </c>
      <c r="J7" s="116" t="s">
        <v>109</v>
      </c>
      <c r="K7" s="117" t="s">
        <v>110</v>
      </c>
      <c r="L7" s="118" t="s">
        <v>111</v>
      </c>
      <c r="M7" s="119" t="s">
        <v>105</v>
      </c>
      <c r="N7" s="119" t="s">
        <v>112</v>
      </c>
      <c r="O7" s="119" t="s">
        <v>105</v>
      </c>
      <c r="P7" s="119" t="s">
        <v>112</v>
      </c>
      <c r="Q7" s="119" t="s">
        <v>105</v>
      </c>
      <c r="R7" s="119" t="s">
        <v>112</v>
      </c>
      <c r="S7" s="119" t="s">
        <v>105</v>
      </c>
      <c r="T7" s="119" t="s">
        <v>112</v>
      </c>
      <c r="U7" s="119" t="s">
        <v>105</v>
      </c>
      <c r="V7" s="119" t="s">
        <v>112</v>
      </c>
      <c r="W7" s="119" t="s">
        <v>105</v>
      </c>
      <c r="X7" s="119" t="s">
        <v>112</v>
      </c>
      <c r="Y7" s="119" t="s">
        <v>105</v>
      </c>
      <c r="Z7" s="119" t="s">
        <v>112</v>
      </c>
      <c r="AA7" s="119" t="s">
        <v>105</v>
      </c>
      <c r="AB7" s="119" t="s">
        <v>112</v>
      </c>
      <c r="AC7" s="119" t="s">
        <v>105</v>
      </c>
      <c r="AD7" s="119" t="s">
        <v>112</v>
      </c>
      <c r="AE7" s="119" t="s">
        <v>105</v>
      </c>
      <c r="AF7" s="119" t="s">
        <v>112</v>
      </c>
      <c r="AG7" s="119" t="s">
        <v>105</v>
      </c>
      <c r="AH7" s="119" t="s">
        <v>112</v>
      </c>
      <c r="AI7" s="119" t="s">
        <v>105</v>
      </c>
      <c r="AJ7" s="119" t="s">
        <v>112</v>
      </c>
      <c r="AK7" s="119" t="s">
        <v>105</v>
      </c>
      <c r="AL7" s="119" t="s">
        <v>112</v>
      </c>
      <c r="AM7" s="119" t="s">
        <v>105</v>
      </c>
      <c r="AN7" s="119" t="s">
        <v>112</v>
      </c>
      <c r="AO7" s="119" t="s">
        <v>105</v>
      </c>
      <c r="AP7" s="119" t="s">
        <v>112</v>
      </c>
      <c r="AQ7" s="119" t="s">
        <v>105</v>
      </c>
      <c r="AR7" s="119" t="s">
        <v>112</v>
      </c>
    </row>
    <row r="8" spans="2:51" x14ac:dyDescent="0.25">
      <c r="B8" s="120">
        <v>10</v>
      </c>
      <c r="C8" s="121" t="s">
        <v>113</v>
      </c>
      <c r="D8" s="122" t="s">
        <v>50</v>
      </c>
      <c r="E8" s="123"/>
      <c r="F8" s="124"/>
      <c r="G8" s="124"/>
      <c r="H8" s="125"/>
      <c r="I8" s="126"/>
      <c r="J8" s="126"/>
      <c r="K8" s="127"/>
      <c r="L8" s="126"/>
      <c r="M8" s="128"/>
      <c r="N8" s="129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V8" s="130"/>
      <c r="AY8" s="131"/>
    </row>
    <row r="9" ht="17.25" customHeight="1" spans="2:51" x14ac:dyDescent="0.25">
      <c r="B9" s="132">
        <v>20</v>
      </c>
      <c r="C9" s="133" t="s">
        <v>51</v>
      </c>
      <c r="D9" s="134" t="s">
        <v>52</v>
      </c>
      <c r="E9" s="135">
        <v>500</v>
      </c>
      <c r="F9" s="136">
        <v>97199</v>
      </c>
      <c r="G9" s="137">
        <f>+E9*F9</f>
        <v>48599500</v>
      </c>
      <c r="H9" s="138" t="s">
        <v>114</v>
      </c>
      <c r="I9" s="139">
        <f t="shared" ref="I9:I27" si="12">+M9+O9+Q9+S9+U9+W9+Y9+AA9+AC9+AE9+AG9+AI9+AK9+AM9+AO9+AQ9</f>
        <v>499.37800000000004</v>
      </c>
      <c r="J9" s="140">
        <f t="shared" ref="J9:J27" si="13">+F9*I9</f>
        <v>48539042.222</v>
      </c>
      <c r="K9" s="141">
        <f>+E9-I9</f>
        <v>0.6219999999999573</v>
      </c>
      <c r="L9" s="142">
        <f t="shared" ref="L9:L27" si="14">+K9*F9</f>
        <v>60457.777999995844</v>
      </c>
      <c r="M9" s="143">
        <v>103.084</v>
      </c>
      <c r="N9" s="144">
        <f t="shared" ref="N9:N27" si="15">+M9*$F9</f>
        <v>10019661.716</v>
      </c>
      <c r="O9" s="145">
        <v>132.814</v>
      </c>
      <c r="P9" s="144">
        <f t="shared" ref="P9:P27" si="16">+O9*$F9</f>
        <v>12909387.986</v>
      </c>
      <c r="Q9" s="143">
        <v>40.33</v>
      </c>
      <c r="R9" s="144">
        <f t="shared" ref="R9:R27" si="17">+Q9*$F9</f>
        <v>3920035.67</v>
      </c>
      <c r="S9" s="146">
        <v>171.15</v>
      </c>
      <c r="T9" s="144">
        <f t="shared" ref="T9:T27" si="18">+S9*$F9</f>
        <v>16635608.85</v>
      </c>
      <c r="U9" s="143">
        <v>52</v>
      </c>
      <c r="V9" s="144">
        <f t="shared" ref="V9:V27" si="19">+U9*$F9</f>
        <v>5054348</v>
      </c>
      <c r="W9" s="143"/>
      <c r="X9" s="144">
        <f t="shared" ref="X9:X27" si="20">+W9*$F9</f>
        <v>0</v>
      </c>
      <c r="Y9" s="143"/>
      <c r="Z9" s="144">
        <f t="shared" ref="Z9:Z27" si="21">+Y9*$F9</f>
        <v>0</v>
      </c>
      <c r="AA9" s="143"/>
      <c r="AB9" s="144">
        <f t="shared" ref="AB9:AB27" si="22">+AA9*$F9</f>
        <v>0</v>
      </c>
      <c r="AC9" s="143"/>
      <c r="AD9" s="144">
        <f t="shared" ref="AD9:AD27" si="23">+AC9*$F9</f>
        <v>0</v>
      </c>
      <c r="AE9" s="143"/>
      <c r="AF9" s="144">
        <f t="shared" ref="AF9:AF27" si="24">+AE9*$F9</f>
        <v>0</v>
      </c>
      <c r="AG9" s="143"/>
      <c r="AH9" s="144">
        <f t="shared" ref="AH9:AH27" si="25">+AG9*$F9</f>
        <v>0</v>
      </c>
      <c r="AI9" s="143"/>
      <c r="AJ9" s="144">
        <f t="shared" ref="AJ9:AJ27" si="26">+AI9*$F9</f>
        <v>0</v>
      </c>
      <c r="AK9" s="143"/>
      <c r="AL9" s="144">
        <f t="shared" ref="AL9:AL27" si="27">+AK9*$F9</f>
        <v>0</v>
      </c>
      <c r="AM9" s="143"/>
      <c r="AN9" s="144">
        <f t="shared" ref="AN9:AN27" si="28">+AM9*$F9</f>
        <v>0</v>
      </c>
      <c r="AO9" s="143"/>
      <c r="AP9" s="144">
        <f t="shared" ref="AP9:AP27" si="29">+AO9*$F9</f>
        <v>0</v>
      </c>
      <c r="AQ9" s="143"/>
      <c r="AR9" s="144">
        <f t="shared" ref="AR9:AR27" si="30">+AQ9*$F9</f>
        <v>0</v>
      </c>
      <c r="AS9" s="147"/>
      <c r="AV9" s="130"/>
      <c r="AY9" s="131"/>
    </row>
    <row r="10" ht="17.25" customHeight="1" spans="2:51" x14ac:dyDescent="0.25">
      <c r="B10" s="148">
        <v>30</v>
      </c>
      <c r="C10" s="149" t="s">
        <v>53</v>
      </c>
      <c r="D10" s="150" t="s">
        <v>52</v>
      </c>
      <c r="E10" s="151">
        <v>500</v>
      </c>
      <c r="F10" s="152">
        <v>101617</v>
      </c>
      <c r="G10" s="153">
        <f>+E10*F10</f>
        <v>50808500</v>
      </c>
      <c r="H10" s="154" t="s">
        <v>114</v>
      </c>
      <c r="I10" s="155">
        <f t="shared" si="12"/>
        <v>326.616</v>
      </c>
      <c r="J10" s="156">
        <f t="shared" si="13"/>
        <v>33189738.071999997</v>
      </c>
      <c r="K10" s="157">
        <f>+E10-I10</f>
        <v>173.38400000000001</v>
      </c>
      <c r="L10" s="158">
        <f t="shared" si="14"/>
        <v>17618761.928000003</v>
      </c>
      <c r="M10" s="159">
        <v>65.892</v>
      </c>
      <c r="N10" s="160">
        <f t="shared" si="15"/>
        <v>6695747.363999999</v>
      </c>
      <c r="O10" s="161">
        <v>128.32399999999998</v>
      </c>
      <c r="P10" s="160">
        <f t="shared" si="16"/>
        <v>13039899.907999998</v>
      </c>
      <c r="Q10" s="162">
        <v>69.75</v>
      </c>
      <c r="R10" s="160">
        <f t="shared" si="17"/>
        <v>7087785.75</v>
      </c>
      <c r="S10" s="163">
        <v>43.15</v>
      </c>
      <c r="T10" s="160">
        <f t="shared" si="18"/>
        <v>4384773.55</v>
      </c>
      <c r="U10" s="159">
        <v>19.5</v>
      </c>
      <c r="V10" s="160">
        <f t="shared" si="19"/>
        <v>1981531.5</v>
      </c>
      <c r="W10" s="162"/>
      <c r="X10" s="160">
        <f t="shared" si="20"/>
        <v>0</v>
      </c>
      <c r="Y10" s="162"/>
      <c r="Z10" s="160">
        <f t="shared" si="21"/>
        <v>0</v>
      </c>
      <c r="AA10" s="162"/>
      <c r="AB10" s="160">
        <f t="shared" si="22"/>
        <v>0</v>
      </c>
      <c r="AC10" s="162"/>
      <c r="AD10" s="160">
        <f t="shared" si="23"/>
        <v>0</v>
      </c>
      <c r="AE10" s="162"/>
      <c r="AF10" s="160">
        <f t="shared" si="24"/>
        <v>0</v>
      </c>
      <c r="AG10" s="162"/>
      <c r="AH10" s="160">
        <f t="shared" si="25"/>
        <v>0</v>
      </c>
      <c r="AI10" s="162"/>
      <c r="AJ10" s="160">
        <f t="shared" si="26"/>
        <v>0</v>
      </c>
      <c r="AK10" s="162"/>
      <c r="AL10" s="160">
        <f t="shared" si="27"/>
        <v>0</v>
      </c>
      <c r="AM10" s="162"/>
      <c r="AN10" s="160">
        <f t="shared" si="28"/>
        <v>0</v>
      </c>
      <c r="AO10" s="162"/>
      <c r="AP10" s="160">
        <f t="shared" si="29"/>
        <v>0</v>
      </c>
      <c r="AQ10" s="162"/>
      <c r="AR10" s="160">
        <f t="shared" si="30"/>
        <v>0</v>
      </c>
      <c r="AS10" s="147"/>
      <c r="AT10" s="164"/>
      <c r="AV10" s="130"/>
      <c r="AY10" s="131"/>
    </row>
    <row r="11" spans="2:51" x14ac:dyDescent="0.25">
      <c r="B11" s="165">
        <v>40</v>
      </c>
      <c r="C11" s="166" t="s">
        <v>115</v>
      </c>
      <c r="D11" s="167" t="s">
        <v>50</v>
      </c>
      <c r="E11" s="168"/>
      <c r="F11" s="169"/>
      <c r="G11" s="169"/>
      <c r="H11" s="170"/>
      <c r="I11" s="171"/>
      <c r="J11" s="171"/>
      <c r="K11" s="172"/>
      <c r="L11" s="171"/>
      <c r="M11" s="173"/>
      <c r="N11" s="174"/>
      <c r="O11" s="175"/>
      <c r="P11" s="174"/>
      <c r="Q11" s="173"/>
      <c r="R11" s="174"/>
      <c r="S11" s="176"/>
      <c r="T11" s="174"/>
      <c r="U11" s="173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47"/>
      <c r="AV11" s="130"/>
      <c r="AY11" s="131"/>
    </row>
    <row r="12" ht="17.25" customHeight="1" spans="2:51" x14ac:dyDescent="0.25">
      <c r="B12" s="132">
        <v>50</v>
      </c>
      <c r="C12" s="133" t="s">
        <v>54</v>
      </c>
      <c r="D12" s="134" t="s">
        <v>55</v>
      </c>
      <c r="E12" s="135">
        <v>800</v>
      </c>
      <c r="F12" s="136">
        <v>77557</v>
      </c>
      <c r="G12" s="137">
        <f t="shared" ref="G12:G17" si="31">+E12*F12</f>
        <v>62045600</v>
      </c>
      <c r="H12" s="138" t="s">
        <v>114</v>
      </c>
      <c r="I12" s="139">
        <f t="shared" ref="I12:I17" si="32">+M12+O12+Q12+S12+U12+W12+Y12+AA12+AC12+AE12+AG12+AI12+AK12+AM12+AO12+AQ12</f>
        <v>426</v>
      </c>
      <c r="J12" s="140">
        <f t="shared" ref="J12:J17" si="33">+F12*I12</f>
        <v>33039282</v>
      </c>
      <c r="K12" s="141">
        <f t="shared" ref="K12:K17" si="34">+E12-I12</f>
        <v>374</v>
      </c>
      <c r="L12" s="142">
        <f t="shared" ref="L12:L17" si="35">+K12*F12</f>
        <v>29006318</v>
      </c>
      <c r="M12" s="143">
        <v>140</v>
      </c>
      <c r="N12" s="144">
        <f t="shared" ref="N12:N17" si="36">+M12*$F12</f>
        <v>10857980</v>
      </c>
      <c r="O12" s="145">
        <v>219</v>
      </c>
      <c r="P12" s="144">
        <f t="shared" ref="P12:P17" si="37">+O12*$F12</f>
        <v>16984983</v>
      </c>
      <c r="Q12" s="177">
        <v>14</v>
      </c>
      <c r="R12" s="144">
        <f t="shared" ref="R12:R17" si="38">+Q12*$F12</f>
        <v>1085798</v>
      </c>
      <c r="S12" s="146">
        <v>53</v>
      </c>
      <c r="T12" s="144">
        <f t="shared" ref="T12:T17" si="39">+S12*$F12</f>
        <v>4110521</v>
      </c>
      <c r="U12" s="143"/>
      <c r="V12" s="144">
        <f t="shared" ref="V12:V17" si="40">+U12*$F12</f>
        <v>0</v>
      </c>
      <c r="W12" s="177"/>
      <c r="X12" s="144">
        <f t="shared" ref="X12:X17" si="41">+W12*$F12</f>
        <v>0</v>
      </c>
      <c r="Y12" s="177"/>
      <c r="Z12" s="144">
        <f t="shared" ref="Z12:Z17" si="42">+Y12*$F12</f>
        <v>0</v>
      </c>
      <c r="AA12" s="177"/>
      <c r="AB12" s="144">
        <f t="shared" ref="AB12:AB17" si="43">+AA12*$F12</f>
        <v>0</v>
      </c>
      <c r="AC12" s="177"/>
      <c r="AD12" s="144">
        <f t="shared" ref="AD12:AD17" si="44">+AC12*$F12</f>
        <v>0</v>
      </c>
      <c r="AE12" s="177"/>
      <c r="AF12" s="144">
        <f t="shared" ref="AF12:AF17" si="45">+AE12*$F12</f>
        <v>0</v>
      </c>
      <c r="AG12" s="177"/>
      <c r="AH12" s="144">
        <f t="shared" ref="AH12:AH17" si="46">+AG12*$F12</f>
        <v>0</v>
      </c>
      <c r="AI12" s="177"/>
      <c r="AJ12" s="144">
        <f t="shared" ref="AJ12:AJ17" si="47">+AI12*$F12</f>
        <v>0</v>
      </c>
      <c r="AK12" s="177"/>
      <c r="AL12" s="144">
        <f t="shared" ref="AL12:AL17" si="48">+AK12*$F12</f>
        <v>0</v>
      </c>
      <c r="AM12" s="177"/>
      <c r="AN12" s="144">
        <f t="shared" ref="AN12:AN17" si="49">+AM12*$F12</f>
        <v>0</v>
      </c>
      <c r="AO12" s="177"/>
      <c r="AP12" s="144">
        <f t="shared" ref="AP12:AP17" si="50">+AO12*$F12</f>
        <v>0</v>
      </c>
      <c r="AQ12" s="177"/>
      <c r="AR12" s="144">
        <f t="shared" ref="AR12:AR17" si="51">+AQ12*$F12</f>
        <v>0</v>
      </c>
      <c r="AS12" s="147"/>
      <c r="AT12" s="164"/>
      <c r="AV12" s="130"/>
      <c r="AY12" s="131"/>
    </row>
    <row r="13" spans="2:51" x14ac:dyDescent="0.25">
      <c r="B13" s="165">
        <v>60</v>
      </c>
      <c r="C13" s="166" t="s">
        <v>116</v>
      </c>
      <c r="D13" s="167" t="s">
        <v>50</v>
      </c>
      <c r="E13" s="168"/>
      <c r="F13" s="169"/>
      <c r="G13" s="169"/>
      <c r="H13" s="170"/>
      <c r="I13" s="171"/>
      <c r="J13" s="171"/>
      <c r="K13" s="172"/>
      <c r="L13" s="171"/>
      <c r="M13" s="173"/>
      <c r="N13" s="174"/>
      <c r="O13" s="175"/>
      <c r="P13" s="174"/>
      <c r="Q13" s="173"/>
      <c r="R13" s="174"/>
      <c r="S13" s="176"/>
      <c r="T13" s="174"/>
      <c r="U13" s="173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47"/>
      <c r="AV13" s="130"/>
      <c r="AY13" s="131"/>
    </row>
    <row r="14" ht="17.25" customHeight="1" spans="2:52" x14ac:dyDescent="0.25">
      <c r="B14" s="132">
        <v>70</v>
      </c>
      <c r="C14" s="133" t="s">
        <v>51</v>
      </c>
      <c r="D14" s="134" t="s">
        <v>55</v>
      </c>
      <c r="E14" s="135">
        <v>100</v>
      </c>
      <c r="F14" s="136">
        <v>137864</v>
      </c>
      <c r="G14" s="137">
        <f t="shared" si="31"/>
        <v>13786400</v>
      </c>
      <c r="H14" s="138" t="s">
        <v>114</v>
      </c>
      <c r="I14" s="139">
        <f t="shared" si="32"/>
        <v>77.04999999999998</v>
      </c>
      <c r="J14" s="140">
        <f t="shared" si="33"/>
        <v>10622421.199999997</v>
      </c>
      <c r="K14" s="141">
        <f t="shared" si="34"/>
        <v>22.950000000000017</v>
      </c>
      <c r="L14" s="142">
        <f t="shared" si="35"/>
        <v>3163978.800000002</v>
      </c>
      <c r="M14" s="143">
        <v>15.05</v>
      </c>
      <c r="N14" s="144">
        <f t="shared" si="36"/>
        <v>2074853.2000000002</v>
      </c>
      <c r="O14" s="145">
        <v>35.99999999999998</v>
      </c>
      <c r="P14" s="144">
        <f t="shared" si="37"/>
        <v>4963103.999999997</v>
      </c>
      <c r="Q14" s="177"/>
      <c r="R14" s="144">
        <f t="shared" si="38"/>
        <v>0</v>
      </c>
      <c r="S14" s="146">
        <v>18</v>
      </c>
      <c r="T14" s="144">
        <f t="shared" si="39"/>
        <v>2481552</v>
      </c>
      <c r="U14" s="143">
        <v>8</v>
      </c>
      <c r="V14" s="144">
        <f t="shared" si="40"/>
        <v>1102912</v>
      </c>
      <c r="W14" s="177"/>
      <c r="X14" s="144">
        <f t="shared" si="41"/>
        <v>0</v>
      </c>
      <c r="Y14" s="177"/>
      <c r="Z14" s="144">
        <f t="shared" si="42"/>
        <v>0</v>
      </c>
      <c r="AA14" s="177"/>
      <c r="AB14" s="144">
        <f t="shared" si="43"/>
        <v>0</v>
      </c>
      <c r="AC14" s="177"/>
      <c r="AD14" s="144">
        <f t="shared" si="44"/>
        <v>0</v>
      </c>
      <c r="AE14" s="177"/>
      <c r="AF14" s="144">
        <f t="shared" si="45"/>
        <v>0</v>
      </c>
      <c r="AG14" s="177"/>
      <c r="AH14" s="144">
        <f t="shared" si="46"/>
        <v>0</v>
      </c>
      <c r="AI14" s="177"/>
      <c r="AJ14" s="144">
        <f t="shared" si="47"/>
        <v>0</v>
      </c>
      <c r="AK14" s="177"/>
      <c r="AL14" s="144">
        <f t="shared" si="48"/>
        <v>0</v>
      </c>
      <c r="AM14" s="177"/>
      <c r="AN14" s="144">
        <f t="shared" si="49"/>
        <v>0</v>
      </c>
      <c r="AO14" s="177"/>
      <c r="AP14" s="144">
        <f t="shared" si="50"/>
        <v>0</v>
      </c>
      <c r="AQ14" s="177"/>
      <c r="AR14" s="144">
        <f t="shared" si="51"/>
        <v>0</v>
      </c>
      <c r="AS14" s="147"/>
      <c r="AT14" s="164"/>
      <c r="AU14" s="164"/>
      <c r="AV14" s="164"/>
      <c r="AW14" s="164"/>
      <c r="AX14" s="164"/>
      <c r="AY14" s="164"/>
      <c r="AZ14" s="164"/>
    </row>
    <row r="15" ht="17.25" customHeight="1" spans="2:52" x14ac:dyDescent="0.25">
      <c r="B15" s="132">
        <v>80</v>
      </c>
      <c r="C15" s="133" t="s">
        <v>53</v>
      </c>
      <c r="D15" s="134" t="s">
        <v>55</v>
      </c>
      <c r="E15" s="135">
        <v>100</v>
      </c>
      <c r="F15" s="136">
        <v>166406</v>
      </c>
      <c r="G15" s="137">
        <f t="shared" si="31"/>
        <v>16640600</v>
      </c>
      <c r="H15" s="138" t="s">
        <v>114</v>
      </c>
      <c r="I15" s="139">
        <f t="shared" si="32"/>
        <v>58.165</v>
      </c>
      <c r="J15" s="140">
        <f t="shared" si="33"/>
        <v>9679004.99</v>
      </c>
      <c r="K15" s="141">
        <f t="shared" si="34"/>
        <v>41.835</v>
      </c>
      <c r="L15" s="142">
        <f t="shared" si="35"/>
        <v>6961595.01</v>
      </c>
      <c r="M15" s="143">
        <v>13.12</v>
      </c>
      <c r="N15" s="144">
        <f t="shared" si="36"/>
        <v>2183246.7199999997</v>
      </c>
      <c r="O15" s="145">
        <v>19.044999999999998</v>
      </c>
      <c r="P15" s="144">
        <f t="shared" si="37"/>
        <v>3169202.2699999996</v>
      </c>
      <c r="Q15" s="177"/>
      <c r="R15" s="144">
        <f t="shared" si="38"/>
        <v>0</v>
      </c>
      <c r="S15" s="146">
        <v>18</v>
      </c>
      <c r="T15" s="144">
        <f t="shared" si="39"/>
        <v>2995308</v>
      </c>
      <c r="U15" s="143">
        <v>8</v>
      </c>
      <c r="V15" s="144">
        <f t="shared" si="40"/>
        <v>1331248</v>
      </c>
      <c r="W15" s="177"/>
      <c r="X15" s="144">
        <f t="shared" si="41"/>
        <v>0</v>
      </c>
      <c r="Y15" s="177"/>
      <c r="Z15" s="144">
        <f t="shared" si="42"/>
        <v>0</v>
      </c>
      <c r="AA15" s="177"/>
      <c r="AB15" s="144">
        <f t="shared" si="43"/>
        <v>0</v>
      </c>
      <c r="AC15" s="177"/>
      <c r="AD15" s="144">
        <f t="shared" si="44"/>
        <v>0</v>
      </c>
      <c r="AE15" s="177"/>
      <c r="AF15" s="144">
        <f t="shared" si="45"/>
        <v>0</v>
      </c>
      <c r="AG15" s="177"/>
      <c r="AH15" s="144">
        <f t="shared" si="46"/>
        <v>0</v>
      </c>
      <c r="AI15" s="177"/>
      <c r="AJ15" s="144">
        <f t="shared" si="47"/>
        <v>0</v>
      </c>
      <c r="AK15" s="177"/>
      <c r="AL15" s="144">
        <f t="shared" si="48"/>
        <v>0</v>
      </c>
      <c r="AM15" s="177"/>
      <c r="AN15" s="144">
        <f t="shared" si="49"/>
        <v>0</v>
      </c>
      <c r="AO15" s="177"/>
      <c r="AP15" s="144">
        <f t="shared" si="50"/>
        <v>0</v>
      </c>
      <c r="AQ15" s="177"/>
      <c r="AR15" s="144">
        <f t="shared" si="51"/>
        <v>0</v>
      </c>
      <c r="AS15" s="147"/>
      <c r="AT15" s="130"/>
      <c r="AU15" s="130"/>
      <c r="AV15" s="130"/>
      <c r="AW15" s="164"/>
      <c r="AX15" s="164"/>
      <c r="AY15" s="164"/>
      <c r="AZ15" s="164"/>
    </row>
    <row r="16" spans="2:52" x14ac:dyDescent="0.25">
      <c r="B16" s="165">
        <v>90</v>
      </c>
      <c r="C16" s="166" t="s">
        <v>117</v>
      </c>
      <c r="D16" s="167" t="s">
        <v>50</v>
      </c>
      <c r="E16" s="168"/>
      <c r="F16" s="169"/>
      <c r="G16" s="169"/>
      <c r="H16" s="170"/>
      <c r="I16" s="171"/>
      <c r="J16" s="171"/>
      <c r="K16" s="172"/>
      <c r="L16" s="171"/>
      <c r="M16" s="173">
        <v>0</v>
      </c>
      <c r="N16" s="174"/>
      <c r="O16" s="175"/>
      <c r="P16" s="174"/>
      <c r="Q16" s="173"/>
      <c r="R16" s="174"/>
      <c r="S16" s="176"/>
      <c r="T16" s="174"/>
      <c r="U16" s="173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47"/>
      <c r="AT16" s="130"/>
      <c r="AU16" s="130"/>
      <c r="AV16" s="130"/>
      <c r="AW16" s="164"/>
      <c r="AX16" s="164"/>
      <c r="AY16" s="164"/>
      <c r="AZ16" s="164"/>
    </row>
    <row r="17" ht="17.25" customHeight="1" spans="2:52" x14ac:dyDescent="0.25">
      <c r="B17" s="132">
        <v>100</v>
      </c>
      <c r="C17" s="133" t="s">
        <v>56</v>
      </c>
      <c r="D17" s="134" t="s">
        <v>57</v>
      </c>
      <c r="E17" s="135">
        <v>500</v>
      </c>
      <c r="F17" s="136">
        <v>65418</v>
      </c>
      <c r="G17" s="137">
        <f t="shared" si="31"/>
        <v>32709000</v>
      </c>
      <c r="H17" s="138" t="s">
        <v>114</v>
      </c>
      <c r="I17" s="139">
        <f t="shared" si="32"/>
        <v>196.04</v>
      </c>
      <c r="J17" s="140">
        <f t="shared" si="33"/>
        <v>12824544.719999999</v>
      </c>
      <c r="K17" s="141">
        <f t="shared" si="34"/>
        <v>303.96000000000004</v>
      </c>
      <c r="L17" s="142">
        <f t="shared" si="35"/>
        <v>19884455.28</v>
      </c>
      <c r="M17" s="143">
        <v>127.38</v>
      </c>
      <c r="N17" s="144">
        <f t="shared" si="36"/>
        <v>8332944.84</v>
      </c>
      <c r="O17" s="145">
        <v>19.2</v>
      </c>
      <c r="P17" s="144">
        <f t="shared" si="37"/>
        <v>1256025.5999999999</v>
      </c>
      <c r="Q17" s="177"/>
      <c r="R17" s="144">
        <f t="shared" si="38"/>
        <v>0</v>
      </c>
      <c r="S17" s="146">
        <v>35.379999999999995</v>
      </c>
      <c r="T17" s="144">
        <f t="shared" si="39"/>
        <v>2314488.84</v>
      </c>
      <c r="U17" s="143">
        <v>14.08</v>
      </c>
      <c r="V17" s="144">
        <f t="shared" si="40"/>
        <v>921085.4400000001</v>
      </c>
      <c r="W17" s="177"/>
      <c r="X17" s="144">
        <f t="shared" si="41"/>
        <v>0</v>
      </c>
      <c r="Y17" s="177"/>
      <c r="Z17" s="144">
        <f t="shared" si="42"/>
        <v>0</v>
      </c>
      <c r="AA17" s="177"/>
      <c r="AB17" s="144">
        <f t="shared" si="43"/>
        <v>0</v>
      </c>
      <c r="AC17" s="177"/>
      <c r="AD17" s="144">
        <f t="shared" si="44"/>
        <v>0</v>
      </c>
      <c r="AE17" s="177"/>
      <c r="AF17" s="144">
        <f t="shared" si="45"/>
        <v>0</v>
      </c>
      <c r="AG17" s="177"/>
      <c r="AH17" s="144">
        <f t="shared" si="46"/>
        <v>0</v>
      </c>
      <c r="AI17" s="177"/>
      <c r="AJ17" s="144">
        <f t="shared" si="47"/>
        <v>0</v>
      </c>
      <c r="AK17" s="177"/>
      <c r="AL17" s="144">
        <f t="shared" si="48"/>
        <v>0</v>
      </c>
      <c r="AM17" s="177"/>
      <c r="AN17" s="144">
        <f t="shared" si="49"/>
        <v>0</v>
      </c>
      <c r="AO17" s="177"/>
      <c r="AP17" s="144">
        <f t="shared" si="50"/>
        <v>0</v>
      </c>
      <c r="AQ17" s="177"/>
      <c r="AR17" s="144">
        <f t="shared" si="51"/>
        <v>0</v>
      </c>
      <c r="AS17" s="147"/>
      <c r="AT17" s="130"/>
      <c r="AU17" s="130"/>
      <c r="AV17" s="130"/>
      <c r="AW17" s="164"/>
      <c r="AX17" s="164"/>
      <c r="AY17" s="164"/>
      <c r="AZ17" s="164"/>
    </row>
    <row r="18" spans="2:52" x14ac:dyDescent="0.25">
      <c r="B18" s="165">
        <v>110</v>
      </c>
      <c r="C18" s="166" t="s">
        <v>118</v>
      </c>
      <c r="D18" s="167" t="s">
        <v>50</v>
      </c>
      <c r="E18" s="168"/>
      <c r="F18" s="169"/>
      <c r="G18" s="169"/>
      <c r="H18" s="170"/>
      <c r="I18" s="171"/>
      <c r="J18" s="171"/>
      <c r="K18" s="172"/>
      <c r="L18" s="171"/>
      <c r="M18" s="173"/>
      <c r="N18" s="174"/>
      <c r="O18" s="175"/>
      <c r="P18" s="174"/>
      <c r="Q18" s="173"/>
      <c r="R18" s="174"/>
      <c r="S18" s="176"/>
      <c r="T18" s="174"/>
      <c r="U18" s="173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47"/>
      <c r="AT18" s="130"/>
      <c r="AU18" s="130"/>
      <c r="AV18" s="130"/>
      <c r="AW18" s="164"/>
      <c r="AX18" s="164"/>
      <c r="AY18" s="164"/>
      <c r="AZ18" s="164"/>
    </row>
    <row r="19" ht="17.25" customHeight="1" spans="2:52" x14ac:dyDescent="0.25">
      <c r="B19" s="132">
        <v>120</v>
      </c>
      <c r="C19" s="133" t="s">
        <v>58</v>
      </c>
      <c r="D19" s="134" t="s">
        <v>55</v>
      </c>
      <c r="E19" s="135">
        <v>50</v>
      </c>
      <c r="F19" s="136">
        <v>243473</v>
      </c>
      <c r="G19" s="137">
        <f>+E19*F19</f>
        <v>12173650</v>
      </c>
      <c r="H19" s="138" t="s">
        <v>114</v>
      </c>
      <c r="I19" s="139">
        <f t="shared" si="12"/>
        <v>49</v>
      </c>
      <c r="J19" s="140">
        <f t="shared" si="13"/>
        <v>11930177</v>
      </c>
      <c r="K19" s="141">
        <f>+E19-I19</f>
        <v>1</v>
      </c>
      <c r="L19" s="142">
        <f t="shared" si="14"/>
        <v>243473</v>
      </c>
      <c r="M19" s="143">
        <v>18</v>
      </c>
      <c r="N19" s="144">
        <f t="shared" si="15"/>
        <v>4382514</v>
      </c>
      <c r="O19" s="145"/>
      <c r="P19" s="144">
        <f t="shared" si="16"/>
        <v>0</v>
      </c>
      <c r="Q19" s="146"/>
      <c r="R19" s="144">
        <f t="shared" si="17"/>
        <v>0</v>
      </c>
      <c r="S19" s="146">
        <v>26</v>
      </c>
      <c r="T19" s="144">
        <f t="shared" si="18"/>
        <v>6330298</v>
      </c>
      <c r="U19" s="143">
        <v>5</v>
      </c>
      <c r="V19" s="144">
        <f t="shared" si="19"/>
        <v>1217365</v>
      </c>
      <c r="W19" s="146"/>
      <c r="X19" s="144">
        <f t="shared" si="20"/>
        <v>0</v>
      </c>
      <c r="Y19" s="146"/>
      <c r="Z19" s="144">
        <f t="shared" si="21"/>
        <v>0</v>
      </c>
      <c r="AA19" s="146"/>
      <c r="AB19" s="144">
        <f t="shared" si="22"/>
        <v>0</v>
      </c>
      <c r="AC19" s="146"/>
      <c r="AD19" s="144">
        <f t="shared" si="23"/>
        <v>0</v>
      </c>
      <c r="AE19" s="146"/>
      <c r="AF19" s="144">
        <f t="shared" si="24"/>
        <v>0</v>
      </c>
      <c r="AG19" s="146"/>
      <c r="AH19" s="144">
        <f t="shared" si="25"/>
        <v>0</v>
      </c>
      <c r="AI19" s="146"/>
      <c r="AJ19" s="144">
        <f t="shared" si="26"/>
        <v>0</v>
      </c>
      <c r="AK19" s="146"/>
      <c r="AL19" s="144">
        <f t="shared" si="27"/>
        <v>0</v>
      </c>
      <c r="AM19" s="146"/>
      <c r="AN19" s="144">
        <f t="shared" si="28"/>
        <v>0</v>
      </c>
      <c r="AO19" s="146"/>
      <c r="AP19" s="144">
        <f t="shared" si="29"/>
        <v>0</v>
      </c>
      <c r="AQ19" s="146"/>
      <c r="AR19" s="144">
        <f t="shared" si="30"/>
        <v>0</v>
      </c>
      <c r="AS19" s="147"/>
      <c r="AT19" s="130"/>
      <c r="AU19" s="130"/>
      <c r="AV19" s="130"/>
      <c r="AW19" s="164"/>
      <c r="AX19" s="164"/>
      <c r="AY19" s="164"/>
      <c r="AZ19" s="164"/>
    </row>
    <row r="20" ht="17.25" customHeight="1" spans="2:52" x14ac:dyDescent="0.25">
      <c r="B20" s="132">
        <v>130</v>
      </c>
      <c r="C20" s="133" t="s">
        <v>59</v>
      </c>
      <c r="D20" s="134" t="s">
        <v>55</v>
      </c>
      <c r="E20" s="135">
        <v>16</v>
      </c>
      <c r="F20" s="136">
        <v>246863</v>
      </c>
      <c r="G20" s="137">
        <f>+E20*F20</f>
        <v>3949808</v>
      </c>
      <c r="H20" s="138" t="s">
        <v>114</v>
      </c>
      <c r="I20" s="139">
        <f t="shared" si="12"/>
        <v>0</v>
      </c>
      <c r="J20" s="140">
        <f t="shared" si="13"/>
        <v>0</v>
      </c>
      <c r="K20" s="141">
        <f>+E20-I20</f>
        <v>16</v>
      </c>
      <c r="L20" s="142">
        <f t="shared" si="14"/>
        <v>3949808</v>
      </c>
      <c r="M20" s="143">
        <v>0</v>
      </c>
      <c r="N20" s="144">
        <f t="shared" si="15"/>
        <v>0</v>
      </c>
      <c r="O20" s="145"/>
      <c r="P20" s="144">
        <f t="shared" si="16"/>
        <v>0</v>
      </c>
      <c r="Q20" s="146"/>
      <c r="R20" s="144">
        <f t="shared" si="17"/>
        <v>0</v>
      </c>
      <c r="S20" s="146">
        <v>0</v>
      </c>
      <c r="T20" s="144">
        <f t="shared" si="18"/>
        <v>0</v>
      </c>
      <c r="U20" s="143"/>
      <c r="V20" s="144">
        <f t="shared" si="19"/>
        <v>0</v>
      </c>
      <c r="W20" s="146"/>
      <c r="X20" s="144">
        <f t="shared" si="20"/>
        <v>0</v>
      </c>
      <c r="Y20" s="146"/>
      <c r="Z20" s="144">
        <f t="shared" si="21"/>
        <v>0</v>
      </c>
      <c r="AA20" s="146"/>
      <c r="AB20" s="144">
        <f t="shared" si="22"/>
        <v>0</v>
      </c>
      <c r="AC20" s="146"/>
      <c r="AD20" s="144">
        <f t="shared" si="23"/>
        <v>0</v>
      </c>
      <c r="AE20" s="146"/>
      <c r="AF20" s="144">
        <f t="shared" si="24"/>
        <v>0</v>
      </c>
      <c r="AG20" s="146"/>
      <c r="AH20" s="144">
        <f t="shared" si="25"/>
        <v>0</v>
      </c>
      <c r="AI20" s="146"/>
      <c r="AJ20" s="144">
        <f t="shared" si="26"/>
        <v>0</v>
      </c>
      <c r="AK20" s="146"/>
      <c r="AL20" s="144">
        <f t="shared" si="27"/>
        <v>0</v>
      </c>
      <c r="AM20" s="146"/>
      <c r="AN20" s="144">
        <f t="shared" si="28"/>
        <v>0</v>
      </c>
      <c r="AO20" s="146"/>
      <c r="AP20" s="144">
        <f t="shared" si="29"/>
        <v>0</v>
      </c>
      <c r="AQ20" s="146"/>
      <c r="AR20" s="144">
        <f t="shared" si="30"/>
        <v>0</v>
      </c>
      <c r="AS20" s="147"/>
      <c r="AT20" s="130"/>
      <c r="AU20" s="130"/>
      <c r="AV20" s="130"/>
      <c r="AW20" s="164"/>
      <c r="AX20" s="164"/>
      <c r="AY20" s="164"/>
      <c r="AZ20" s="164"/>
    </row>
    <row r="21" spans="2:52" x14ac:dyDescent="0.25">
      <c r="B21" s="165">
        <v>140</v>
      </c>
      <c r="C21" s="166" t="s">
        <v>119</v>
      </c>
      <c r="D21" s="167" t="s">
        <v>50</v>
      </c>
      <c r="E21" s="168"/>
      <c r="F21" s="169"/>
      <c r="G21" s="169"/>
      <c r="H21" s="170"/>
      <c r="I21" s="171"/>
      <c r="J21" s="171"/>
      <c r="K21" s="172"/>
      <c r="L21" s="171"/>
      <c r="M21" s="173"/>
      <c r="N21" s="174"/>
      <c r="O21" s="175"/>
      <c r="P21" s="174"/>
      <c r="Q21" s="173"/>
      <c r="R21" s="174"/>
      <c r="S21" s="176"/>
      <c r="T21" s="174"/>
      <c r="U21" s="173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47"/>
      <c r="AT21" s="130"/>
      <c r="AU21" s="130"/>
      <c r="AV21" s="130"/>
      <c r="AW21" s="164"/>
      <c r="AX21" s="164"/>
      <c r="AY21" s="164"/>
      <c r="AZ21" s="164"/>
    </row>
    <row r="22" ht="17.25" customHeight="1" spans="2:52" x14ac:dyDescent="0.25">
      <c r="B22" s="132">
        <v>150</v>
      </c>
      <c r="C22" s="133" t="s">
        <v>60</v>
      </c>
      <c r="D22" s="134" t="s">
        <v>52</v>
      </c>
      <c r="E22" s="135">
        <v>10</v>
      </c>
      <c r="F22" s="136">
        <v>473697</v>
      </c>
      <c r="G22" s="137">
        <f>+E22*F22</f>
        <v>4736970</v>
      </c>
      <c r="H22" s="138" t="s">
        <v>114</v>
      </c>
      <c r="I22" s="139">
        <f t="shared" si="12"/>
        <v>0</v>
      </c>
      <c r="J22" s="140">
        <f t="shared" si="13"/>
        <v>0</v>
      </c>
      <c r="K22" s="141">
        <f>+E22-I22</f>
        <v>10</v>
      </c>
      <c r="L22" s="142">
        <f t="shared" si="14"/>
        <v>4736970</v>
      </c>
      <c r="M22" s="143">
        <v>0</v>
      </c>
      <c r="N22" s="144">
        <f t="shared" si="15"/>
        <v>0</v>
      </c>
      <c r="O22" s="145"/>
      <c r="P22" s="144">
        <f t="shared" si="16"/>
        <v>0</v>
      </c>
      <c r="Q22" s="143"/>
      <c r="R22" s="144">
        <f t="shared" si="17"/>
        <v>0</v>
      </c>
      <c r="S22" s="146">
        <v>0</v>
      </c>
      <c r="T22" s="144">
        <f t="shared" si="18"/>
        <v>0</v>
      </c>
      <c r="U22" s="143"/>
      <c r="V22" s="144">
        <f t="shared" si="19"/>
        <v>0</v>
      </c>
      <c r="W22" s="143"/>
      <c r="X22" s="144">
        <f t="shared" si="20"/>
        <v>0</v>
      </c>
      <c r="Y22" s="143"/>
      <c r="Z22" s="144">
        <f t="shared" si="21"/>
        <v>0</v>
      </c>
      <c r="AA22" s="143"/>
      <c r="AB22" s="144">
        <f t="shared" si="22"/>
        <v>0</v>
      </c>
      <c r="AC22" s="143"/>
      <c r="AD22" s="144">
        <f t="shared" si="23"/>
        <v>0</v>
      </c>
      <c r="AE22" s="143"/>
      <c r="AF22" s="144">
        <f t="shared" si="24"/>
        <v>0</v>
      </c>
      <c r="AG22" s="143"/>
      <c r="AH22" s="144">
        <f t="shared" si="25"/>
        <v>0</v>
      </c>
      <c r="AI22" s="143"/>
      <c r="AJ22" s="144">
        <f t="shared" si="26"/>
        <v>0</v>
      </c>
      <c r="AK22" s="143"/>
      <c r="AL22" s="144">
        <f t="shared" si="27"/>
        <v>0</v>
      </c>
      <c r="AM22" s="143"/>
      <c r="AN22" s="144">
        <f t="shared" si="28"/>
        <v>0</v>
      </c>
      <c r="AO22" s="143"/>
      <c r="AP22" s="144">
        <f t="shared" si="29"/>
        <v>0</v>
      </c>
      <c r="AQ22" s="143"/>
      <c r="AR22" s="144">
        <f t="shared" si="30"/>
        <v>0</v>
      </c>
      <c r="AS22" s="147"/>
      <c r="AT22" s="130"/>
      <c r="AU22" s="130"/>
      <c r="AV22" s="130"/>
      <c r="AW22" s="164"/>
      <c r="AX22" s="164"/>
      <c r="AY22" s="164"/>
      <c r="AZ22" s="164"/>
    </row>
    <row r="23" spans="2:52" x14ac:dyDescent="0.25">
      <c r="B23" s="165">
        <v>160</v>
      </c>
      <c r="C23" s="166" t="s">
        <v>120</v>
      </c>
      <c r="D23" s="167" t="s">
        <v>50</v>
      </c>
      <c r="E23" s="168"/>
      <c r="F23" s="169"/>
      <c r="G23" s="169"/>
      <c r="H23" s="170"/>
      <c r="I23" s="171"/>
      <c r="J23" s="171"/>
      <c r="K23" s="172"/>
      <c r="L23" s="171"/>
      <c r="M23" s="173"/>
      <c r="N23" s="174"/>
      <c r="O23" s="175"/>
      <c r="P23" s="174">
        <f t="shared" si="16"/>
        <v>0</v>
      </c>
      <c r="Q23" s="173"/>
      <c r="R23" s="174">
        <f t="shared" si="17"/>
        <v>0</v>
      </c>
      <c r="S23" s="176"/>
      <c r="T23" s="174">
        <f t="shared" si="18"/>
        <v>0</v>
      </c>
      <c r="U23" s="173"/>
      <c r="V23" s="174">
        <f t="shared" si="19"/>
        <v>0</v>
      </c>
      <c r="W23" s="173"/>
      <c r="X23" s="174">
        <f t="shared" si="20"/>
        <v>0</v>
      </c>
      <c r="Y23" s="173"/>
      <c r="Z23" s="174">
        <f t="shared" si="21"/>
        <v>0</v>
      </c>
      <c r="AA23" s="173"/>
      <c r="AB23" s="174">
        <f t="shared" si="22"/>
        <v>0</v>
      </c>
      <c r="AC23" s="173"/>
      <c r="AD23" s="174">
        <f t="shared" si="23"/>
        <v>0</v>
      </c>
      <c r="AE23" s="173"/>
      <c r="AF23" s="174">
        <f t="shared" si="24"/>
        <v>0</v>
      </c>
      <c r="AG23" s="173"/>
      <c r="AH23" s="174">
        <f t="shared" si="25"/>
        <v>0</v>
      </c>
      <c r="AI23" s="173"/>
      <c r="AJ23" s="174">
        <f t="shared" si="26"/>
        <v>0</v>
      </c>
      <c r="AK23" s="173"/>
      <c r="AL23" s="174">
        <f t="shared" si="27"/>
        <v>0</v>
      </c>
      <c r="AM23" s="173"/>
      <c r="AN23" s="174">
        <f t="shared" si="28"/>
        <v>0</v>
      </c>
      <c r="AO23" s="173"/>
      <c r="AP23" s="174">
        <f t="shared" si="29"/>
        <v>0</v>
      </c>
      <c r="AQ23" s="173"/>
      <c r="AR23" s="174">
        <f t="shared" si="30"/>
        <v>0</v>
      </c>
      <c r="AS23" s="147"/>
      <c r="AT23" s="130"/>
      <c r="AU23" s="130"/>
      <c r="AV23" s="130"/>
      <c r="AW23" s="164"/>
      <c r="AX23" s="164"/>
      <c r="AY23" s="164"/>
      <c r="AZ23" s="164"/>
    </row>
    <row r="24" ht="17.25" customHeight="1" spans="2:52" x14ac:dyDescent="0.25">
      <c r="B24" s="132">
        <v>170</v>
      </c>
      <c r="C24" s="133" t="s">
        <v>61</v>
      </c>
      <c r="D24" s="134" t="s">
        <v>55</v>
      </c>
      <c r="E24" s="135">
        <v>250</v>
      </c>
      <c r="F24" s="136">
        <v>1050837</v>
      </c>
      <c r="G24" s="137">
        <f>+E24*F24</f>
        <v>262709250</v>
      </c>
      <c r="H24" s="138" t="s">
        <v>114</v>
      </c>
      <c r="I24" s="139">
        <f t="shared" si="12"/>
        <v>88.75</v>
      </c>
      <c r="J24" s="140">
        <f t="shared" si="13"/>
        <v>93261783.75</v>
      </c>
      <c r="K24" s="141">
        <f>+E24-I24</f>
        <v>161.25</v>
      </c>
      <c r="L24" s="142">
        <f t="shared" si="14"/>
        <v>169447466.25</v>
      </c>
      <c r="M24" s="143">
        <v>0</v>
      </c>
      <c r="N24" s="144">
        <f t="shared" si="15"/>
        <v>0</v>
      </c>
      <c r="O24" s="145"/>
      <c r="P24" s="144">
        <f t="shared" si="16"/>
        <v>0</v>
      </c>
      <c r="Q24" s="177">
        <v>35</v>
      </c>
      <c r="R24" s="144">
        <f t="shared" si="17"/>
        <v>36779295</v>
      </c>
      <c r="S24" s="146">
        <v>36.25</v>
      </c>
      <c r="T24" s="144">
        <f t="shared" si="18"/>
        <v>38092841.25</v>
      </c>
      <c r="U24" s="143">
        <v>17.5</v>
      </c>
      <c r="V24" s="144">
        <f t="shared" si="19"/>
        <v>18389647.5</v>
      </c>
      <c r="W24" s="177"/>
      <c r="X24" s="144">
        <f t="shared" si="20"/>
        <v>0</v>
      </c>
      <c r="Y24" s="177"/>
      <c r="Z24" s="144">
        <f t="shared" si="21"/>
        <v>0</v>
      </c>
      <c r="AA24" s="177"/>
      <c r="AB24" s="144">
        <f t="shared" si="22"/>
        <v>0</v>
      </c>
      <c r="AC24" s="177"/>
      <c r="AD24" s="144">
        <f t="shared" si="23"/>
        <v>0</v>
      </c>
      <c r="AE24" s="177"/>
      <c r="AF24" s="144">
        <f t="shared" si="24"/>
        <v>0</v>
      </c>
      <c r="AG24" s="177"/>
      <c r="AH24" s="144">
        <f t="shared" si="25"/>
        <v>0</v>
      </c>
      <c r="AI24" s="177"/>
      <c r="AJ24" s="144">
        <f t="shared" si="26"/>
        <v>0</v>
      </c>
      <c r="AK24" s="177"/>
      <c r="AL24" s="144">
        <f t="shared" si="27"/>
        <v>0</v>
      </c>
      <c r="AM24" s="177"/>
      <c r="AN24" s="144">
        <f t="shared" si="28"/>
        <v>0</v>
      </c>
      <c r="AO24" s="177"/>
      <c r="AP24" s="144">
        <f t="shared" si="29"/>
        <v>0</v>
      </c>
      <c r="AQ24" s="177"/>
      <c r="AR24" s="144">
        <f t="shared" si="30"/>
        <v>0</v>
      </c>
      <c r="AS24" s="147"/>
      <c r="AT24" s="130"/>
      <c r="AU24" s="130"/>
      <c r="AV24" s="130"/>
      <c r="AW24" s="164"/>
      <c r="AX24" s="164"/>
      <c r="AY24" s="164"/>
      <c r="AZ24" s="164"/>
    </row>
    <row r="25" spans="2:52" x14ac:dyDescent="0.25">
      <c r="B25" s="165">
        <v>180</v>
      </c>
      <c r="C25" s="166" t="s">
        <v>62</v>
      </c>
      <c r="D25" s="167" t="s">
        <v>50</v>
      </c>
      <c r="E25" s="168"/>
      <c r="F25" s="169"/>
      <c r="G25" s="169"/>
      <c r="H25" s="170"/>
      <c r="I25" s="171"/>
      <c r="J25" s="171"/>
      <c r="K25" s="172"/>
      <c r="L25" s="171"/>
      <c r="M25" s="173"/>
      <c r="N25" s="174"/>
      <c r="O25" s="175"/>
      <c r="P25" s="174"/>
      <c r="Q25" s="173"/>
      <c r="R25" s="174"/>
      <c r="S25" s="176"/>
      <c r="T25" s="174"/>
      <c r="U25" s="173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47"/>
      <c r="AT25" s="130"/>
      <c r="AU25" s="130"/>
      <c r="AV25" s="130"/>
      <c r="AW25" s="164"/>
      <c r="AX25" s="164"/>
      <c r="AY25" s="164"/>
      <c r="AZ25" s="164"/>
    </row>
    <row r="26" ht="17.25" customHeight="1" spans="2:52" x14ac:dyDescent="0.25">
      <c r="B26" s="132">
        <v>190</v>
      </c>
      <c r="C26" s="133" t="s">
        <v>62</v>
      </c>
      <c r="D26" s="134" t="s">
        <v>50</v>
      </c>
      <c r="E26" s="136">
        <v>1</v>
      </c>
      <c r="F26" s="136">
        <v>3131105</v>
      </c>
      <c r="G26" s="137">
        <f>+E26*F26</f>
        <v>3131105</v>
      </c>
      <c r="H26" s="138" t="s">
        <v>114</v>
      </c>
      <c r="I26" s="139">
        <f t="shared" si="12"/>
        <v>0.5</v>
      </c>
      <c r="J26" s="140">
        <f t="shared" si="13"/>
        <v>1565552.5</v>
      </c>
      <c r="K26" s="178">
        <f>+E26-I26</f>
        <v>0.5</v>
      </c>
      <c r="L26" s="142">
        <f t="shared" si="14"/>
        <v>1565552.5</v>
      </c>
      <c r="M26" s="143">
        <v>0.5</v>
      </c>
      <c r="N26" s="144">
        <f t="shared" si="15"/>
        <v>1565552.5</v>
      </c>
      <c r="O26" s="145"/>
      <c r="P26" s="144">
        <f t="shared" si="16"/>
        <v>0</v>
      </c>
      <c r="Q26" s="177"/>
      <c r="R26" s="144">
        <f t="shared" si="17"/>
        <v>0</v>
      </c>
      <c r="S26" s="146"/>
      <c r="T26" s="144">
        <f t="shared" si="18"/>
        <v>0</v>
      </c>
      <c r="U26" s="143"/>
      <c r="V26" s="144">
        <f t="shared" si="19"/>
        <v>0</v>
      </c>
      <c r="W26" s="177"/>
      <c r="X26" s="144">
        <f t="shared" si="20"/>
        <v>0</v>
      </c>
      <c r="Y26" s="177"/>
      <c r="Z26" s="144">
        <f t="shared" si="21"/>
        <v>0</v>
      </c>
      <c r="AA26" s="177"/>
      <c r="AB26" s="144">
        <f t="shared" si="22"/>
        <v>0</v>
      </c>
      <c r="AC26" s="177"/>
      <c r="AD26" s="144">
        <f t="shared" si="23"/>
        <v>0</v>
      </c>
      <c r="AE26" s="177"/>
      <c r="AF26" s="144">
        <f t="shared" si="24"/>
        <v>0</v>
      </c>
      <c r="AG26" s="177"/>
      <c r="AH26" s="144">
        <f t="shared" si="25"/>
        <v>0</v>
      </c>
      <c r="AI26" s="177"/>
      <c r="AJ26" s="144">
        <f t="shared" si="26"/>
        <v>0</v>
      </c>
      <c r="AK26" s="177"/>
      <c r="AL26" s="144">
        <f t="shared" si="27"/>
        <v>0</v>
      </c>
      <c r="AM26" s="177"/>
      <c r="AN26" s="144">
        <f t="shared" si="28"/>
        <v>0</v>
      </c>
      <c r="AO26" s="177"/>
      <c r="AP26" s="144">
        <f t="shared" si="29"/>
        <v>0</v>
      </c>
      <c r="AQ26" s="177"/>
      <c r="AR26" s="144">
        <f t="shared" si="30"/>
        <v>0</v>
      </c>
      <c r="AS26" s="147"/>
      <c r="AT26" s="130"/>
      <c r="AU26" s="130"/>
      <c r="AV26" s="130"/>
      <c r="AW26" s="164"/>
      <c r="AX26" s="164"/>
      <c r="AY26" s="164"/>
      <c r="AZ26" s="164"/>
    </row>
    <row r="27" ht="15.75" customHeight="1" spans="2:52" x14ac:dyDescent="0.25">
      <c r="B27" s="179">
        <v>200</v>
      </c>
      <c r="C27" s="180" t="s">
        <v>63</v>
      </c>
      <c r="D27" s="181" t="s">
        <v>50</v>
      </c>
      <c r="E27" s="182">
        <v>1</v>
      </c>
      <c r="F27" s="182">
        <v>66</v>
      </c>
      <c r="G27" s="183">
        <f>+E27*F27</f>
        <v>66</v>
      </c>
      <c r="H27" s="184" t="s">
        <v>114</v>
      </c>
      <c r="I27" s="185">
        <f t="shared" si="12"/>
        <v>0</v>
      </c>
      <c r="J27" s="186">
        <f t="shared" si="13"/>
        <v>0</v>
      </c>
      <c r="K27" s="187">
        <f>+E27-I27</f>
        <v>1</v>
      </c>
      <c r="L27" s="188">
        <f t="shared" si="14"/>
        <v>66</v>
      </c>
      <c r="M27" s="189">
        <v>0</v>
      </c>
      <c r="N27" s="190">
        <f t="shared" si="15"/>
        <v>0</v>
      </c>
      <c r="O27" s="191"/>
      <c r="P27" s="190">
        <f t="shared" si="16"/>
        <v>0</v>
      </c>
      <c r="Q27" s="191"/>
      <c r="R27" s="190">
        <f t="shared" si="17"/>
        <v>0</v>
      </c>
      <c r="S27" s="192"/>
      <c r="T27" s="190">
        <f t="shared" si="18"/>
        <v>0</v>
      </c>
      <c r="U27" s="189"/>
      <c r="V27" s="190">
        <f t="shared" si="19"/>
        <v>0</v>
      </c>
      <c r="W27" s="191"/>
      <c r="X27" s="190">
        <f t="shared" si="20"/>
        <v>0</v>
      </c>
      <c r="Y27" s="191"/>
      <c r="Z27" s="190">
        <f t="shared" si="21"/>
        <v>0</v>
      </c>
      <c r="AA27" s="191"/>
      <c r="AB27" s="190">
        <f t="shared" si="22"/>
        <v>0</v>
      </c>
      <c r="AC27" s="191"/>
      <c r="AD27" s="190">
        <f t="shared" si="23"/>
        <v>0</v>
      </c>
      <c r="AE27" s="191"/>
      <c r="AF27" s="190">
        <f t="shared" si="24"/>
        <v>0</v>
      </c>
      <c r="AG27" s="191"/>
      <c r="AH27" s="190">
        <f t="shared" si="25"/>
        <v>0</v>
      </c>
      <c r="AI27" s="191"/>
      <c r="AJ27" s="190">
        <f t="shared" si="26"/>
        <v>0</v>
      </c>
      <c r="AK27" s="191"/>
      <c r="AL27" s="190">
        <f t="shared" si="27"/>
        <v>0</v>
      </c>
      <c r="AM27" s="191"/>
      <c r="AN27" s="190">
        <f t="shared" si="28"/>
        <v>0</v>
      </c>
      <c r="AO27" s="191"/>
      <c r="AP27" s="190">
        <f t="shared" si="29"/>
        <v>0</v>
      </c>
      <c r="AQ27" s="191"/>
      <c r="AR27" s="190">
        <f t="shared" si="30"/>
        <v>0</v>
      </c>
      <c r="AS27" s="147"/>
      <c r="AT27" s="164"/>
      <c r="AU27" s="164"/>
      <c r="AV27" s="164"/>
      <c r="AW27" s="164"/>
      <c r="AX27" s="164"/>
      <c r="AY27" s="164"/>
      <c r="AZ27" s="164"/>
    </row>
    <row r="28" ht="15" customHeight="1" spans="5:52" x14ac:dyDescent="0.25">
      <c r="E28" s="193"/>
      <c r="F28" s="193"/>
      <c r="G28" s="193"/>
      <c r="I28" s="193"/>
      <c r="J28" s="193"/>
      <c r="K28" s="193"/>
      <c r="L28" s="193"/>
      <c r="M28" s="194"/>
      <c r="N28" s="195"/>
      <c r="O28" s="196"/>
      <c r="P28" s="195"/>
      <c r="Q28" s="196"/>
      <c r="R28" s="195"/>
      <c r="S28" s="197"/>
      <c r="T28" s="195"/>
      <c r="U28" s="194"/>
      <c r="V28" s="195"/>
      <c r="W28" s="196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47"/>
      <c r="AT28" s="164"/>
      <c r="AU28" s="164"/>
      <c r="AV28" s="164"/>
      <c r="AW28" s="164"/>
      <c r="AX28" s="164"/>
      <c r="AY28" s="164"/>
      <c r="AZ28" s="164"/>
    </row>
    <row r="29" ht="17.25" customHeight="1" spans="2:52" x14ac:dyDescent="0.25">
      <c r="B29" s="198">
        <v>10</v>
      </c>
      <c r="C29" s="199" t="s">
        <v>121</v>
      </c>
      <c r="D29" s="200" t="s">
        <v>55</v>
      </c>
      <c r="E29" s="201">
        <v>6000000</v>
      </c>
      <c r="F29" s="201">
        <v>1</v>
      </c>
      <c r="G29" s="201">
        <f>+E29*F29</f>
        <v>6000000</v>
      </c>
      <c r="H29" s="202" t="s">
        <v>114</v>
      </c>
      <c r="I29" s="203">
        <f t="shared" ref="I29" si="52">+M29+O29+Q29+S29+U29+W29+Y29+AA29+AC29+AE29+AG29+AI29+AK29+AM29+AO29+AQ29</f>
        <v>0</v>
      </c>
      <c r="J29" s="204">
        <f t="shared" ref="J29" si="53">+F29*I29</f>
        <v>0</v>
      </c>
      <c r="K29" s="205">
        <f>+E29-I29</f>
        <v>6000000</v>
      </c>
      <c r="L29" s="206">
        <f t="shared" ref="L29" si="54">+K29*F29</f>
        <v>6000000</v>
      </c>
      <c r="M29" s="207">
        <v>0</v>
      </c>
      <c r="N29" s="208">
        <f t="shared" ref="N29" si="55">+M29*$F29</f>
        <v>0</v>
      </c>
      <c r="O29" s="209"/>
      <c r="P29" s="208">
        <f t="shared" ref="P29" si="56">+O29*$F29</f>
        <v>0</v>
      </c>
      <c r="Q29" s="209"/>
      <c r="R29" s="208">
        <f t="shared" ref="R29" si="57">+Q29*$F29</f>
        <v>0</v>
      </c>
      <c r="S29" s="210"/>
      <c r="T29" s="208">
        <f t="shared" ref="T29" si="58">+S29*$F29</f>
        <v>0</v>
      </c>
      <c r="U29" s="211"/>
      <c r="V29" s="208">
        <f t="shared" ref="V29" si="59">+U29*$F29</f>
        <v>0</v>
      </c>
      <c r="W29" s="209"/>
      <c r="X29" s="208">
        <f t="shared" ref="X29" si="60">+W29*$F29</f>
        <v>0</v>
      </c>
      <c r="Y29" s="209"/>
      <c r="Z29" s="208">
        <f t="shared" ref="Z29" si="61">+Y29*$F29</f>
        <v>0</v>
      </c>
      <c r="AA29" s="209"/>
      <c r="AB29" s="208">
        <f t="shared" ref="AB29" si="62">+AA29*$F29</f>
        <v>0</v>
      </c>
      <c r="AC29" s="209"/>
      <c r="AD29" s="208">
        <f t="shared" ref="AD29" si="63">+AC29*$F29</f>
        <v>0</v>
      </c>
      <c r="AE29" s="209"/>
      <c r="AF29" s="208">
        <f t="shared" ref="AF29" si="64">+AE29*$F29</f>
        <v>0</v>
      </c>
      <c r="AG29" s="209"/>
      <c r="AH29" s="208">
        <f t="shared" ref="AH29" si="65">+AG29*$F29</f>
        <v>0</v>
      </c>
      <c r="AI29" s="209"/>
      <c r="AJ29" s="208">
        <f t="shared" ref="AJ29" si="66">+AI29*$F29</f>
        <v>0</v>
      </c>
      <c r="AK29" s="209"/>
      <c r="AL29" s="208">
        <f t="shared" ref="AL29" si="67">+AK29*$F29</f>
        <v>0</v>
      </c>
      <c r="AM29" s="209"/>
      <c r="AN29" s="208">
        <f t="shared" ref="AN29" si="68">+AM29*$F29</f>
        <v>0</v>
      </c>
      <c r="AO29" s="209"/>
      <c r="AP29" s="208">
        <f t="shared" ref="AP29" si="69">+AO29*$F29</f>
        <v>0</v>
      </c>
      <c r="AQ29" s="209"/>
      <c r="AR29" s="208">
        <f t="shared" ref="AR29" si="70">+AQ29*$F29</f>
        <v>0</v>
      </c>
      <c r="AS29" s="147"/>
      <c r="AT29" s="164"/>
      <c r="AU29" s="164"/>
      <c r="AV29" s="164"/>
      <c r="AW29" s="164"/>
      <c r="AX29" s="164"/>
      <c r="AY29" s="164"/>
      <c r="AZ29" s="164"/>
    </row>
    <row r="30" ht="12.75" customHeight="1" spans="5:52" x14ac:dyDescent="0.25">
      <c r="E30" s="193"/>
      <c r="F30" s="212"/>
      <c r="G30" s="213"/>
      <c r="I30" s="193"/>
      <c r="J30" s="193"/>
      <c r="K30" s="193"/>
      <c r="L30" s="193"/>
      <c r="M30" s="214"/>
      <c r="N30" s="195"/>
      <c r="O30" s="196"/>
      <c r="P30" s="195"/>
      <c r="Q30" s="196"/>
      <c r="R30" s="195"/>
      <c r="S30" s="197"/>
      <c r="T30" s="195"/>
      <c r="U30" s="194"/>
      <c r="V30" s="195"/>
      <c r="W30" s="196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47"/>
      <c r="AT30" s="164"/>
      <c r="AU30" s="164"/>
      <c r="AV30" s="164"/>
      <c r="AW30" s="164"/>
      <c r="AX30" s="164"/>
      <c r="AY30" s="164"/>
      <c r="AZ30" s="164"/>
    </row>
    <row r="31" ht="17.25" customHeight="1" spans="2:52" x14ac:dyDescent="0.25">
      <c r="B31" s="198">
        <v>10</v>
      </c>
      <c r="C31" s="199" t="s">
        <v>49</v>
      </c>
      <c r="D31" s="200" t="s">
        <v>55</v>
      </c>
      <c r="E31" s="201">
        <v>40000000</v>
      </c>
      <c r="F31" s="201">
        <v>1</v>
      </c>
      <c r="G31" s="201">
        <f>+E31*F31</f>
        <v>40000000</v>
      </c>
      <c r="H31" s="202" t="s">
        <v>114</v>
      </c>
      <c r="I31" s="203">
        <f t="shared" ref="I31" si="71">+M31+O31+Q31+S31+U31+W31+Y31+AA31+AC31+AE31+AG31+AI31+AK31+AM31+AO31+AQ31</f>
        <v>30160000</v>
      </c>
      <c r="J31" s="204">
        <f t="shared" ref="J31" si="72">+F31*I31</f>
        <v>30160000</v>
      </c>
      <c r="K31" s="205">
        <f>+E31-I31</f>
        <v>9840000</v>
      </c>
      <c r="L31" s="206">
        <f t="shared" ref="L31" si="73">+K31*F31</f>
        <v>9840000</v>
      </c>
      <c r="M31" s="209">
        <v>20000000</v>
      </c>
      <c r="N31" s="208">
        <f t="shared" ref="N31" si="74">+M31*$F31</f>
        <v>20000000</v>
      </c>
      <c r="O31" s="209">
        <v>10160000</v>
      </c>
      <c r="P31" s="208">
        <f t="shared" ref="P31" si="75">+O31*$F31</f>
        <v>10160000</v>
      </c>
      <c r="Q31" s="209"/>
      <c r="R31" s="208">
        <f t="shared" ref="R31" si="76">+Q31*$F31</f>
        <v>0</v>
      </c>
      <c r="S31" s="210"/>
      <c r="T31" s="208">
        <f t="shared" ref="T31" si="77">+S31*$F31</f>
        <v>0</v>
      </c>
      <c r="U31" s="211"/>
      <c r="V31" s="208">
        <f t="shared" ref="V31" si="78">+U31*$F31</f>
        <v>0</v>
      </c>
      <c r="W31" s="209"/>
      <c r="X31" s="208">
        <f t="shared" ref="X31" si="79">+W31*$F31</f>
        <v>0</v>
      </c>
      <c r="Y31" s="209"/>
      <c r="Z31" s="208">
        <f t="shared" ref="Z31" si="80">+Y31*$F31</f>
        <v>0</v>
      </c>
      <c r="AA31" s="209"/>
      <c r="AB31" s="208">
        <f t="shared" ref="AB31" si="81">+AA31*$F31</f>
        <v>0</v>
      </c>
      <c r="AC31" s="209"/>
      <c r="AD31" s="208">
        <f t="shared" ref="AD31" si="82">+AC31*$F31</f>
        <v>0</v>
      </c>
      <c r="AE31" s="209"/>
      <c r="AF31" s="208">
        <f t="shared" ref="AF31" si="83">+AE31*$F31</f>
        <v>0</v>
      </c>
      <c r="AG31" s="209"/>
      <c r="AH31" s="208">
        <f t="shared" ref="AH31" si="84">+AG31*$F31</f>
        <v>0</v>
      </c>
      <c r="AI31" s="209"/>
      <c r="AJ31" s="208">
        <f t="shared" ref="AJ31" si="85">+AI31*$F31</f>
        <v>0</v>
      </c>
      <c r="AK31" s="209"/>
      <c r="AL31" s="208">
        <f t="shared" ref="AL31" si="86">+AK31*$F31</f>
        <v>0</v>
      </c>
      <c r="AM31" s="209"/>
      <c r="AN31" s="208">
        <f t="shared" ref="AN31" si="87">+AM31*$F31</f>
        <v>0</v>
      </c>
      <c r="AO31" s="209"/>
      <c r="AP31" s="208">
        <f t="shared" ref="AP31" si="88">+AO31*$F31</f>
        <v>0</v>
      </c>
      <c r="AQ31" s="209"/>
      <c r="AR31" s="208">
        <f t="shared" ref="AR31" si="89">+AQ31*$F31</f>
        <v>0</v>
      </c>
      <c r="AS31" s="147"/>
      <c r="AT31" s="164"/>
      <c r="AU31" s="164"/>
      <c r="AV31" s="164"/>
      <c r="AW31" s="164"/>
      <c r="AX31" s="164"/>
      <c r="AY31" s="164"/>
      <c r="AZ31" s="164"/>
    </row>
    <row r="32" spans="46:52" x14ac:dyDescent="0.25">
      <c r="AT32" s="164"/>
      <c r="AU32" s="164"/>
      <c r="AV32" s="164"/>
      <c r="AW32" s="164"/>
      <c r="AX32" s="164"/>
      <c r="AY32" s="164"/>
      <c r="AZ32" s="164"/>
    </row>
    <row r="33" spans="46:52" x14ac:dyDescent="0.25">
      <c r="AT33" s="164"/>
      <c r="AU33" s="164"/>
      <c r="AV33" s="164"/>
      <c r="AW33" s="164"/>
      <c r="AX33" s="164"/>
      <c r="AY33" s="164"/>
      <c r="AZ33" s="164"/>
    </row>
    <row r="34" spans="46:52" x14ac:dyDescent="0.25">
      <c r="AT34" s="164"/>
      <c r="AU34" s="164"/>
      <c r="AV34" s="164"/>
      <c r="AW34" s="164"/>
      <c r="AX34" s="164"/>
      <c r="AY34" s="164"/>
      <c r="AZ34" s="164"/>
    </row>
    <row r="35" spans="46:52" x14ac:dyDescent="0.25">
      <c r="AT35" s="164"/>
      <c r="AU35" s="164"/>
      <c r="AV35" s="164"/>
      <c r="AW35" s="164"/>
      <c r="AX35" s="164"/>
      <c r="AY35" s="164"/>
      <c r="AZ35" s="164"/>
    </row>
    <row r="36" spans="46:52" x14ac:dyDescent="0.25">
      <c r="AT36" s="164"/>
      <c r="AU36" s="164"/>
      <c r="AV36" s="164"/>
      <c r="AW36" s="164"/>
      <c r="AX36" s="164"/>
      <c r="AY36" s="164"/>
      <c r="AZ36" s="164"/>
    </row>
    <row r="37" spans="46:52" x14ac:dyDescent="0.25">
      <c r="AT37" s="164"/>
      <c r="AU37" s="164"/>
      <c r="AV37" s="164"/>
      <c r="AW37" s="164"/>
      <c r="AX37" s="164"/>
      <c r="AY37" s="164"/>
      <c r="AZ37" s="164"/>
    </row>
    <row r="38" spans="46:52" x14ac:dyDescent="0.25">
      <c r="AT38" s="164"/>
      <c r="AU38" s="164"/>
      <c r="AV38" s="164"/>
      <c r="AW38" s="164"/>
      <c r="AX38" s="164"/>
      <c r="AY38" s="164"/>
      <c r="AZ38" s="164"/>
    </row>
    <row r="39" spans="46:52" x14ac:dyDescent="0.25">
      <c r="AT39" s="164"/>
      <c r="AU39" s="164"/>
      <c r="AV39" s="164"/>
      <c r="AW39" s="164"/>
      <c r="AX39" s="164"/>
      <c r="AY39" s="164"/>
      <c r="AZ39" s="164"/>
    </row>
    <row r="40" spans="46:52" x14ac:dyDescent="0.25">
      <c r="AT40" s="164"/>
      <c r="AU40" s="164"/>
      <c r="AV40" s="164"/>
      <c r="AW40" s="164"/>
      <c r="AX40" s="164"/>
      <c r="AY40" s="164"/>
      <c r="AZ40" s="164"/>
    </row>
    <row r="41" spans="46:52" x14ac:dyDescent="0.25">
      <c r="AT41" s="164"/>
      <c r="AU41" s="164"/>
      <c r="AV41" s="164"/>
      <c r="AW41" s="164"/>
      <c r="AX41" s="164"/>
      <c r="AY41" s="164"/>
      <c r="AZ41" s="164"/>
    </row>
    <row r="42" spans="46:52" x14ac:dyDescent="0.25">
      <c r="AT42" s="164"/>
      <c r="AU42" s="164"/>
      <c r="AV42" s="164"/>
      <c r="AW42" s="164"/>
      <c r="AX42" s="164"/>
      <c r="AY42" s="164"/>
      <c r="AZ42" s="164"/>
    </row>
    <row r="43" spans="46:52" x14ac:dyDescent="0.25">
      <c r="AT43" s="164"/>
      <c r="AU43" s="164"/>
      <c r="AV43" s="164"/>
      <c r="AW43" s="164"/>
      <c r="AX43" s="164"/>
      <c r="AY43" s="164"/>
      <c r="AZ43" s="164"/>
    </row>
    <row r="44" spans="46:52" x14ac:dyDescent="0.25">
      <c r="AT44" s="164"/>
      <c r="AU44" s="164"/>
      <c r="AV44" s="164"/>
      <c r="AW44" s="164"/>
      <c r="AX44" s="164"/>
      <c r="AY44" s="164"/>
      <c r="AZ44" s="164"/>
    </row>
    <row r="45" spans="46:52" x14ac:dyDescent="0.25">
      <c r="AT45" s="164"/>
      <c r="AU45" s="164"/>
      <c r="AV45" s="164"/>
      <c r="AW45" s="164"/>
      <c r="AX45" s="164"/>
      <c r="AY45" s="164"/>
      <c r="AZ45" s="164"/>
    </row>
    <row r="46" spans="46:52" x14ac:dyDescent="0.25">
      <c r="AT46" s="164"/>
      <c r="AU46" s="164"/>
      <c r="AV46" s="164"/>
      <c r="AW46" s="164"/>
      <c r="AX46" s="164"/>
      <c r="AY46" s="164"/>
      <c r="AZ46" s="164"/>
    </row>
    <row r="47" spans="46:52" x14ac:dyDescent="0.25">
      <c r="AT47" s="164"/>
      <c r="AU47" s="164"/>
      <c r="AV47" s="164"/>
      <c r="AW47" s="164"/>
      <c r="AX47" s="164"/>
      <c r="AY47" s="164"/>
      <c r="AZ47" s="164"/>
    </row>
    <row r="48" spans="46:52" x14ac:dyDescent="0.25">
      <c r="AT48" s="164"/>
      <c r="AU48" s="164"/>
      <c r="AV48" s="164"/>
      <c r="AW48" s="164"/>
      <c r="AX48" s="164"/>
      <c r="AY48" s="164"/>
      <c r="AZ48" s="164"/>
    </row>
    <row r="49" spans="46:52" x14ac:dyDescent="0.25">
      <c r="AT49" s="164"/>
      <c r="AU49" s="164"/>
      <c r="AV49" s="164"/>
      <c r="AW49" s="164"/>
      <c r="AX49" s="164"/>
      <c r="AY49" s="164"/>
      <c r="AZ49" s="164"/>
    </row>
    <row r="50" spans="46:52" x14ac:dyDescent="0.25">
      <c r="AT50" s="164"/>
      <c r="AU50" s="164"/>
      <c r="AV50" s="164"/>
      <c r="AW50" s="164"/>
      <c r="AX50" s="164"/>
      <c r="AY50" s="164"/>
      <c r="AZ50" s="164"/>
    </row>
    <row r="51" spans="46:52" x14ac:dyDescent="0.25">
      <c r="AT51" s="164"/>
      <c r="AU51" s="164"/>
      <c r="AV51" s="164"/>
      <c r="AW51" s="164"/>
      <c r="AX51" s="164"/>
      <c r="AY51" s="164"/>
      <c r="AZ51" s="164"/>
    </row>
  </sheetData>
  <mergeCells count="19">
    <mergeCell ref="E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conditionalFormatting sqref="K8:L27">
    <cfRule type="cellIs" dxfId="0" priority="2" operator="lessThanOrEqual">
      <formula>0</formula>
    </cfRule>
  </conditionalFormatting>
  <conditionalFormatting sqref="K29:L29">
    <cfRule type="cellIs" dxfId="1" priority="8" operator="lessThanOrEqual">
      <formula>0</formula>
    </cfRule>
  </conditionalFormatting>
  <conditionalFormatting sqref="K31:L31">
    <cfRule type="cellIs" dxfId="2" priority="6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X61"/>
  <sheetViews>
    <sheetView workbookViewId="0" showGridLines="0" zoomScale="82" zoomScaleNormal="82">
      <selection activeCell="E44" sqref="E44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11.5546875" style="71" customWidth="1"/>
    <col min="3" max="4" width="4.5546875" style="71" customWidth="1"/>
    <col min="5" max="5" width="30.109375" style="71" customWidth="1"/>
    <col min="6" max="6" width="2.6640625" style="71" customWidth="1"/>
    <col min="7" max="8" width="8.44140625" style="71" customWidth="1"/>
    <col min="9" max="9" width="10.88671875" style="71" customWidth="1"/>
    <col min="10" max="10" width="5.109375" style="71" customWidth="1"/>
    <col min="11" max="11" width="10.33203125" style="71" customWidth="1"/>
    <col min="12" max="12" width="10.88671875" style="71" customWidth="1"/>
    <col min="13" max="13" width="12.33203125" style="71" customWidth="1"/>
    <col min="14" max="14" width="11.44140625" style="71" customWidth="1"/>
    <col min="15" max="15" width="13.109375" style="71" hidden="1" outlineLevel="1" collapsed="1" customWidth="1"/>
    <col min="16" max="16" width="11.77734375" style="71" hidden="1" outlineLevel="1" collapsed="1" customWidth="1"/>
    <col min="17" max="18" width="10.6640625" style="71" hidden="1" outlineLevel="1" collapsed="1" customWidth="1"/>
    <col min="19" max="19" width="7.6640625" style="71" hidden="1" outlineLevel="1" collapsed="1" customWidth="1"/>
    <col min="20" max="20" width="10.6640625" style="71" hidden="1" outlineLevel="1" collapsed="1" customWidth="1"/>
    <col min="21" max="21" width="9.88671875" style="71" hidden="1" outlineLevel="1" collapsed="1" customWidth="1"/>
    <col min="22" max="22" width="10.6640625" style="71" hidden="1" outlineLevel="1" collapsed="1" customWidth="1"/>
    <col min="23" max="23" width="8.33203125" style="71" customWidth="1"/>
    <col min="24" max="24" width="12" style="71" customWidth="1"/>
    <col min="25" max="25" width="10.109375" style="71" customWidth="1"/>
    <col min="26" max="26" width="11.33203125" style="7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6.44140625" style="71" hidden="1" outlineLevel="1" collapsed="1" customWidth="1"/>
    <col min="30" max="30" width="10" style="71" hidden="1" outlineLevel="1" collapsed="1" customWidth="1"/>
    <col min="31" max="31" width="7.6640625" style="71" hidden="1" outlineLevel="1" collapsed="1" customWidth="1"/>
    <col min="32" max="32" width="9.21875" style="71" hidden="1" outlineLevel="1" collapsed="1" customWidth="1"/>
    <col min="33" max="33" width="6.44140625" style="71" hidden="1" outlineLevel="1" collapsed="1" customWidth="1"/>
    <col min="34" max="34" width="9.21875" style="71" hidden="1" outlineLevel="1" collapsed="1" customWidth="1"/>
    <col min="35" max="35" width="5.88671875" style="71" hidden="1" outlineLevel="1" collapsed="1" customWidth="1"/>
    <col min="36" max="36" width="10" style="71" hidden="1" outlineLevel="1" collapsed="1" customWidth="1"/>
    <col min="37" max="37" width="7.77734375" style="71" hidden="1" outlineLevel="1" collapsed="1" customWidth="1"/>
    <col min="38" max="38" width="9.77734375" style="71" hidden="1" outlineLevel="1" collapsed="1" customWidth="1"/>
    <col min="39" max="39" width="10.33203125" style="71" hidden="1" outlineLevel="1" collapsed="1" customWidth="1"/>
    <col min="40" max="40" width="10" style="71" hidden="1" outlineLevel="1" collapsed="1" customWidth="1"/>
    <col min="41" max="41" width="6.44140625" style="71" hidden="1" outlineLevel="1" collapsed="1" customWidth="1"/>
    <col min="42" max="42" width="15.5546875" style="71" hidden="1" outlineLevel="1" collapsed="1" customWidth="1"/>
    <col min="43" max="43" width="7.21875" style="71" hidden="1" outlineLevel="1" collapsed="1" customWidth="1"/>
    <col min="44" max="44" width="10.109375" style="71" hidden="1" outlineLevel="1" collapsed="1" customWidth="1"/>
    <col min="45" max="45" width="8" style="71" hidden="1" outlineLevel="1" collapsed="1" customWidth="1"/>
    <col min="46" max="46" width="10.109375" style="71" hidden="1" outlineLevel="1" collapsed="1" customWidth="1"/>
    <col min="47" max="47" width="7.6640625" style="71" customWidth="1"/>
    <col min="48" max="48" width="13.6640625" style="71" customWidth="1"/>
    <col min="49" max="16384" width="11.5546875" style="71" customWidth="1"/>
  </cols>
  <sheetData>
    <row r="1" ht="12.6" customHeight="1" spans="5:25" s="72" customFormat="1" x14ac:dyDescent="0.25">
      <c r="E1" s="215" t="s">
        <v>122</v>
      </c>
      <c r="G1" s="216">
        <f>+G6/30.416</f>
        <v>78.80720673329826</v>
      </c>
      <c r="Y1" s="72">
        <v>103576840</v>
      </c>
    </row>
    <row r="2" ht="17.25" customHeight="1" spans="3:46" x14ac:dyDescent="0.25">
      <c r="C2" s="73"/>
      <c r="D2" s="73" t="s">
        <v>77</v>
      </c>
      <c r="E2" s="74"/>
      <c r="F2" s="75"/>
      <c r="G2" s="217" t="s">
        <v>78</v>
      </c>
      <c r="H2" s="218"/>
      <c r="I2" s="218"/>
      <c r="J2" s="219"/>
      <c r="K2" s="79" t="s">
        <v>79</v>
      </c>
      <c r="L2" s="80"/>
      <c r="M2" s="81" t="s">
        <v>80</v>
      </c>
      <c r="N2" s="81"/>
      <c r="O2" s="82" t="s">
        <v>81</v>
      </c>
      <c r="P2" s="83"/>
      <c r="Q2" s="82" t="s">
        <v>82</v>
      </c>
      <c r="R2" s="83"/>
      <c r="S2" s="82" t="s">
        <v>83</v>
      </c>
      <c r="T2" s="83"/>
      <c r="U2" s="82" t="s">
        <v>84</v>
      </c>
      <c r="V2" s="83"/>
      <c r="W2" s="82" t="s">
        <v>85</v>
      </c>
      <c r="X2" s="83"/>
      <c r="Y2" s="82" t="s">
        <v>86</v>
      </c>
      <c r="Z2" s="83"/>
      <c r="AA2" s="82" t="s">
        <v>87</v>
      </c>
      <c r="AB2" s="83"/>
      <c r="AC2" s="82" t="s">
        <v>88</v>
      </c>
      <c r="AD2" s="83"/>
      <c r="AE2" s="82" t="s">
        <v>89</v>
      </c>
      <c r="AF2" s="83"/>
      <c r="AG2" s="82" t="s">
        <v>90</v>
      </c>
      <c r="AH2" s="83"/>
      <c r="AI2" s="82" t="s">
        <v>91</v>
      </c>
      <c r="AJ2" s="83"/>
      <c r="AK2" s="82" t="s">
        <v>92</v>
      </c>
      <c r="AL2" s="83"/>
      <c r="AM2" s="82" t="s">
        <v>93</v>
      </c>
      <c r="AN2" s="83"/>
      <c r="AO2" s="82" t="s">
        <v>94</v>
      </c>
      <c r="AP2" s="83"/>
      <c r="AQ2" s="82" t="s">
        <v>95</v>
      </c>
      <c r="AR2" s="83"/>
      <c r="AS2" s="82" t="s">
        <v>96</v>
      </c>
      <c r="AT2" s="83"/>
    </row>
    <row r="3" ht="12.75" customHeight="1" spans="3:46" x14ac:dyDescent="0.25">
      <c r="C3" s="84"/>
      <c r="D3" s="84" t="s">
        <v>97</v>
      </c>
      <c r="E3" s="85"/>
      <c r="F3" s="86"/>
      <c r="G3" s="220">
        <v>43497</v>
      </c>
      <c r="H3" s="221"/>
      <c r="I3" s="221"/>
      <c r="J3" s="222"/>
      <c r="K3" s="89"/>
      <c r="L3" s="90"/>
      <c r="M3" s="91"/>
      <c r="N3" s="91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  <c r="AS3" s="92"/>
      <c r="AT3" s="93"/>
    </row>
    <row r="4" ht="12.75" customHeight="1" spans="3:46" x14ac:dyDescent="0.25">
      <c r="C4" s="84"/>
      <c r="D4" s="84" t="s">
        <v>98</v>
      </c>
      <c r="E4" s="85"/>
      <c r="F4" s="94"/>
      <c r="G4" s="223">
        <f>TODAY()</f>
        <v>45894</v>
      </c>
      <c r="H4" s="221"/>
      <c r="I4" s="224"/>
      <c r="J4" s="225"/>
      <c r="K4" s="89"/>
      <c r="L4" s="90"/>
      <c r="M4" s="91"/>
      <c r="N4" s="91"/>
      <c r="O4" s="92"/>
      <c r="P4" s="93"/>
      <c r="Q4" s="92"/>
      <c r="R4" s="93"/>
      <c r="S4" s="92"/>
      <c r="T4" s="93"/>
      <c r="U4" s="92"/>
      <c r="V4" s="93"/>
      <c r="W4" s="92"/>
      <c r="X4" s="93"/>
      <c r="Y4" s="92" t="s">
        <v>123</v>
      </c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  <c r="AS4" s="92"/>
      <c r="AT4" s="93"/>
    </row>
    <row r="5" ht="12.75" customHeight="1" spans="3:46" x14ac:dyDescent="0.25">
      <c r="C5" s="84"/>
      <c r="D5" s="84" t="s">
        <v>99</v>
      </c>
      <c r="E5" s="85"/>
      <c r="F5" s="97"/>
      <c r="G5" s="226">
        <v>1080</v>
      </c>
      <c r="H5" s="227" t="s">
        <v>100</v>
      </c>
      <c r="I5" s="221" t="s">
        <v>101</v>
      </c>
      <c r="J5" s="222"/>
      <c r="K5" s="100" t="s">
        <v>100</v>
      </c>
      <c r="L5" s="101" t="s">
        <v>101</v>
      </c>
      <c r="M5" s="102" t="s">
        <v>100</v>
      </c>
      <c r="N5" s="103" t="s">
        <v>101</v>
      </c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  <c r="AS5" s="92"/>
      <c r="AT5" s="93"/>
    </row>
    <row r="6" ht="15.75" customHeight="1" spans="3:46" x14ac:dyDescent="0.25">
      <c r="C6" s="84"/>
      <c r="D6" s="84" t="s">
        <v>16</v>
      </c>
      <c r="E6" s="85"/>
      <c r="F6" s="104"/>
      <c r="G6" s="228">
        <f>TODAY()-G3</f>
        <v>2397</v>
      </c>
      <c r="H6" s="229">
        <f>+G6/G5*100</f>
        <v>221.94444444444446</v>
      </c>
      <c r="I6" s="230">
        <f>SUM(I8:I41)</f>
        <v>765920810</v>
      </c>
      <c r="J6" s="222"/>
      <c r="K6" s="108" t="e">
        <f>+L6/I6*100</f>
        <v>#REF!</v>
      </c>
      <c r="L6" s="109" t="e">
        <f>SUM(L8:L41)</f>
        <v>#REF!</v>
      </c>
      <c r="M6" s="110" t="e">
        <f>+N6/I6*100</f>
        <v>#REF!</v>
      </c>
      <c r="N6" s="111" t="e">
        <f>SUM(N8:N41)</f>
        <v>#REF!</v>
      </c>
      <c r="O6" s="112"/>
      <c r="P6" s="113">
        <f>SUM(P8:P31)</f>
        <v>66112500.339999996</v>
      </c>
      <c r="Q6" s="112"/>
      <c r="R6" s="113">
        <f t="shared" ref="R6" si="0">SUM(R8:R31)</f>
        <v>62482602.76399999</v>
      </c>
      <c r="S6" s="112"/>
      <c r="T6" s="113">
        <f t="shared" ref="T6" si="1">SUM(T8:T31)</f>
        <v>48872914.42</v>
      </c>
      <c r="U6" s="112"/>
      <c r="V6" s="113">
        <f t="shared" ref="V6" si="2">SUM(V8:V31)</f>
        <v>77345391.49</v>
      </c>
      <c r="W6" s="112"/>
      <c r="X6" s="113">
        <f t="shared" ref="X6" si="3">SUM(X8:X31)</f>
        <v>29998137.439999998</v>
      </c>
      <c r="Y6" s="112"/>
      <c r="Z6" s="113">
        <f>SUM(Z8:Z41)</f>
        <v>203313203</v>
      </c>
      <c r="AA6" s="112"/>
      <c r="AB6" s="113">
        <f t="shared" ref="AB6" si="4">SUM(AB8:AB31)</f>
        <v>0</v>
      </c>
      <c r="AC6" s="112"/>
      <c r="AD6" s="113">
        <f t="shared" ref="AD6" si="5">SUM(AD8:AD31)</f>
        <v>0</v>
      </c>
      <c r="AE6" s="112"/>
      <c r="AF6" s="113">
        <f t="shared" ref="AF6" si="6">SUM(AF8:AF31)</f>
        <v>0</v>
      </c>
      <c r="AG6" s="112"/>
      <c r="AH6" s="113">
        <f t="shared" ref="AH6" si="7">SUM(AH8:AH31)</f>
        <v>0</v>
      </c>
      <c r="AI6" s="112"/>
      <c r="AJ6" s="113">
        <f>SUM(AJ8:AJ31)</f>
        <v>0</v>
      </c>
      <c r="AK6" s="112"/>
      <c r="AL6" s="113">
        <f t="shared" ref="AL6" si="8">SUM(AL8:AL31)</f>
        <v>0</v>
      </c>
      <c r="AM6" s="112"/>
      <c r="AN6" s="113">
        <f t="shared" ref="AN6" si="9">SUM(AN8:AN31)</f>
        <v>0</v>
      </c>
      <c r="AO6" s="112"/>
      <c r="AP6" s="113">
        <f t="shared" ref="AP6" si="10">SUM(AP8:AP31)</f>
        <v>0</v>
      </c>
      <c r="AQ6" s="112"/>
      <c r="AR6" s="113">
        <f t="shared" ref="AR6" si="11">SUM(AR8:AR31)</f>
        <v>0</v>
      </c>
      <c r="AS6" s="112"/>
      <c r="AT6" s="113">
        <f>SUM(AT8:AT31)</f>
        <v>0</v>
      </c>
    </row>
    <row r="7" ht="15" customHeight="1" spans="3:46" x14ac:dyDescent="0.25">
      <c r="C7" s="231" t="s">
        <v>124</v>
      </c>
      <c r="D7" s="115" t="s">
        <v>102</v>
      </c>
      <c r="E7" s="116" t="s">
        <v>103</v>
      </c>
      <c r="F7" s="116" t="s">
        <v>104</v>
      </c>
      <c r="G7" s="117" t="s">
        <v>105</v>
      </c>
      <c r="H7" s="116" t="s">
        <v>106</v>
      </c>
      <c r="I7" s="116" t="s">
        <v>107</v>
      </c>
      <c r="J7" s="116" t="s">
        <v>108</v>
      </c>
      <c r="K7" s="116" t="s">
        <v>105</v>
      </c>
      <c r="L7" s="116" t="s">
        <v>109</v>
      </c>
      <c r="M7" s="117" t="s">
        <v>110</v>
      </c>
      <c r="N7" s="118" t="s">
        <v>111</v>
      </c>
      <c r="O7" s="119" t="s">
        <v>105</v>
      </c>
      <c r="P7" s="119" t="s">
        <v>112</v>
      </c>
      <c r="Q7" s="119" t="s">
        <v>105</v>
      </c>
      <c r="R7" s="119" t="s">
        <v>112</v>
      </c>
      <c r="S7" s="119" t="s">
        <v>105</v>
      </c>
      <c r="T7" s="119" t="s">
        <v>112</v>
      </c>
      <c r="U7" s="119" t="s">
        <v>105</v>
      </c>
      <c r="V7" s="119" t="s">
        <v>112</v>
      </c>
      <c r="W7" s="119" t="s">
        <v>105</v>
      </c>
      <c r="X7" s="119" t="s">
        <v>112</v>
      </c>
      <c r="Y7" s="119" t="s">
        <v>105</v>
      </c>
      <c r="Z7" s="119" t="s">
        <v>112</v>
      </c>
      <c r="AA7" s="119" t="s">
        <v>105</v>
      </c>
      <c r="AB7" s="119" t="s">
        <v>112</v>
      </c>
      <c r="AC7" s="119" t="s">
        <v>105</v>
      </c>
      <c r="AD7" s="119" t="s">
        <v>112</v>
      </c>
      <c r="AE7" s="119" t="s">
        <v>105</v>
      </c>
      <c r="AF7" s="119" t="s">
        <v>112</v>
      </c>
      <c r="AG7" s="119" t="s">
        <v>105</v>
      </c>
      <c r="AH7" s="119" t="s">
        <v>112</v>
      </c>
      <c r="AI7" s="119" t="s">
        <v>105</v>
      </c>
      <c r="AJ7" s="119" t="s">
        <v>112</v>
      </c>
      <c r="AK7" s="119" t="s">
        <v>105</v>
      </c>
      <c r="AL7" s="119" t="s">
        <v>112</v>
      </c>
      <c r="AM7" s="119" t="s">
        <v>105</v>
      </c>
      <c r="AN7" s="119" t="s">
        <v>112</v>
      </c>
      <c r="AO7" s="119" t="s">
        <v>105</v>
      </c>
      <c r="AP7" s="119" t="s">
        <v>112</v>
      </c>
      <c r="AQ7" s="119" t="s">
        <v>105</v>
      </c>
      <c r="AR7" s="119" t="s">
        <v>112</v>
      </c>
      <c r="AS7" s="119" t="s">
        <v>105</v>
      </c>
      <c r="AT7" s="119" t="s">
        <v>112</v>
      </c>
    </row>
    <row r="8" spans="3:49" x14ac:dyDescent="0.25">
      <c r="C8" s="232" t="s">
        <v>125</v>
      </c>
      <c r="D8" s="233">
        <v>10</v>
      </c>
      <c r="E8" s="121" t="s">
        <v>113</v>
      </c>
      <c r="F8" s="122" t="s">
        <v>50</v>
      </c>
      <c r="G8" s="123"/>
      <c r="H8" s="124"/>
      <c r="I8" s="124"/>
      <c r="J8" s="125"/>
      <c r="K8" s="126"/>
      <c r="L8" s="126"/>
      <c r="M8" s="127"/>
      <c r="N8" s="126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S8" s="128"/>
      <c r="AT8" s="129"/>
      <c r="AW8" s="131"/>
    </row>
    <row r="9" ht="14.25" customHeight="1" spans="3:49" x14ac:dyDescent="0.25">
      <c r="C9" s="234"/>
      <c r="D9" s="235">
        <v>20</v>
      </c>
      <c r="E9" s="133" t="s">
        <v>51</v>
      </c>
      <c r="F9" s="134" t="s">
        <v>52</v>
      </c>
      <c r="G9" s="135">
        <v>500</v>
      </c>
      <c r="H9" s="136">
        <v>97199</v>
      </c>
      <c r="I9" s="137">
        <f>+G9*H9</f>
        <v>48599500</v>
      </c>
      <c r="J9" s="138" t="s">
        <v>114</v>
      </c>
      <c r="K9" s="139">
        <f t="shared" ref="K9:K27" si="12">+O9+Q9+S9+U9+W9+Y9+AA9+AC9+AE9+AG9+AI9+AK9+AM9+AO9+AQ9+AS9</f>
        <v>499.37800000000004</v>
      </c>
      <c r="L9" s="140">
        <f t="shared" ref="L9:L27" si="13">+H9*K9</f>
        <v>48539042.222</v>
      </c>
      <c r="M9" s="141">
        <f>+G9-K9</f>
        <v>0.6219999999999573</v>
      </c>
      <c r="N9" s="142">
        <f t="shared" ref="N9:N27" si="14">+M9*H9</f>
        <v>60457.777999995844</v>
      </c>
      <c r="O9" s="143">
        <v>103.084</v>
      </c>
      <c r="P9" s="144">
        <f t="shared" ref="P9:P27" si="15">+O9*$H9</f>
        <v>10019661.716</v>
      </c>
      <c r="Q9" s="145">
        <v>132.814</v>
      </c>
      <c r="R9" s="144">
        <f t="shared" ref="R9:R27" si="16">+Q9*$H9</f>
        <v>12909387.986</v>
      </c>
      <c r="S9" s="143">
        <v>40.33</v>
      </c>
      <c r="T9" s="144">
        <f t="shared" ref="T9:T27" si="17">+S9*$H9</f>
        <v>3920035.67</v>
      </c>
      <c r="U9" s="146">
        <v>171.15</v>
      </c>
      <c r="V9" s="144">
        <f t="shared" ref="V9:V27" si="18">+U9*$H9</f>
        <v>16635608.85</v>
      </c>
      <c r="W9" s="143">
        <v>52</v>
      </c>
      <c r="X9" s="144">
        <f t="shared" ref="X9:X27" si="19">+W9*$H9</f>
        <v>5054348</v>
      </c>
      <c r="Y9" s="143"/>
      <c r="Z9" s="144">
        <f t="shared" ref="Z9:Z27" si="20">+Y9*$H9</f>
        <v>0</v>
      </c>
      <c r="AA9" s="143"/>
      <c r="AB9" s="144">
        <f t="shared" ref="AB9:AB27" si="21">+AA9*$H9</f>
        <v>0</v>
      </c>
      <c r="AC9" s="143"/>
      <c r="AD9" s="144">
        <f t="shared" ref="AD9:AD27" si="22">+AC9*$H9</f>
        <v>0</v>
      </c>
      <c r="AE9" s="143"/>
      <c r="AF9" s="144">
        <f t="shared" ref="AF9:AF27" si="23">+AE9*$H9</f>
        <v>0</v>
      </c>
      <c r="AG9" s="143"/>
      <c r="AH9" s="144">
        <f t="shared" ref="AH9:AH27" si="24">+AG9*$H9</f>
        <v>0</v>
      </c>
      <c r="AI9" s="143"/>
      <c r="AJ9" s="144">
        <f t="shared" ref="AJ9:AJ27" si="25">+AI9*$H9</f>
        <v>0</v>
      </c>
      <c r="AK9" s="143"/>
      <c r="AL9" s="144">
        <f t="shared" ref="AL9:AL27" si="26">+AK9*$H9</f>
        <v>0</v>
      </c>
      <c r="AM9" s="143"/>
      <c r="AN9" s="144">
        <f t="shared" ref="AN9:AN27" si="27">+AM9*$H9</f>
        <v>0</v>
      </c>
      <c r="AO9" s="143"/>
      <c r="AP9" s="144">
        <f t="shared" ref="AP9:AP27" si="28">+AO9*$H9</f>
        <v>0</v>
      </c>
      <c r="AQ9" s="143"/>
      <c r="AR9" s="144">
        <f t="shared" ref="AR9:AR27" si="29">+AQ9*$H9</f>
        <v>0</v>
      </c>
      <c r="AS9" s="143"/>
      <c r="AT9" s="144">
        <f t="shared" ref="AT9:AT27" si="30">+AS9*$H9</f>
        <v>0</v>
      </c>
      <c r="AW9" s="131"/>
    </row>
    <row r="10" ht="14.25" customHeight="1" spans="3:49" x14ac:dyDescent="0.25">
      <c r="C10" s="234"/>
      <c r="D10" s="97">
        <v>30</v>
      </c>
      <c r="E10" s="149" t="s">
        <v>53</v>
      </c>
      <c r="F10" s="150" t="s">
        <v>52</v>
      </c>
      <c r="G10" s="151">
        <v>500</v>
      </c>
      <c r="H10" s="152">
        <v>101617</v>
      </c>
      <c r="I10" s="153">
        <f>+G10*H10</f>
        <v>50808500</v>
      </c>
      <c r="J10" s="154" t="s">
        <v>114</v>
      </c>
      <c r="K10" s="155">
        <f t="shared" si="12"/>
        <v>326.616</v>
      </c>
      <c r="L10" s="156">
        <f t="shared" si="13"/>
        <v>33189738.071999997</v>
      </c>
      <c r="M10" s="157">
        <f>+G10-K10</f>
        <v>173.38400000000001</v>
      </c>
      <c r="N10" s="158">
        <f t="shared" si="14"/>
        <v>17618761.928000003</v>
      </c>
      <c r="O10" s="159">
        <v>65.892</v>
      </c>
      <c r="P10" s="160">
        <f t="shared" si="15"/>
        <v>6695747.363999999</v>
      </c>
      <c r="Q10" s="161">
        <v>128.32399999999998</v>
      </c>
      <c r="R10" s="160">
        <f t="shared" si="16"/>
        <v>13039899.907999998</v>
      </c>
      <c r="S10" s="162">
        <v>69.75</v>
      </c>
      <c r="T10" s="160">
        <f t="shared" si="17"/>
        <v>7087785.75</v>
      </c>
      <c r="U10" s="163">
        <v>43.15</v>
      </c>
      <c r="V10" s="160">
        <f t="shared" si="18"/>
        <v>4384773.55</v>
      </c>
      <c r="W10" s="159">
        <v>19.5</v>
      </c>
      <c r="X10" s="160">
        <f t="shared" si="19"/>
        <v>1981531.5</v>
      </c>
      <c r="Y10" s="162"/>
      <c r="Z10" s="160">
        <f t="shared" si="20"/>
        <v>0</v>
      </c>
      <c r="AA10" s="162"/>
      <c r="AB10" s="160">
        <f t="shared" si="21"/>
        <v>0</v>
      </c>
      <c r="AC10" s="162"/>
      <c r="AD10" s="160">
        <f t="shared" si="22"/>
        <v>0</v>
      </c>
      <c r="AE10" s="162"/>
      <c r="AF10" s="160">
        <f t="shared" si="23"/>
        <v>0</v>
      </c>
      <c r="AG10" s="162"/>
      <c r="AH10" s="160">
        <f t="shared" si="24"/>
        <v>0</v>
      </c>
      <c r="AI10" s="162"/>
      <c r="AJ10" s="160">
        <f t="shared" si="25"/>
        <v>0</v>
      </c>
      <c r="AK10" s="162"/>
      <c r="AL10" s="160">
        <f t="shared" si="26"/>
        <v>0</v>
      </c>
      <c r="AM10" s="162"/>
      <c r="AN10" s="160">
        <f t="shared" si="27"/>
        <v>0</v>
      </c>
      <c r="AO10" s="162"/>
      <c r="AP10" s="160">
        <f t="shared" si="28"/>
        <v>0</v>
      </c>
      <c r="AQ10" s="162"/>
      <c r="AR10" s="160">
        <f t="shared" si="29"/>
        <v>0</v>
      </c>
      <c r="AS10" s="162"/>
      <c r="AT10" s="160">
        <f t="shared" si="30"/>
        <v>0</v>
      </c>
      <c r="AW10" s="131"/>
    </row>
    <row r="11" ht="14.25" customHeight="1" spans="3:49" x14ac:dyDescent="0.25">
      <c r="C11" s="234"/>
      <c r="D11" s="236">
        <v>40</v>
      </c>
      <c r="E11" s="166" t="s">
        <v>115</v>
      </c>
      <c r="F11" s="167" t="s">
        <v>50</v>
      </c>
      <c r="G11" s="168"/>
      <c r="H11" s="169"/>
      <c r="I11" s="169"/>
      <c r="J11" s="170"/>
      <c r="K11" s="171"/>
      <c r="L11" s="171"/>
      <c r="M11" s="172"/>
      <c r="N11" s="171"/>
      <c r="O11" s="173"/>
      <c r="P11" s="174"/>
      <c r="Q11" s="175"/>
      <c r="R11" s="174"/>
      <c r="S11" s="173"/>
      <c r="T11" s="174"/>
      <c r="U11" s="176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73"/>
      <c r="AT11" s="174"/>
      <c r="AW11" s="131"/>
    </row>
    <row r="12" ht="14.25" customHeight="1" spans="3:49" x14ac:dyDescent="0.25">
      <c r="C12" s="234"/>
      <c r="D12" s="235">
        <v>50</v>
      </c>
      <c r="E12" s="133" t="s">
        <v>54</v>
      </c>
      <c r="F12" s="134" t="s">
        <v>55</v>
      </c>
      <c r="G12" s="135">
        <v>800</v>
      </c>
      <c r="H12" s="136">
        <v>77557</v>
      </c>
      <c r="I12" s="137">
        <f t="shared" ref="I12:I17" si="31">+G12*H12</f>
        <v>62045600</v>
      </c>
      <c r="J12" s="138" t="s">
        <v>114</v>
      </c>
      <c r="K12" s="139">
        <f t="shared" ref="K12:K17" si="32">+O12+Q12+S12+U12+W12+Y12+AA12+AC12+AE12+AG12+AI12+AK12+AM12+AO12+AQ12+AS12</f>
        <v>426</v>
      </c>
      <c r="L12" s="140">
        <f t="shared" ref="L12:L17" si="33">+H12*K12</f>
        <v>33039282</v>
      </c>
      <c r="M12" s="141">
        <f t="shared" ref="M12:M17" si="34">+G12-K12</f>
        <v>374</v>
      </c>
      <c r="N12" s="142">
        <f t="shared" ref="N12:N17" si="35">+M12*H12</f>
        <v>29006318</v>
      </c>
      <c r="O12" s="143">
        <v>140</v>
      </c>
      <c r="P12" s="144">
        <f t="shared" ref="P12:P17" si="36">+O12*$H12</f>
        <v>10857980</v>
      </c>
      <c r="Q12" s="145">
        <v>219</v>
      </c>
      <c r="R12" s="144">
        <f t="shared" ref="R12:R17" si="37">+Q12*$H12</f>
        <v>16984983</v>
      </c>
      <c r="S12" s="177">
        <v>14</v>
      </c>
      <c r="T12" s="144">
        <f t="shared" ref="T12:T17" si="38">+S12*$H12</f>
        <v>1085798</v>
      </c>
      <c r="U12" s="146">
        <v>53</v>
      </c>
      <c r="V12" s="144">
        <f t="shared" ref="V12:V17" si="39">+U12*$H12</f>
        <v>4110521</v>
      </c>
      <c r="W12" s="143"/>
      <c r="X12" s="144">
        <f t="shared" ref="X12:X17" si="40">+W12*$H12</f>
        <v>0</v>
      </c>
      <c r="Y12" s="177"/>
      <c r="Z12" s="144">
        <f t="shared" ref="Z12:Z17" si="41">+Y12*$H12</f>
        <v>0</v>
      </c>
      <c r="AA12" s="177"/>
      <c r="AB12" s="144">
        <f t="shared" ref="AB12:AB17" si="42">+AA12*$H12</f>
        <v>0</v>
      </c>
      <c r="AC12" s="177"/>
      <c r="AD12" s="144">
        <f t="shared" ref="AD12:AD17" si="43">+AC12*$H12</f>
        <v>0</v>
      </c>
      <c r="AE12" s="177"/>
      <c r="AF12" s="144">
        <f t="shared" ref="AF12:AF17" si="44">+AE12*$H12</f>
        <v>0</v>
      </c>
      <c r="AG12" s="177"/>
      <c r="AH12" s="144">
        <f t="shared" ref="AH12:AH17" si="45">+AG12*$H12</f>
        <v>0</v>
      </c>
      <c r="AI12" s="177"/>
      <c r="AJ12" s="144">
        <f t="shared" ref="AJ12:AJ17" si="46">+AI12*$H12</f>
        <v>0</v>
      </c>
      <c r="AK12" s="177"/>
      <c r="AL12" s="144">
        <f t="shared" ref="AL12:AL17" si="47">+AK12*$H12</f>
        <v>0</v>
      </c>
      <c r="AM12" s="177"/>
      <c r="AN12" s="144">
        <f t="shared" ref="AN12:AN17" si="48">+AM12*$H12</f>
        <v>0</v>
      </c>
      <c r="AO12" s="177"/>
      <c r="AP12" s="144">
        <f t="shared" ref="AP12:AP17" si="49">+AO12*$H12</f>
        <v>0</v>
      </c>
      <c r="AQ12" s="177"/>
      <c r="AR12" s="144">
        <f t="shared" ref="AR12:AR17" si="50">+AQ12*$H12</f>
        <v>0</v>
      </c>
      <c r="AS12" s="177"/>
      <c r="AT12" s="144">
        <f t="shared" ref="AT12:AT17" si="51">+AS12*$H12</f>
        <v>0</v>
      </c>
      <c r="AW12" s="131"/>
    </row>
    <row r="13" ht="14.25" customHeight="1" spans="3:49" x14ac:dyDescent="0.25">
      <c r="C13" s="234"/>
      <c r="D13" s="236">
        <v>60</v>
      </c>
      <c r="E13" s="166" t="s">
        <v>116</v>
      </c>
      <c r="F13" s="167" t="s">
        <v>50</v>
      </c>
      <c r="G13" s="168"/>
      <c r="H13" s="169"/>
      <c r="I13" s="169"/>
      <c r="J13" s="170"/>
      <c r="K13" s="171"/>
      <c r="L13" s="171"/>
      <c r="M13" s="172"/>
      <c r="N13" s="171"/>
      <c r="O13" s="173"/>
      <c r="P13" s="174"/>
      <c r="Q13" s="175"/>
      <c r="R13" s="174"/>
      <c r="S13" s="173"/>
      <c r="T13" s="174"/>
      <c r="U13" s="176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73"/>
      <c r="AT13" s="174"/>
      <c r="AW13" s="131"/>
    </row>
    <row r="14" ht="14.25" customHeight="1" spans="3:50" x14ac:dyDescent="0.25">
      <c r="C14" s="234"/>
      <c r="D14" s="235">
        <v>70</v>
      </c>
      <c r="E14" s="133" t="s">
        <v>51</v>
      </c>
      <c r="F14" s="134" t="s">
        <v>55</v>
      </c>
      <c r="G14" s="135">
        <v>100</v>
      </c>
      <c r="H14" s="136">
        <v>137864</v>
      </c>
      <c r="I14" s="137">
        <f t="shared" si="31"/>
        <v>13786400</v>
      </c>
      <c r="J14" s="138" t="s">
        <v>114</v>
      </c>
      <c r="K14" s="139">
        <f t="shared" si="32"/>
        <v>77.04999999999998</v>
      </c>
      <c r="L14" s="140">
        <f t="shared" si="33"/>
        <v>10622421.199999997</v>
      </c>
      <c r="M14" s="141">
        <f t="shared" si="34"/>
        <v>22.950000000000017</v>
      </c>
      <c r="N14" s="142">
        <f t="shared" si="35"/>
        <v>3163978.800000002</v>
      </c>
      <c r="O14" s="143">
        <v>15.05</v>
      </c>
      <c r="P14" s="144">
        <f t="shared" si="36"/>
        <v>2074853.2000000002</v>
      </c>
      <c r="Q14" s="145">
        <v>35.99999999999998</v>
      </c>
      <c r="R14" s="144">
        <f t="shared" si="37"/>
        <v>4963103.999999997</v>
      </c>
      <c r="S14" s="177"/>
      <c r="T14" s="144">
        <f t="shared" si="38"/>
        <v>0</v>
      </c>
      <c r="U14" s="146">
        <v>18</v>
      </c>
      <c r="V14" s="144">
        <f t="shared" si="39"/>
        <v>2481552</v>
      </c>
      <c r="W14" s="143">
        <v>8</v>
      </c>
      <c r="X14" s="144">
        <f t="shared" si="40"/>
        <v>1102912</v>
      </c>
      <c r="Y14" s="177"/>
      <c r="Z14" s="144">
        <f t="shared" si="41"/>
        <v>0</v>
      </c>
      <c r="AA14" s="177"/>
      <c r="AB14" s="144">
        <f t="shared" si="42"/>
        <v>0</v>
      </c>
      <c r="AC14" s="177"/>
      <c r="AD14" s="144">
        <f t="shared" si="43"/>
        <v>0</v>
      </c>
      <c r="AE14" s="177"/>
      <c r="AF14" s="144">
        <f t="shared" si="44"/>
        <v>0</v>
      </c>
      <c r="AG14" s="177"/>
      <c r="AH14" s="144">
        <f t="shared" si="45"/>
        <v>0</v>
      </c>
      <c r="AI14" s="177"/>
      <c r="AJ14" s="144">
        <f t="shared" si="46"/>
        <v>0</v>
      </c>
      <c r="AK14" s="177"/>
      <c r="AL14" s="144">
        <f t="shared" si="47"/>
        <v>0</v>
      </c>
      <c r="AM14" s="177"/>
      <c r="AN14" s="144">
        <f t="shared" si="48"/>
        <v>0</v>
      </c>
      <c r="AO14" s="177"/>
      <c r="AP14" s="144">
        <f t="shared" si="49"/>
        <v>0</v>
      </c>
      <c r="AQ14" s="177"/>
      <c r="AR14" s="144">
        <f t="shared" si="50"/>
        <v>0</v>
      </c>
      <c r="AS14" s="177"/>
      <c r="AT14" s="144">
        <f t="shared" si="51"/>
        <v>0</v>
      </c>
      <c r="AU14" s="164"/>
      <c r="AV14" s="164"/>
      <c r="AW14" s="164"/>
      <c r="AX14" s="164"/>
    </row>
    <row r="15" ht="14.25" customHeight="1" spans="3:50" x14ac:dyDescent="0.25">
      <c r="C15" s="234"/>
      <c r="D15" s="235">
        <v>80</v>
      </c>
      <c r="E15" s="133" t="s">
        <v>53</v>
      </c>
      <c r="F15" s="134" t="s">
        <v>55</v>
      </c>
      <c r="G15" s="135">
        <v>100</v>
      </c>
      <c r="H15" s="136">
        <v>166406</v>
      </c>
      <c r="I15" s="137">
        <f t="shared" si="31"/>
        <v>16640600</v>
      </c>
      <c r="J15" s="138" t="s">
        <v>114</v>
      </c>
      <c r="K15" s="139">
        <f t="shared" si="32"/>
        <v>58.165</v>
      </c>
      <c r="L15" s="140">
        <f t="shared" si="33"/>
        <v>9679004.99</v>
      </c>
      <c r="M15" s="141">
        <f t="shared" si="34"/>
        <v>41.835</v>
      </c>
      <c r="N15" s="142">
        <f t="shared" si="35"/>
        <v>6961595.01</v>
      </c>
      <c r="O15" s="143">
        <v>13.12</v>
      </c>
      <c r="P15" s="144">
        <f t="shared" si="36"/>
        <v>2183246.7199999997</v>
      </c>
      <c r="Q15" s="145">
        <v>19.044999999999998</v>
      </c>
      <c r="R15" s="144">
        <f t="shared" si="37"/>
        <v>3169202.2699999996</v>
      </c>
      <c r="S15" s="177"/>
      <c r="T15" s="144">
        <f t="shared" si="38"/>
        <v>0</v>
      </c>
      <c r="U15" s="146">
        <v>18</v>
      </c>
      <c r="V15" s="144">
        <f t="shared" si="39"/>
        <v>2995308</v>
      </c>
      <c r="W15" s="143">
        <v>8</v>
      </c>
      <c r="X15" s="144">
        <f t="shared" si="40"/>
        <v>1331248</v>
      </c>
      <c r="Y15" s="177"/>
      <c r="Z15" s="144">
        <f t="shared" si="41"/>
        <v>0</v>
      </c>
      <c r="AA15" s="177"/>
      <c r="AB15" s="144">
        <f t="shared" si="42"/>
        <v>0</v>
      </c>
      <c r="AC15" s="177"/>
      <c r="AD15" s="144">
        <f t="shared" si="43"/>
        <v>0</v>
      </c>
      <c r="AE15" s="177"/>
      <c r="AF15" s="144">
        <f t="shared" si="44"/>
        <v>0</v>
      </c>
      <c r="AG15" s="177"/>
      <c r="AH15" s="144">
        <f t="shared" si="45"/>
        <v>0</v>
      </c>
      <c r="AI15" s="177"/>
      <c r="AJ15" s="144">
        <f t="shared" si="46"/>
        <v>0</v>
      </c>
      <c r="AK15" s="177"/>
      <c r="AL15" s="144">
        <f t="shared" si="47"/>
        <v>0</v>
      </c>
      <c r="AM15" s="177"/>
      <c r="AN15" s="144">
        <f t="shared" si="48"/>
        <v>0</v>
      </c>
      <c r="AO15" s="177"/>
      <c r="AP15" s="144">
        <f t="shared" si="49"/>
        <v>0</v>
      </c>
      <c r="AQ15" s="177"/>
      <c r="AR15" s="144">
        <f t="shared" si="50"/>
        <v>0</v>
      </c>
      <c r="AS15" s="177"/>
      <c r="AT15" s="144">
        <f t="shared" si="51"/>
        <v>0</v>
      </c>
      <c r="AU15" s="164"/>
      <c r="AV15" s="164"/>
      <c r="AW15" s="164"/>
      <c r="AX15" s="164"/>
    </row>
    <row r="16" ht="14.25" customHeight="1" spans="3:50" x14ac:dyDescent="0.25">
      <c r="C16" s="234"/>
      <c r="D16" s="236">
        <v>90</v>
      </c>
      <c r="E16" s="166" t="s">
        <v>117</v>
      </c>
      <c r="F16" s="167" t="s">
        <v>50</v>
      </c>
      <c r="G16" s="168"/>
      <c r="H16" s="169"/>
      <c r="I16" s="169"/>
      <c r="J16" s="170"/>
      <c r="K16" s="171"/>
      <c r="L16" s="171"/>
      <c r="M16" s="172"/>
      <c r="N16" s="171"/>
      <c r="O16" s="173">
        <v>0</v>
      </c>
      <c r="P16" s="174"/>
      <c r="Q16" s="175"/>
      <c r="R16" s="174"/>
      <c r="S16" s="173"/>
      <c r="T16" s="174"/>
      <c r="U16" s="176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73"/>
      <c r="AT16" s="174"/>
      <c r="AU16" s="164"/>
      <c r="AV16" s="164"/>
      <c r="AW16" s="164"/>
      <c r="AX16" s="164"/>
    </row>
    <row r="17" ht="14.25" customHeight="1" spans="3:50" x14ac:dyDescent="0.25">
      <c r="C17" s="234"/>
      <c r="D17" s="235">
        <v>100</v>
      </c>
      <c r="E17" s="133" t="s">
        <v>56</v>
      </c>
      <c r="F17" s="134" t="s">
        <v>57</v>
      </c>
      <c r="G17" s="135">
        <v>500</v>
      </c>
      <c r="H17" s="136">
        <v>65418</v>
      </c>
      <c r="I17" s="137">
        <f t="shared" si="31"/>
        <v>32709000</v>
      </c>
      <c r="J17" s="138" t="s">
        <v>114</v>
      </c>
      <c r="K17" s="139">
        <f t="shared" si="32"/>
        <v>196.04</v>
      </c>
      <c r="L17" s="140">
        <f t="shared" si="33"/>
        <v>12824544.719999999</v>
      </c>
      <c r="M17" s="141">
        <f t="shared" si="34"/>
        <v>303.96000000000004</v>
      </c>
      <c r="N17" s="142">
        <f t="shared" si="35"/>
        <v>19884455.28</v>
      </c>
      <c r="O17" s="143">
        <v>127.38</v>
      </c>
      <c r="P17" s="144">
        <f t="shared" si="36"/>
        <v>8332944.84</v>
      </c>
      <c r="Q17" s="145">
        <v>19.2</v>
      </c>
      <c r="R17" s="144">
        <f t="shared" si="37"/>
        <v>1256025.5999999999</v>
      </c>
      <c r="S17" s="177"/>
      <c r="T17" s="144">
        <f t="shared" si="38"/>
        <v>0</v>
      </c>
      <c r="U17" s="146">
        <v>35.379999999999995</v>
      </c>
      <c r="V17" s="144">
        <f t="shared" si="39"/>
        <v>2314488.84</v>
      </c>
      <c r="W17" s="143">
        <v>14.08</v>
      </c>
      <c r="X17" s="144">
        <f t="shared" si="40"/>
        <v>921085.4400000001</v>
      </c>
      <c r="Y17" s="177"/>
      <c r="Z17" s="144">
        <f t="shared" si="41"/>
        <v>0</v>
      </c>
      <c r="AA17" s="177"/>
      <c r="AB17" s="144">
        <f t="shared" si="42"/>
        <v>0</v>
      </c>
      <c r="AC17" s="177"/>
      <c r="AD17" s="144">
        <f t="shared" si="43"/>
        <v>0</v>
      </c>
      <c r="AE17" s="177"/>
      <c r="AF17" s="144">
        <f t="shared" si="44"/>
        <v>0</v>
      </c>
      <c r="AG17" s="177"/>
      <c r="AH17" s="144">
        <f t="shared" si="45"/>
        <v>0</v>
      </c>
      <c r="AI17" s="177"/>
      <c r="AJ17" s="144">
        <f t="shared" si="46"/>
        <v>0</v>
      </c>
      <c r="AK17" s="177"/>
      <c r="AL17" s="144">
        <f t="shared" si="47"/>
        <v>0</v>
      </c>
      <c r="AM17" s="177"/>
      <c r="AN17" s="144">
        <f t="shared" si="48"/>
        <v>0</v>
      </c>
      <c r="AO17" s="177"/>
      <c r="AP17" s="144">
        <f t="shared" si="49"/>
        <v>0</v>
      </c>
      <c r="AQ17" s="177"/>
      <c r="AR17" s="144">
        <f t="shared" si="50"/>
        <v>0</v>
      </c>
      <c r="AS17" s="177"/>
      <c r="AT17" s="144">
        <f t="shared" si="51"/>
        <v>0</v>
      </c>
      <c r="AU17" s="164"/>
      <c r="AV17" s="164"/>
      <c r="AW17" s="164"/>
      <c r="AX17" s="164"/>
    </row>
    <row r="18" ht="14.25" customHeight="1" spans="3:50" x14ac:dyDescent="0.25">
      <c r="C18" s="234"/>
      <c r="D18" s="236">
        <v>110</v>
      </c>
      <c r="E18" s="166" t="s">
        <v>118</v>
      </c>
      <c r="F18" s="167" t="s">
        <v>50</v>
      </c>
      <c r="G18" s="168"/>
      <c r="H18" s="169"/>
      <c r="I18" s="169"/>
      <c r="J18" s="170"/>
      <c r="K18" s="171"/>
      <c r="L18" s="171"/>
      <c r="M18" s="172"/>
      <c r="N18" s="171"/>
      <c r="O18" s="173"/>
      <c r="P18" s="174"/>
      <c r="Q18" s="175"/>
      <c r="R18" s="174"/>
      <c r="S18" s="173"/>
      <c r="T18" s="174"/>
      <c r="U18" s="176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73"/>
      <c r="AT18" s="174"/>
      <c r="AU18" s="164"/>
      <c r="AV18" s="164"/>
      <c r="AW18" s="164"/>
      <c r="AX18" s="164"/>
    </row>
    <row r="19" ht="14.25" customHeight="1" spans="3:50" x14ac:dyDescent="0.25">
      <c r="C19" s="234"/>
      <c r="D19" s="235">
        <v>120</v>
      </c>
      <c r="E19" s="133" t="s">
        <v>58</v>
      </c>
      <c r="F19" s="134" t="s">
        <v>55</v>
      </c>
      <c r="G19" s="135">
        <v>50</v>
      </c>
      <c r="H19" s="136">
        <v>243473</v>
      </c>
      <c r="I19" s="137">
        <f>+G19*H19</f>
        <v>12173650</v>
      </c>
      <c r="J19" s="138" t="s">
        <v>114</v>
      </c>
      <c r="K19" s="139">
        <f t="shared" si="12"/>
        <v>49</v>
      </c>
      <c r="L19" s="140">
        <f t="shared" si="13"/>
        <v>11930177</v>
      </c>
      <c r="M19" s="141">
        <f>+G19-K19</f>
        <v>1</v>
      </c>
      <c r="N19" s="142">
        <f t="shared" si="14"/>
        <v>243473</v>
      </c>
      <c r="O19" s="143">
        <v>18</v>
      </c>
      <c r="P19" s="144">
        <f t="shared" si="15"/>
        <v>4382514</v>
      </c>
      <c r="Q19" s="145"/>
      <c r="R19" s="144">
        <f t="shared" si="16"/>
        <v>0</v>
      </c>
      <c r="S19" s="146"/>
      <c r="T19" s="144">
        <f t="shared" si="17"/>
        <v>0</v>
      </c>
      <c r="U19" s="146">
        <v>26</v>
      </c>
      <c r="V19" s="144">
        <f t="shared" si="18"/>
        <v>6330298</v>
      </c>
      <c r="W19" s="143">
        <v>5</v>
      </c>
      <c r="X19" s="144">
        <f t="shared" si="19"/>
        <v>1217365</v>
      </c>
      <c r="Y19" s="146"/>
      <c r="Z19" s="144">
        <f t="shared" si="20"/>
        <v>0</v>
      </c>
      <c r="AA19" s="146"/>
      <c r="AB19" s="144">
        <f t="shared" si="21"/>
        <v>0</v>
      </c>
      <c r="AC19" s="146"/>
      <c r="AD19" s="144">
        <f t="shared" si="22"/>
        <v>0</v>
      </c>
      <c r="AE19" s="146"/>
      <c r="AF19" s="144">
        <f t="shared" si="23"/>
        <v>0</v>
      </c>
      <c r="AG19" s="146"/>
      <c r="AH19" s="144">
        <f t="shared" si="24"/>
        <v>0</v>
      </c>
      <c r="AI19" s="146"/>
      <c r="AJ19" s="144">
        <f t="shared" si="25"/>
        <v>0</v>
      </c>
      <c r="AK19" s="146"/>
      <c r="AL19" s="144">
        <f t="shared" si="26"/>
        <v>0</v>
      </c>
      <c r="AM19" s="146"/>
      <c r="AN19" s="144">
        <f t="shared" si="27"/>
        <v>0</v>
      </c>
      <c r="AO19" s="146"/>
      <c r="AP19" s="144">
        <f t="shared" si="28"/>
        <v>0</v>
      </c>
      <c r="AQ19" s="146"/>
      <c r="AR19" s="144">
        <f t="shared" si="29"/>
        <v>0</v>
      </c>
      <c r="AS19" s="146"/>
      <c r="AT19" s="144">
        <f t="shared" si="30"/>
        <v>0</v>
      </c>
      <c r="AU19" s="164"/>
      <c r="AV19" s="164"/>
      <c r="AW19" s="164"/>
      <c r="AX19" s="164"/>
    </row>
    <row r="20" ht="14.25" customHeight="1" spans="3:50" x14ac:dyDescent="0.25">
      <c r="C20" s="234"/>
      <c r="D20" s="235">
        <v>130</v>
      </c>
      <c r="E20" s="133" t="s">
        <v>59</v>
      </c>
      <c r="F20" s="134" t="s">
        <v>55</v>
      </c>
      <c r="G20" s="135">
        <v>16</v>
      </c>
      <c r="H20" s="136">
        <v>246863</v>
      </c>
      <c r="I20" s="137">
        <f>+G20*H20</f>
        <v>3949808</v>
      </c>
      <c r="J20" s="138" t="s">
        <v>114</v>
      </c>
      <c r="K20" s="139">
        <f t="shared" si="12"/>
        <v>0</v>
      </c>
      <c r="L20" s="140">
        <f t="shared" si="13"/>
        <v>0</v>
      </c>
      <c r="M20" s="141">
        <f>+G20-K20</f>
        <v>16</v>
      </c>
      <c r="N20" s="142">
        <f t="shared" si="14"/>
        <v>3949808</v>
      </c>
      <c r="O20" s="143">
        <v>0</v>
      </c>
      <c r="P20" s="144">
        <f t="shared" si="15"/>
        <v>0</v>
      </c>
      <c r="Q20" s="145"/>
      <c r="R20" s="144">
        <f t="shared" si="16"/>
        <v>0</v>
      </c>
      <c r="S20" s="146"/>
      <c r="T20" s="144">
        <f t="shared" si="17"/>
        <v>0</v>
      </c>
      <c r="U20" s="146">
        <v>0</v>
      </c>
      <c r="V20" s="144">
        <f t="shared" si="18"/>
        <v>0</v>
      </c>
      <c r="W20" s="143"/>
      <c r="X20" s="144">
        <f t="shared" si="19"/>
        <v>0</v>
      </c>
      <c r="Y20" s="146"/>
      <c r="Z20" s="144">
        <f t="shared" si="20"/>
        <v>0</v>
      </c>
      <c r="AA20" s="146"/>
      <c r="AB20" s="144">
        <f t="shared" si="21"/>
        <v>0</v>
      </c>
      <c r="AC20" s="146"/>
      <c r="AD20" s="144">
        <f t="shared" si="22"/>
        <v>0</v>
      </c>
      <c r="AE20" s="146"/>
      <c r="AF20" s="144">
        <f t="shared" si="23"/>
        <v>0</v>
      </c>
      <c r="AG20" s="146"/>
      <c r="AH20" s="144">
        <f t="shared" si="24"/>
        <v>0</v>
      </c>
      <c r="AI20" s="146"/>
      <c r="AJ20" s="144">
        <f t="shared" si="25"/>
        <v>0</v>
      </c>
      <c r="AK20" s="146"/>
      <c r="AL20" s="144">
        <f t="shared" si="26"/>
        <v>0</v>
      </c>
      <c r="AM20" s="146"/>
      <c r="AN20" s="144">
        <f t="shared" si="27"/>
        <v>0</v>
      </c>
      <c r="AO20" s="146"/>
      <c r="AP20" s="144">
        <f t="shared" si="28"/>
        <v>0</v>
      </c>
      <c r="AQ20" s="146"/>
      <c r="AR20" s="144">
        <f t="shared" si="29"/>
        <v>0</v>
      </c>
      <c r="AS20" s="146"/>
      <c r="AT20" s="144">
        <f t="shared" si="30"/>
        <v>0</v>
      </c>
      <c r="AU20" s="164"/>
      <c r="AV20" s="164"/>
      <c r="AW20" s="164"/>
      <c r="AX20" s="164"/>
    </row>
    <row r="21" ht="14.25" customHeight="1" spans="3:50" x14ac:dyDescent="0.25">
      <c r="C21" s="234"/>
      <c r="D21" s="236">
        <v>140</v>
      </c>
      <c r="E21" s="166" t="s">
        <v>119</v>
      </c>
      <c r="F21" s="167" t="s">
        <v>50</v>
      </c>
      <c r="G21" s="168"/>
      <c r="H21" s="169"/>
      <c r="I21" s="169"/>
      <c r="J21" s="170"/>
      <c r="K21" s="171"/>
      <c r="L21" s="171"/>
      <c r="M21" s="172"/>
      <c r="N21" s="171"/>
      <c r="O21" s="173"/>
      <c r="P21" s="174"/>
      <c r="Q21" s="175"/>
      <c r="R21" s="174"/>
      <c r="S21" s="173"/>
      <c r="T21" s="174"/>
      <c r="U21" s="176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73"/>
      <c r="AT21" s="174"/>
      <c r="AU21" s="164"/>
      <c r="AV21" s="164"/>
      <c r="AW21" s="164"/>
      <c r="AX21" s="164"/>
    </row>
    <row r="22" ht="14.25" customHeight="1" spans="3:50" x14ac:dyDescent="0.25">
      <c r="C22" s="234"/>
      <c r="D22" s="235">
        <v>150</v>
      </c>
      <c r="E22" s="133" t="s">
        <v>60</v>
      </c>
      <c r="F22" s="134" t="s">
        <v>52</v>
      </c>
      <c r="G22" s="135">
        <v>10</v>
      </c>
      <c r="H22" s="136">
        <v>473697</v>
      </c>
      <c r="I22" s="137">
        <f>+G22*H22</f>
        <v>4736970</v>
      </c>
      <c r="J22" s="138" t="s">
        <v>114</v>
      </c>
      <c r="K22" s="139">
        <f t="shared" si="12"/>
        <v>0</v>
      </c>
      <c r="L22" s="140">
        <f t="shared" si="13"/>
        <v>0</v>
      </c>
      <c r="M22" s="141">
        <f>+G22-K22</f>
        <v>10</v>
      </c>
      <c r="N22" s="142">
        <f t="shared" si="14"/>
        <v>4736970</v>
      </c>
      <c r="O22" s="143">
        <v>0</v>
      </c>
      <c r="P22" s="144">
        <f t="shared" si="15"/>
        <v>0</v>
      </c>
      <c r="Q22" s="145"/>
      <c r="R22" s="144">
        <f t="shared" si="16"/>
        <v>0</v>
      </c>
      <c r="S22" s="143"/>
      <c r="T22" s="144">
        <f t="shared" si="17"/>
        <v>0</v>
      </c>
      <c r="U22" s="146">
        <v>0</v>
      </c>
      <c r="V22" s="144">
        <f t="shared" si="18"/>
        <v>0</v>
      </c>
      <c r="W22" s="143"/>
      <c r="X22" s="144">
        <f t="shared" si="19"/>
        <v>0</v>
      </c>
      <c r="Y22" s="143"/>
      <c r="Z22" s="144">
        <f t="shared" si="20"/>
        <v>0</v>
      </c>
      <c r="AA22" s="143"/>
      <c r="AB22" s="144">
        <f t="shared" si="21"/>
        <v>0</v>
      </c>
      <c r="AC22" s="143"/>
      <c r="AD22" s="144">
        <f t="shared" si="22"/>
        <v>0</v>
      </c>
      <c r="AE22" s="143"/>
      <c r="AF22" s="144">
        <f t="shared" si="23"/>
        <v>0</v>
      </c>
      <c r="AG22" s="143"/>
      <c r="AH22" s="144">
        <f t="shared" si="24"/>
        <v>0</v>
      </c>
      <c r="AI22" s="143"/>
      <c r="AJ22" s="144">
        <f t="shared" si="25"/>
        <v>0</v>
      </c>
      <c r="AK22" s="143"/>
      <c r="AL22" s="144">
        <f t="shared" si="26"/>
        <v>0</v>
      </c>
      <c r="AM22" s="143"/>
      <c r="AN22" s="144">
        <f t="shared" si="27"/>
        <v>0</v>
      </c>
      <c r="AO22" s="143"/>
      <c r="AP22" s="144">
        <f t="shared" si="28"/>
        <v>0</v>
      </c>
      <c r="AQ22" s="143"/>
      <c r="AR22" s="144">
        <f t="shared" si="29"/>
        <v>0</v>
      </c>
      <c r="AS22" s="143"/>
      <c r="AT22" s="144">
        <f t="shared" si="30"/>
        <v>0</v>
      </c>
      <c r="AU22" s="164"/>
      <c r="AV22" s="164"/>
      <c r="AW22" s="164"/>
      <c r="AX22" s="164"/>
    </row>
    <row r="23" ht="14.25" customHeight="1" spans="3:50" x14ac:dyDescent="0.25">
      <c r="C23" s="234"/>
      <c r="D23" s="236">
        <v>160</v>
      </c>
      <c r="E23" s="166" t="s">
        <v>120</v>
      </c>
      <c r="F23" s="167" t="s">
        <v>50</v>
      </c>
      <c r="G23" s="168"/>
      <c r="H23" s="169"/>
      <c r="I23" s="169"/>
      <c r="J23" s="170"/>
      <c r="K23" s="171"/>
      <c r="L23" s="171"/>
      <c r="M23" s="172"/>
      <c r="N23" s="171"/>
      <c r="O23" s="173"/>
      <c r="P23" s="174"/>
      <c r="Q23" s="175"/>
      <c r="R23" s="174">
        <f t="shared" si="16"/>
        <v>0</v>
      </c>
      <c r="S23" s="173"/>
      <c r="T23" s="174">
        <f t="shared" si="17"/>
        <v>0</v>
      </c>
      <c r="U23" s="176"/>
      <c r="V23" s="174">
        <f t="shared" si="18"/>
        <v>0</v>
      </c>
      <c r="W23" s="173"/>
      <c r="X23" s="174">
        <f t="shared" si="19"/>
        <v>0</v>
      </c>
      <c r="Y23" s="173"/>
      <c r="Z23" s="174">
        <f t="shared" si="20"/>
        <v>0</v>
      </c>
      <c r="AA23" s="173"/>
      <c r="AB23" s="174">
        <f t="shared" si="21"/>
        <v>0</v>
      </c>
      <c r="AC23" s="173"/>
      <c r="AD23" s="174">
        <f t="shared" si="22"/>
        <v>0</v>
      </c>
      <c r="AE23" s="173"/>
      <c r="AF23" s="174">
        <f t="shared" si="23"/>
        <v>0</v>
      </c>
      <c r="AG23" s="173"/>
      <c r="AH23" s="174">
        <f t="shared" si="24"/>
        <v>0</v>
      </c>
      <c r="AI23" s="173"/>
      <c r="AJ23" s="174">
        <f t="shared" si="25"/>
        <v>0</v>
      </c>
      <c r="AK23" s="173"/>
      <c r="AL23" s="174">
        <f t="shared" si="26"/>
        <v>0</v>
      </c>
      <c r="AM23" s="173"/>
      <c r="AN23" s="174">
        <f t="shared" si="27"/>
        <v>0</v>
      </c>
      <c r="AO23" s="173"/>
      <c r="AP23" s="174">
        <f t="shared" si="28"/>
        <v>0</v>
      </c>
      <c r="AQ23" s="173"/>
      <c r="AR23" s="174">
        <f t="shared" si="29"/>
        <v>0</v>
      </c>
      <c r="AS23" s="173"/>
      <c r="AT23" s="174">
        <f t="shared" si="30"/>
        <v>0</v>
      </c>
      <c r="AU23" s="164"/>
      <c r="AV23" s="164"/>
      <c r="AW23" s="164"/>
      <c r="AX23" s="164"/>
    </row>
    <row r="24" ht="14.25" customHeight="1" spans="3:50" x14ac:dyDescent="0.25">
      <c r="C24" s="234"/>
      <c r="D24" s="235">
        <v>170</v>
      </c>
      <c r="E24" s="133" t="s">
        <v>61</v>
      </c>
      <c r="F24" s="134" t="s">
        <v>55</v>
      </c>
      <c r="G24" s="135">
        <v>250</v>
      </c>
      <c r="H24" s="136">
        <v>1050837</v>
      </c>
      <c r="I24" s="137">
        <f>+G24*H24</f>
        <v>262709250</v>
      </c>
      <c r="J24" s="138" t="s">
        <v>114</v>
      </c>
      <c r="K24" s="139">
        <f t="shared" si="12"/>
        <v>88.75</v>
      </c>
      <c r="L24" s="140">
        <f t="shared" si="13"/>
        <v>93261783.75</v>
      </c>
      <c r="M24" s="141">
        <f>+G24-K24</f>
        <v>161.25</v>
      </c>
      <c r="N24" s="142">
        <f t="shared" si="14"/>
        <v>169447466.25</v>
      </c>
      <c r="O24" s="143">
        <v>0</v>
      </c>
      <c r="P24" s="144">
        <f t="shared" si="15"/>
        <v>0</v>
      </c>
      <c r="Q24" s="145"/>
      <c r="R24" s="144">
        <f t="shared" si="16"/>
        <v>0</v>
      </c>
      <c r="S24" s="177">
        <v>35</v>
      </c>
      <c r="T24" s="144">
        <f t="shared" si="17"/>
        <v>36779295</v>
      </c>
      <c r="U24" s="146">
        <v>36.25</v>
      </c>
      <c r="V24" s="144">
        <f t="shared" si="18"/>
        <v>38092841.25</v>
      </c>
      <c r="W24" s="143">
        <v>17.5</v>
      </c>
      <c r="X24" s="144">
        <f t="shared" si="19"/>
        <v>18389647.5</v>
      </c>
      <c r="Y24" s="177"/>
      <c r="Z24" s="144">
        <f t="shared" si="20"/>
        <v>0</v>
      </c>
      <c r="AA24" s="177"/>
      <c r="AB24" s="144">
        <f t="shared" si="21"/>
        <v>0</v>
      </c>
      <c r="AC24" s="177"/>
      <c r="AD24" s="144">
        <f t="shared" si="22"/>
        <v>0</v>
      </c>
      <c r="AE24" s="177"/>
      <c r="AF24" s="144">
        <f t="shared" si="23"/>
        <v>0</v>
      </c>
      <c r="AG24" s="177"/>
      <c r="AH24" s="144">
        <f t="shared" si="24"/>
        <v>0</v>
      </c>
      <c r="AI24" s="177"/>
      <c r="AJ24" s="144">
        <f t="shared" si="25"/>
        <v>0</v>
      </c>
      <c r="AK24" s="177"/>
      <c r="AL24" s="144">
        <f t="shared" si="26"/>
        <v>0</v>
      </c>
      <c r="AM24" s="177"/>
      <c r="AN24" s="144">
        <f t="shared" si="27"/>
        <v>0</v>
      </c>
      <c r="AO24" s="177"/>
      <c r="AP24" s="144">
        <f t="shared" si="28"/>
        <v>0</v>
      </c>
      <c r="AQ24" s="177"/>
      <c r="AR24" s="144">
        <f t="shared" si="29"/>
        <v>0</v>
      </c>
      <c r="AS24" s="177"/>
      <c r="AT24" s="144">
        <f t="shared" si="30"/>
        <v>0</v>
      </c>
      <c r="AU24" s="164"/>
      <c r="AV24" s="164"/>
      <c r="AW24" s="164"/>
      <c r="AX24" s="164"/>
    </row>
    <row r="25" ht="14.25" customHeight="1" spans="3:50" x14ac:dyDescent="0.25">
      <c r="C25" s="234"/>
      <c r="D25" s="236">
        <v>180</v>
      </c>
      <c r="E25" s="166" t="s">
        <v>62</v>
      </c>
      <c r="F25" s="167" t="s">
        <v>50</v>
      </c>
      <c r="G25" s="168"/>
      <c r="H25" s="169"/>
      <c r="I25" s="169"/>
      <c r="J25" s="170"/>
      <c r="K25" s="171"/>
      <c r="L25" s="171"/>
      <c r="M25" s="172"/>
      <c r="N25" s="171"/>
      <c r="O25" s="173"/>
      <c r="P25" s="174"/>
      <c r="Q25" s="175"/>
      <c r="R25" s="174"/>
      <c r="S25" s="173"/>
      <c r="T25" s="174"/>
      <c r="U25" s="176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73"/>
      <c r="AT25" s="174"/>
      <c r="AU25" s="164"/>
      <c r="AV25" s="164"/>
      <c r="AW25" s="164"/>
      <c r="AX25" s="164"/>
    </row>
    <row r="26" ht="14.25" customHeight="1" spans="3:50" x14ac:dyDescent="0.25">
      <c r="C26" s="234"/>
      <c r="D26" s="235">
        <v>190</v>
      </c>
      <c r="E26" s="133" t="s">
        <v>62</v>
      </c>
      <c r="F26" s="134" t="s">
        <v>50</v>
      </c>
      <c r="G26" s="136">
        <v>1</v>
      </c>
      <c r="H26" s="136">
        <v>3131105</v>
      </c>
      <c r="I26" s="137">
        <f>+G26*H26</f>
        <v>3131105</v>
      </c>
      <c r="J26" s="138" t="s">
        <v>114</v>
      </c>
      <c r="K26" s="139">
        <f t="shared" si="12"/>
        <v>0.5</v>
      </c>
      <c r="L26" s="140">
        <f t="shared" si="13"/>
        <v>1565552.5</v>
      </c>
      <c r="M26" s="178">
        <f>+G26-K26</f>
        <v>0.5</v>
      </c>
      <c r="N26" s="142">
        <f t="shared" si="14"/>
        <v>1565552.5</v>
      </c>
      <c r="O26" s="143">
        <v>0.5</v>
      </c>
      <c r="P26" s="144">
        <f t="shared" si="15"/>
        <v>1565552.5</v>
      </c>
      <c r="Q26" s="145"/>
      <c r="R26" s="144">
        <f t="shared" si="16"/>
        <v>0</v>
      </c>
      <c r="S26" s="177"/>
      <c r="T26" s="144">
        <f t="shared" si="17"/>
        <v>0</v>
      </c>
      <c r="U26" s="146"/>
      <c r="V26" s="144">
        <f t="shared" si="18"/>
        <v>0</v>
      </c>
      <c r="W26" s="143"/>
      <c r="X26" s="144">
        <f t="shared" si="19"/>
        <v>0</v>
      </c>
      <c r="Y26" s="177"/>
      <c r="Z26" s="144">
        <f t="shared" si="20"/>
        <v>0</v>
      </c>
      <c r="AA26" s="177"/>
      <c r="AB26" s="144">
        <f t="shared" si="21"/>
        <v>0</v>
      </c>
      <c r="AC26" s="177"/>
      <c r="AD26" s="144">
        <f t="shared" si="22"/>
        <v>0</v>
      </c>
      <c r="AE26" s="177"/>
      <c r="AF26" s="144">
        <f t="shared" si="23"/>
        <v>0</v>
      </c>
      <c r="AG26" s="177"/>
      <c r="AH26" s="144">
        <f t="shared" si="24"/>
        <v>0</v>
      </c>
      <c r="AI26" s="177"/>
      <c r="AJ26" s="144">
        <f t="shared" si="25"/>
        <v>0</v>
      </c>
      <c r="AK26" s="177"/>
      <c r="AL26" s="144">
        <f t="shared" si="26"/>
        <v>0</v>
      </c>
      <c r="AM26" s="177"/>
      <c r="AN26" s="144">
        <f t="shared" si="27"/>
        <v>0</v>
      </c>
      <c r="AO26" s="177"/>
      <c r="AP26" s="144">
        <f t="shared" si="28"/>
        <v>0</v>
      </c>
      <c r="AQ26" s="177"/>
      <c r="AR26" s="144">
        <f t="shared" si="29"/>
        <v>0</v>
      </c>
      <c r="AS26" s="177"/>
      <c r="AT26" s="144">
        <f t="shared" si="30"/>
        <v>0</v>
      </c>
      <c r="AU26" s="164"/>
      <c r="AV26" s="164"/>
      <c r="AW26" s="164"/>
      <c r="AX26" s="164"/>
    </row>
    <row r="27" ht="14.25" customHeight="1" spans="3:50" x14ac:dyDescent="0.25">
      <c r="C27" s="237"/>
      <c r="D27" s="238">
        <v>200</v>
      </c>
      <c r="E27" s="180" t="s">
        <v>63</v>
      </c>
      <c r="F27" s="181" t="s">
        <v>50</v>
      </c>
      <c r="G27" s="182">
        <v>1</v>
      </c>
      <c r="H27" s="182">
        <v>66</v>
      </c>
      <c r="I27" s="183">
        <f>+G27*H27</f>
        <v>66</v>
      </c>
      <c r="J27" s="184" t="s">
        <v>114</v>
      </c>
      <c r="K27" s="185">
        <f t="shared" si="12"/>
        <v>0</v>
      </c>
      <c r="L27" s="186">
        <f t="shared" si="13"/>
        <v>0</v>
      </c>
      <c r="M27" s="187">
        <f>+G27-K27</f>
        <v>1</v>
      </c>
      <c r="N27" s="188">
        <f t="shared" si="14"/>
        <v>66</v>
      </c>
      <c r="O27" s="189">
        <v>0</v>
      </c>
      <c r="P27" s="190">
        <f t="shared" si="15"/>
        <v>0</v>
      </c>
      <c r="Q27" s="191"/>
      <c r="R27" s="190">
        <f t="shared" si="16"/>
        <v>0</v>
      </c>
      <c r="S27" s="191"/>
      <c r="T27" s="190">
        <f t="shared" si="17"/>
        <v>0</v>
      </c>
      <c r="U27" s="192"/>
      <c r="V27" s="190">
        <f t="shared" si="18"/>
        <v>0</v>
      </c>
      <c r="W27" s="189"/>
      <c r="X27" s="190">
        <f t="shared" si="19"/>
        <v>0</v>
      </c>
      <c r="Y27" s="191"/>
      <c r="Z27" s="190">
        <f t="shared" si="20"/>
        <v>0</v>
      </c>
      <c r="AA27" s="191"/>
      <c r="AB27" s="190">
        <f t="shared" si="21"/>
        <v>0</v>
      </c>
      <c r="AC27" s="191"/>
      <c r="AD27" s="190">
        <f t="shared" si="22"/>
        <v>0</v>
      </c>
      <c r="AE27" s="191"/>
      <c r="AF27" s="190">
        <f t="shared" si="23"/>
        <v>0</v>
      </c>
      <c r="AG27" s="191"/>
      <c r="AH27" s="190">
        <f t="shared" si="24"/>
        <v>0</v>
      </c>
      <c r="AI27" s="191"/>
      <c r="AJ27" s="190">
        <f t="shared" si="25"/>
        <v>0</v>
      </c>
      <c r="AK27" s="191"/>
      <c r="AL27" s="190">
        <f t="shared" si="26"/>
        <v>0</v>
      </c>
      <c r="AM27" s="191"/>
      <c r="AN27" s="190">
        <f t="shared" si="27"/>
        <v>0</v>
      </c>
      <c r="AO27" s="191"/>
      <c r="AP27" s="190">
        <f t="shared" si="28"/>
        <v>0</v>
      </c>
      <c r="AQ27" s="191"/>
      <c r="AR27" s="190">
        <f t="shared" si="29"/>
        <v>0</v>
      </c>
      <c r="AS27" s="191"/>
      <c r="AT27" s="190">
        <f t="shared" si="30"/>
        <v>0</v>
      </c>
      <c r="AU27" s="164"/>
      <c r="AV27" s="164"/>
      <c r="AW27" s="164"/>
      <c r="AX27" s="164"/>
    </row>
    <row r="28" ht="6.75" customHeight="1" spans="7:50" x14ac:dyDescent="0.25">
      <c r="G28" s="193"/>
      <c r="H28" s="193"/>
      <c r="I28" s="193"/>
      <c r="K28" s="193"/>
      <c r="L28" s="193"/>
      <c r="M28" s="193"/>
      <c r="N28" s="193"/>
      <c r="O28" s="194"/>
      <c r="P28" s="195"/>
      <c r="Q28" s="196"/>
      <c r="R28" s="195"/>
      <c r="S28" s="196"/>
      <c r="T28" s="195"/>
      <c r="U28" s="197"/>
      <c r="V28" s="195"/>
      <c r="W28" s="194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96"/>
      <c r="AT28" s="195"/>
      <c r="AU28" s="164"/>
      <c r="AV28" s="164"/>
      <c r="AW28" s="164"/>
      <c r="AX28" s="164"/>
    </row>
    <row r="29" ht="29.25" customHeight="1" spans="3:50" x14ac:dyDescent="0.25">
      <c r="C29" s="239" t="s">
        <v>126</v>
      </c>
      <c r="D29" s="198">
        <v>10</v>
      </c>
      <c r="E29" s="199" t="s">
        <v>121</v>
      </c>
      <c r="F29" s="200" t="s">
        <v>55</v>
      </c>
      <c r="G29" s="201">
        <v>6000000</v>
      </c>
      <c r="H29" s="201">
        <v>1</v>
      </c>
      <c r="I29" s="201">
        <f>+G29*H29</f>
        <v>6000000</v>
      </c>
      <c r="J29" s="202" t="s">
        <v>114</v>
      </c>
      <c r="K29" s="203">
        <f t="shared" ref="K29" si="52">+O29+Q29+S29+U29+W29+Y29+AA29+AC29+AE29+AG29+AI29+AK29+AM29+AO29+AQ29+AS29</f>
        <v>0</v>
      </c>
      <c r="L29" s="204">
        <f t="shared" ref="L29" si="53">+H29*K29</f>
        <v>0</v>
      </c>
      <c r="M29" s="205">
        <f>+G29-K29</f>
        <v>6000000</v>
      </c>
      <c r="N29" s="206">
        <f t="shared" ref="N29" si="54">+M29*H29</f>
        <v>6000000</v>
      </c>
      <c r="O29" s="207">
        <v>0</v>
      </c>
      <c r="P29" s="208">
        <f t="shared" ref="P29" si="55">+O29*$H29</f>
        <v>0</v>
      </c>
      <c r="Q29" s="209"/>
      <c r="R29" s="208">
        <f t="shared" ref="R29" si="56">+Q29*$H29</f>
        <v>0</v>
      </c>
      <c r="S29" s="209"/>
      <c r="T29" s="208">
        <f t="shared" ref="T29" si="57">+S29*$H29</f>
        <v>0</v>
      </c>
      <c r="U29" s="210"/>
      <c r="V29" s="208">
        <f t="shared" ref="V29" si="58">+U29*$H29</f>
        <v>0</v>
      </c>
      <c r="W29" s="211"/>
      <c r="X29" s="208">
        <f t="shared" ref="X29" si="59">+W29*$H29</f>
        <v>0</v>
      </c>
      <c r="Y29" s="209"/>
      <c r="Z29" s="208">
        <f t="shared" ref="Z29" si="60">+Y29*$H29</f>
        <v>0</v>
      </c>
      <c r="AA29" s="209"/>
      <c r="AB29" s="208">
        <f t="shared" ref="AB29" si="61">+AA29*$H29</f>
        <v>0</v>
      </c>
      <c r="AC29" s="209"/>
      <c r="AD29" s="208">
        <f t="shared" ref="AD29" si="62">+AC29*$H29</f>
        <v>0</v>
      </c>
      <c r="AE29" s="209"/>
      <c r="AF29" s="208">
        <f t="shared" ref="AF29" si="63">+AE29*$H29</f>
        <v>0</v>
      </c>
      <c r="AG29" s="209"/>
      <c r="AH29" s="208">
        <f t="shared" ref="AH29" si="64">+AG29*$H29</f>
        <v>0</v>
      </c>
      <c r="AI29" s="209"/>
      <c r="AJ29" s="208">
        <f t="shared" ref="AJ29" si="65">+AI29*$H29</f>
        <v>0</v>
      </c>
      <c r="AK29" s="209"/>
      <c r="AL29" s="208">
        <f t="shared" ref="AL29" si="66">+AK29*$H29</f>
        <v>0</v>
      </c>
      <c r="AM29" s="209"/>
      <c r="AN29" s="208">
        <f t="shared" ref="AN29" si="67">+AM29*$H29</f>
        <v>0</v>
      </c>
      <c r="AO29" s="209"/>
      <c r="AP29" s="208">
        <f t="shared" ref="AP29" si="68">+AO29*$H29</f>
        <v>0</v>
      </c>
      <c r="AQ29" s="209"/>
      <c r="AR29" s="208">
        <f t="shared" ref="AR29" si="69">+AQ29*$H29</f>
        <v>0</v>
      </c>
      <c r="AS29" s="209"/>
      <c r="AT29" s="208">
        <f t="shared" ref="AT29" si="70">+AS29*$H29</f>
        <v>0</v>
      </c>
      <c r="AU29" s="164"/>
      <c r="AV29" s="164"/>
      <c r="AW29" s="164"/>
      <c r="AX29" s="164"/>
    </row>
    <row r="30" ht="6" customHeight="1" spans="7:50" x14ac:dyDescent="0.25">
      <c r="G30" s="193"/>
      <c r="H30" s="212"/>
      <c r="I30" s="213"/>
      <c r="K30" s="193"/>
      <c r="L30" s="193"/>
      <c r="M30" s="193"/>
      <c r="N30" s="193"/>
      <c r="O30" s="214"/>
      <c r="P30" s="195"/>
      <c r="Q30" s="196"/>
      <c r="R30" s="195"/>
      <c r="S30" s="196"/>
      <c r="T30" s="195"/>
      <c r="U30" s="197"/>
      <c r="V30" s="195"/>
      <c r="W30" s="194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96"/>
      <c r="AT30" s="195"/>
      <c r="AU30" s="164"/>
      <c r="AV30" s="164"/>
      <c r="AW30" s="164"/>
      <c r="AX30" s="164"/>
    </row>
    <row r="31" ht="29.25" customHeight="1" spans="3:50" x14ac:dyDescent="0.25">
      <c r="C31" s="239" t="s">
        <v>127</v>
      </c>
      <c r="D31" s="198">
        <v>10</v>
      </c>
      <c r="E31" s="199" t="s">
        <v>49</v>
      </c>
      <c r="F31" s="200" t="s">
        <v>55</v>
      </c>
      <c r="G31" s="201">
        <v>40000000</v>
      </c>
      <c r="H31" s="201">
        <v>1</v>
      </c>
      <c r="I31" s="201">
        <f>+G31*H31</f>
        <v>40000000</v>
      </c>
      <c r="J31" s="202" t="s">
        <v>114</v>
      </c>
      <c r="K31" s="203">
        <f t="shared" ref="K31" si="71">+O31+Q31+S31+U31+W31+Y31+AA31+AC31+AE31+AG31+AI31+AK31+AM31+AO31+AQ31+AS31</f>
        <v>30160000</v>
      </c>
      <c r="L31" s="204">
        <f t="shared" ref="L31" si="72">+H31*K31</f>
        <v>30160000</v>
      </c>
      <c r="M31" s="205">
        <f>+G31-K31</f>
        <v>9840000</v>
      </c>
      <c r="N31" s="206">
        <f t="shared" ref="N31" si="73">+M31*H31</f>
        <v>9840000</v>
      </c>
      <c r="O31" s="209">
        <v>20000000</v>
      </c>
      <c r="P31" s="208">
        <f t="shared" ref="P31" si="74">+O31*$H31</f>
        <v>20000000</v>
      </c>
      <c r="Q31" s="209">
        <v>10160000</v>
      </c>
      <c r="R31" s="208">
        <f t="shared" ref="R31" si="75">+Q31*$H31</f>
        <v>10160000</v>
      </c>
      <c r="S31" s="209"/>
      <c r="T31" s="208">
        <f t="shared" ref="T31" si="76">+S31*$H31</f>
        <v>0</v>
      </c>
      <c r="U31" s="210"/>
      <c r="V31" s="208">
        <f t="shared" ref="V31" si="77">+U31*$H31</f>
        <v>0</v>
      </c>
      <c r="W31" s="211"/>
      <c r="X31" s="208">
        <f t="shared" ref="X31" si="78">+W31*$H31</f>
        <v>0</v>
      </c>
      <c r="Y31" s="209"/>
      <c r="Z31" s="208">
        <f t="shared" ref="Z31" si="79">+Y31*$H31</f>
        <v>0</v>
      </c>
      <c r="AA31" s="209"/>
      <c r="AB31" s="208">
        <f t="shared" ref="AB31" si="80">+AA31*$H31</f>
        <v>0</v>
      </c>
      <c r="AC31" s="209"/>
      <c r="AD31" s="208">
        <f t="shared" ref="AD31" si="81">+AC31*$H31</f>
        <v>0</v>
      </c>
      <c r="AE31" s="209"/>
      <c r="AF31" s="208">
        <f t="shared" ref="AF31" si="82">+AE31*$H31</f>
        <v>0</v>
      </c>
      <c r="AG31" s="209"/>
      <c r="AH31" s="208">
        <f t="shared" ref="AH31" si="83">+AG31*$H31</f>
        <v>0</v>
      </c>
      <c r="AI31" s="209"/>
      <c r="AJ31" s="208">
        <f t="shared" ref="AJ31" si="84">+AI31*$H31</f>
        <v>0</v>
      </c>
      <c r="AK31" s="209"/>
      <c r="AL31" s="208">
        <f t="shared" ref="AL31" si="85">+AK31*$H31</f>
        <v>0</v>
      </c>
      <c r="AM31" s="209"/>
      <c r="AN31" s="208">
        <f t="shared" ref="AN31" si="86">+AM31*$H31</f>
        <v>0</v>
      </c>
      <c r="AO31" s="209"/>
      <c r="AP31" s="208">
        <f t="shared" ref="AP31" si="87">+AO31*$H31</f>
        <v>0</v>
      </c>
      <c r="AQ31" s="209"/>
      <c r="AR31" s="208">
        <f t="shared" ref="AR31" si="88">+AQ31*$H31</f>
        <v>0</v>
      </c>
      <c r="AS31" s="209"/>
      <c r="AT31" s="208">
        <f t="shared" ref="AT31" si="89">+AS31*$H31</f>
        <v>0</v>
      </c>
      <c r="AU31" s="164"/>
      <c r="AV31" s="164"/>
      <c r="AW31" s="164"/>
      <c r="AX31" s="164"/>
    </row>
    <row r="32" ht="15" customHeight="1" spans="5:50" x14ac:dyDescent="0.25">
      <c r="E32" s="240" t="s">
        <v>64</v>
      </c>
      <c r="AN32" s="241"/>
      <c r="AU32" s="164"/>
      <c r="AV32" s="164"/>
      <c r="AW32" s="164"/>
      <c r="AX32" s="164"/>
    </row>
    <row r="33" spans="3:50" x14ac:dyDescent="0.25">
      <c r="C33" s="232" t="s">
        <v>128</v>
      </c>
      <c r="D33" s="242">
        <v>10</v>
      </c>
      <c r="E33" s="243" t="s">
        <v>65</v>
      </c>
      <c r="F33" s="244" t="s">
        <v>52</v>
      </c>
      <c r="G33" s="245">
        <v>54</v>
      </c>
      <c r="H33" s="246">
        <v>914316</v>
      </c>
      <c r="I33" s="247">
        <f t="shared" ref="I33:I41" si="90">+G33*H33</f>
        <v>49373064</v>
      </c>
      <c r="J33" s="248" t="s">
        <v>114</v>
      </c>
      <c r="K33" s="249" t="e">
        <f t="shared" ref="K33:K41" si="91">+O33+Q33+S33+U33+W33+Y33+AA33+AC33+AE33+AG33+AI33+AK33+AM33+AO33+AQ33+AS33</f>
        <v>#REF!</v>
      </c>
      <c r="L33" s="250" t="e">
        <f t="shared" ref="L33:L41" si="92">+H33*K33</f>
        <v>#REF!</v>
      </c>
      <c r="M33" s="251" t="e">
        <f t="shared" ref="M33:M41" si="93">+G33-K33</f>
        <v>#REF!</v>
      </c>
      <c r="N33" s="252" t="e">
        <f t="shared" ref="N33:N41" si="94">+M33*H33</f>
        <v>#REF!</v>
      </c>
      <c r="O33" s="253"/>
      <c r="P33" s="254">
        <f t="shared" ref="P33:P41" si="95">+O33*$H33</f>
        <v>0</v>
      </c>
      <c r="Q33" s="255"/>
      <c r="R33" s="254">
        <f t="shared" ref="R33:R41" si="96">+Q33*$H33</f>
        <v>0</v>
      </c>
      <c r="S33" s="256"/>
      <c r="T33" s="254">
        <f t="shared" ref="T33:T41" si="97">+S33*$H33</f>
        <v>0</v>
      </c>
      <c r="U33" s="257" t="e">
        <v>#REF!</v>
      </c>
      <c r="V33" s="254" t="e">
        <f t="shared" ref="V33:V41" si="98">+U33*$H33</f>
        <v>#REF!</v>
      </c>
      <c r="W33" s="253"/>
      <c r="X33" s="254">
        <f t="shared" ref="X33:X41" si="99">+W33*$H33</f>
        <v>0</v>
      </c>
      <c r="Y33" s="258">
        <v>54</v>
      </c>
      <c r="Z33" s="259">
        <f t="shared" ref="Z33:Z41" si="100">+Y33*$H33</f>
        <v>49373064</v>
      </c>
      <c r="AA33" s="258"/>
      <c r="AB33" s="259">
        <f t="shared" ref="AB33:AB41" si="101">+AA33*$H33</f>
        <v>0</v>
      </c>
      <c r="AC33" s="258"/>
      <c r="AD33" s="259">
        <f t="shared" ref="AD33:AD41" si="102">+AC33*$H33</f>
        <v>0</v>
      </c>
      <c r="AE33" s="258"/>
      <c r="AF33" s="259">
        <f t="shared" ref="AF33:AF41" si="103">+AE33*$H33</f>
        <v>0</v>
      </c>
      <c r="AG33" s="258"/>
      <c r="AH33" s="259">
        <f t="shared" ref="AH33:AH41" si="104">+AG33*$H33</f>
        <v>0</v>
      </c>
      <c r="AI33" s="258"/>
      <c r="AJ33" s="259">
        <f t="shared" ref="AJ33:AJ41" si="105">+AI33*$H33</f>
        <v>0</v>
      </c>
      <c r="AK33" s="258"/>
      <c r="AL33" s="259">
        <f t="shared" ref="AL33:AL41" si="106">+AK33*$H33</f>
        <v>0</v>
      </c>
      <c r="AM33" s="258"/>
      <c r="AN33" s="259">
        <f t="shared" ref="AN33:AN41" si="107">+AM33*$H33</f>
        <v>0</v>
      </c>
      <c r="AO33" s="258"/>
      <c r="AP33" s="259">
        <f t="shared" ref="AP33:AP41" si="108">+AO33*$H33</f>
        <v>0</v>
      </c>
      <c r="AQ33" s="258"/>
      <c r="AR33" s="259">
        <f t="shared" ref="AR33:AR41" si="109">+AQ33*$H33</f>
        <v>0</v>
      </c>
      <c r="AS33" s="258"/>
      <c r="AT33" s="259">
        <f t="shared" ref="AT33:AT41" si="110">+AS33*$H33</f>
        <v>0</v>
      </c>
      <c r="AU33" s="164"/>
      <c r="AV33" s="164"/>
      <c r="AW33" s="164"/>
      <c r="AX33" s="164"/>
    </row>
    <row r="34" ht="15.75" customHeight="1" spans="3:50" x14ac:dyDescent="0.25">
      <c r="C34" s="234"/>
      <c r="D34" s="97">
        <v>20</v>
      </c>
      <c r="E34" s="149" t="s">
        <v>66</v>
      </c>
      <c r="F34" s="150" t="s">
        <v>52</v>
      </c>
      <c r="G34" s="151">
        <v>45</v>
      </c>
      <c r="H34" s="260">
        <v>914316</v>
      </c>
      <c r="I34" s="261">
        <f t="shared" si="90"/>
        <v>41144220</v>
      </c>
      <c r="J34" s="262" t="s">
        <v>114</v>
      </c>
      <c r="K34" s="155" t="e">
        <f t="shared" si="91"/>
        <v>#REF!</v>
      </c>
      <c r="L34" s="156" t="e">
        <f t="shared" si="92"/>
        <v>#REF!</v>
      </c>
      <c r="M34" s="157" t="e">
        <f t="shared" si="93"/>
        <v>#REF!</v>
      </c>
      <c r="N34" s="158" t="e">
        <f t="shared" si="94"/>
        <v>#REF!</v>
      </c>
      <c r="O34" s="159"/>
      <c r="P34" s="160">
        <f t="shared" si="95"/>
        <v>0</v>
      </c>
      <c r="Q34" s="161"/>
      <c r="R34" s="160">
        <f t="shared" si="96"/>
        <v>0</v>
      </c>
      <c r="S34" s="162"/>
      <c r="T34" s="160">
        <f t="shared" si="97"/>
        <v>0</v>
      </c>
      <c r="U34" s="163" t="e">
        <v>#REF!</v>
      </c>
      <c r="V34" s="160" t="e">
        <f t="shared" si="98"/>
        <v>#REF!</v>
      </c>
      <c r="W34" s="159"/>
      <c r="X34" s="160">
        <f t="shared" si="99"/>
        <v>0</v>
      </c>
      <c r="Y34" s="146">
        <v>45</v>
      </c>
      <c r="Z34" s="144">
        <f t="shared" si="100"/>
        <v>41144220</v>
      </c>
      <c r="AA34" s="146"/>
      <c r="AB34" s="144">
        <f t="shared" si="101"/>
        <v>0</v>
      </c>
      <c r="AC34" s="146"/>
      <c r="AD34" s="144">
        <f t="shared" si="102"/>
        <v>0</v>
      </c>
      <c r="AE34" s="146"/>
      <c r="AF34" s="144">
        <f t="shared" si="103"/>
        <v>0</v>
      </c>
      <c r="AG34" s="146"/>
      <c r="AH34" s="144">
        <f t="shared" si="104"/>
        <v>0</v>
      </c>
      <c r="AI34" s="146"/>
      <c r="AJ34" s="144">
        <f t="shared" si="105"/>
        <v>0</v>
      </c>
      <c r="AK34" s="146"/>
      <c r="AL34" s="144">
        <f t="shared" si="106"/>
        <v>0</v>
      </c>
      <c r="AM34" s="146"/>
      <c r="AN34" s="144">
        <f t="shared" si="107"/>
        <v>0</v>
      </c>
      <c r="AO34" s="146"/>
      <c r="AP34" s="144">
        <f t="shared" si="108"/>
        <v>0</v>
      </c>
      <c r="AQ34" s="146"/>
      <c r="AR34" s="144">
        <f t="shared" si="109"/>
        <v>0</v>
      </c>
      <c r="AS34" s="146"/>
      <c r="AT34" s="144">
        <f t="shared" si="110"/>
        <v>0</v>
      </c>
      <c r="AU34" s="164"/>
      <c r="AV34" s="164"/>
      <c r="AW34" s="164"/>
      <c r="AX34" s="164"/>
    </row>
    <row r="35" ht="15.75" customHeight="1" spans="3:50" x14ac:dyDescent="0.25">
      <c r="C35" s="234"/>
      <c r="D35" s="97">
        <v>30</v>
      </c>
      <c r="E35" s="149" t="s">
        <v>67</v>
      </c>
      <c r="F35" s="150" t="s">
        <v>52</v>
      </c>
      <c r="G35" s="151">
        <v>50</v>
      </c>
      <c r="H35" s="260">
        <v>562223</v>
      </c>
      <c r="I35" s="261">
        <f t="shared" si="90"/>
        <v>28111150</v>
      </c>
      <c r="J35" s="262" t="s">
        <v>114</v>
      </c>
      <c r="K35" s="155" t="e">
        <f t="shared" si="91"/>
        <v>#REF!</v>
      </c>
      <c r="L35" s="156" t="e">
        <f t="shared" si="92"/>
        <v>#REF!</v>
      </c>
      <c r="M35" s="157" t="e">
        <f t="shared" si="93"/>
        <v>#REF!</v>
      </c>
      <c r="N35" s="158" t="e">
        <f t="shared" si="94"/>
        <v>#REF!</v>
      </c>
      <c r="O35" s="159"/>
      <c r="P35" s="160">
        <f t="shared" si="95"/>
        <v>0</v>
      </c>
      <c r="Q35" s="161"/>
      <c r="R35" s="160">
        <f t="shared" si="96"/>
        <v>0</v>
      </c>
      <c r="S35" s="162"/>
      <c r="T35" s="160">
        <f t="shared" si="97"/>
        <v>0</v>
      </c>
      <c r="U35" s="163" t="e">
        <v>#REF!</v>
      </c>
      <c r="V35" s="160" t="e">
        <f t="shared" si="98"/>
        <v>#REF!</v>
      </c>
      <c r="W35" s="159"/>
      <c r="X35" s="160">
        <f t="shared" si="99"/>
        <v>0</v>
      </c>
      <c r="Y35" s="146">
        <v>50</v>
      </c>
      <c r="Z35" s="144">
        <f t="shared" si="100"/>
        <v>28111150</v>
      </c>
      <c r="AA35" s="146"/>
      <c r="AB35" s="144">
        <f t="shared" si="101"/>
        <v>0</v>
      </c>
      <c r="AC35" s="146"/>
      <c r="AD35" s="144">
        <f t="shared" si="102"/>
        <v>0</v>
      </c>
      <c r="AE35" s="146"/>
      <c r="AF35" s="144">
        <f t="shared" si="103"/>
        <v>0</v>
      </c>
      <c r="AG35" s="146"/>
      <c r="AH35" s="144">
        <f t="shared" si="104"/>
        <v>0</v>
      </c>
      <c r="AI35" s="146"/>
      <c r="AJ35" s="144">
        <f t="shared" si="105"/>
        <v>0</v>
      </c>
      <c r="AK35" s="146"/>
      <c r="AL35" s="144">
        <f t="shared" si="106"/>
        <v>0</v>
      </c>
      <c r="AM35" s="146"/>
      <c r="AN35" s="144">
        <f t="shared" si="107"/>
        <v>0</v>
      </c>
      <c r="AO35" s="146"/>
      <c r="AP35" s="144">
        <f t="shared" si="108"/>
        <v>0</v>
      </c>
      <c r="AQ35" s="146"/>
      <c r="AR35" s="144">
        <f t="shared" si="109"/>
        <v>0</v>
      </c>
      <c r="AS35" s="146"/>
      <c r="AT35" s="144">
        <f t="shared" si="110"/>
        <v>0</v>
      </c>
      <c r="AU35" s="164"/>
      <c r="AV35" s="164"/>
      <c r="AW35" s="164"/>
      <c r="AX35" s="164"/>
    </row>
    <row r="36" ht="15.75" customHeight="1" spans="3:50" x14ac:dyDescent="0.25">
      <c r="C36" s="234"/>
      <c r="D36" s="97">
        <v>40</v>
      </c>
      <c r="E36" s="149" t="s">
        <v>68</v>
      </c>
      <c r="F36" s="150" t="s">
        <v>52</v>
      </c>
      <c r="G36" s="151">
        <v>50</v>
      </c>
      <c r="H36" s="260">
        <v>374934</v>
      </c>
      <c r="I36" s="261">
        <f t="shared" si="90"/>
        <v>18746700</v>
      </c>
      <c r="J36" s="262" t="s">
        <v>114</v>
      </c>
      <c r="K36" s="155" t="e">
        <f t="shared" si="91"/>
        <v>#REF!</v>
      </c>
      <c r="L36" s="156" t="e">
        <f t="shared" si="92"/>
        <v>#REF!</v>
      </c>
      <c r="M36" s="157" t="e">
        <f t="shared" si="93"/>
        <v>#REF!</v>
      </c>
      <c r="N36" s="158" t="e">
        <f t="shared" si="94"/>
        <v>#REF!</v>
      </c>
      <c r="O36" s="159"/>
      <c r="P36" s="160">
        <f t="shared" si="95"/>
        <v>0</v>
      </c>
      <c r="Q36" s="161"/>
      <c r="R36" s="160">
        <f t="shared" si="96"/>
        <v>0</v>
      </c>
      <c r="S36" s="162"/>
      <c r="T36" s="160">
        <f t="shared" si="97"/>
        <v>0</v>
      </c>
      <c r="U36" s="163" t="e">
        <v>#REF!</v>
      </c>
      <c r="V36" s="160" t="e">
        <f t="shared" si="98"/>
        <v>#REF!</v>
      </c>
      <c r="W36" s="159"/>
      <c r="X36" s="160">
        <f t="shared" si="99"/>
        <v>0</v>
      </c>
      <c r="Y36" s="146">
        <v>50</v>
      </c>
      <c r="Z36" s="144">
        <f t="shared" si="100"/>
        <v>18746700</v>
      </c>
      <c r="AA36" s="146"/>
      <c r="AB36" s="144">
        <f t="shared" si="101"/>
        <v>0</v>
      </c>
      <c r="AC36" s="146"/>
      <c r="AD36" s="144">
        <f t="shared" si="102"/>
        <v>0</v>
      </c>
      <c r="AE36" s="146"/>
      <c r="AF36" s="144">
        <f t="shared" si="103"/>
        <v>0</v>
      </c>
      <c r="AG36" s="146"/>
      <c r="AH36" s="144">
        <f t="shared" si="104"/>
        <v>0</v>
      </c>
      <c r="AI36" s="146"/>
      <c r="AJ36" s="144">
        <f t="shared" si="105"/>
        <v>0</v>
      </c>
      <c r="AK36" s="146"/>
      <c r="AL36" s="144">
        <f t="shared" si="106"/>
        <v>0</v>
      </c>
      <c r="AM36" s="146"/>
      <c r="AN36" s="144">
        <f t="shared" si="107"/>
        <v>0</v>
      </c>
      <c r="AO36" s="146"/>
      <c r="AP36" s="144">
        <f t="shared" si="108"/>
        <v>0</v>
      </c>
      <c r="AQ36" s="146"/>
      <c r="AR36" s="144">
        <f t="shared" si="109"/>
        <v>0</v>
      </c>
      <c r="AS36" s="146"/>
      <c r="AT36" s="144">
        <f t="shared" si="110"/>
        <v>0</v>
      </c>
      <c r="AU36" s="164"/>
      <c r="AV36" s="164"/>
      <c r="AW36" s="164"/>
      <c r="AX36" s="164"/>
    </row>
    <row r="37" ht="15.75" customHeight="1" spans="3:50" x14ac:dyDescent="0.25">
      <c r="C37" s="234"/>
      <c r="D37" s="97">
        <v>50</v>
      </c>
      <c r="E37" s="149" t="s">
        <v>69</v>
      </c>
      <c r="F37" s="150" t="s">
        <v>50</v>
      </c>
      <c r="G37" s="151">
        <v>1</v>
      </c>
      <c r="H37" s="260">
        <v>26905000</v>
      </c>
      <c r="I37" s="261">
        <f t="shared" si="90"/>
        <v>26905000</v>
      </c>
      <c r="J37" s="262" t="s">
        <v>114</v>
      </c>
      <c r="K37" s="155" t="e">
        <f t="shared" si="91"/>
        <v>#REF!</v>
      </c>
      <c r="L37" s="156" t="e">
        <f t="shared" si="92"/>
        <v>#REF!</v>
      </c>
      <c r="M37" s="157" t="e">
        <f t="shared" si="93"/>
        <v>#REF!</v>
      </c>
      <c r="N37" s="158" t="e">
        <f t="shared" si="94"/>
        <v>#REF!</v>
      </c>
      <c r="O37" s="159"/>
      <c r="P37" s="160">
        <f t="shared" si="95"/>
        <v>0</v>
      </c>
      <c r="Q37" s="161"/>
      <c r="R37" s="160">
        <f t="shared" si="96"/>
        <v>0</v>
      </c>
      <c r="S37" s="162"/>
      <c r="T37" s="160">
        <f t="shared" si="97"/>
        <v>0</v>
      </c>
      <c r="U37" s="163" t="e">
        <v>#REF!</v>
      </c>
      <c r="V37" s="160" t="e">
        <f t="shared" si="98"/>
        <v>#REF!</v>
      </c>
      <c r="W37" s="159"/>
      <c r="X37" s="160">
        <f t="shared" si="99"/>
        <v>0</v>
      </c>
      <c r="Y37" s="146">
        <v>1</v>
      </c>
      <c r="Z37" s="144">
        <f t="shared" si="100"/>
        <v>26905000</v>
      </c>
      <c r="AA37" s="146"/>
      <c r="AB37" s="144">
        <f t="shared" si="101"/>
        <v>0</v>
      </c>
      <c r="AC37" s="146"/>
      <c r="AD37" s="144">
        <f t="shared" si="102"/>
        <v>0</v>
      </c>
      <c r="AE37" s="146"/>
      <c r="AF37" s="144">
        <f t="shared" si="103"/>
        <v>0</v>
      </c>
      <c r="AG37" s="146"/>
      <c r="AH37" s="144">
        <f t="shared" si="104"/>
        <v>0</v>
      </c>
      <c r="AI37" s="146"/>
      <c r="AJ37" s="144">
        <f t="shared" si="105"/>
        <v>0</v>
      </c>
      <c r="AK37" s="146"/>
      <c r="AL37" s="144">
        <f t="shared" si="106"/>
        <v>0</v>
      </c>
      <c r="AM37" s="146"/>
      <c r="AN37" s="144">
        <f t="shared" si="107"/>
        <v>0</v>
      </c>
      <c r="AO37" s="146"/>
      <c r="AP37" s="144">
        <f t="shared" si="108"/>
        <v>0</v>
      </c>
      <c r="AQ37" s="146"/>
      <c r="AR37" s="144">
        <f t="shared" si="109"/>
        <v>0</v>
      </c>
      <c r="AS37" s="146"/>
      <c r="AT37" s="144">
        <f t="shared" si="110"/>
        <v>0</v>
      </c>
      <c r="AU37" s="164"/>
      <c r="AV37" s="164"/>
      <c r="AW37" s="164"/>
      <c r="AX37" s="164"/>
    </row>
    <row r="38" ht="15.75" customHeight="1" spans="3:50" x14ac:dyDescent="0.25">
      <c r="C38" s="234"/>
      <c r="D38" s="97">
        <v>60</v>
      </c>
      <c r="E38" s="149" t="s">
        <v>70</v>
      </c>
      <c r="F38" s="150" t="s">
        <v>55</v>
      </c>
      <c r="G38" s="151">
        <v>12</v>
      </c>
      <c r="H38" s="260">
        <v>864001</v>
      </c>
      <c r="I38" s="261">
        <f t="shared" si="90"/>
        <v>10368012</v>
      </c>
      <c r="J38" s="262" t="s">
        <v>114</v>
      </c>
      <c r="K38" s="155" t="e">
        <f t="shared" si="91"/>
        <v>#REF!</v>
      </c>
      <c r="L38" s="156" t="e">
        <f t="shared" si="92"/>
        <v>#REF!</v>
      </c>
      <c r="M38" s="157" t="e">
        <f t="shared" si="93"/>
        <v>#REF!</v>
      </c>
      <c r="N38" s="158" t="e">
        <f t="shared" si="94"/>
        <v>#REF!</v>
      </c>
      <c r="O38" s="159"/>
      <c r="P38" s="160">
        <f t="shared" si="95"/>
        <v>0</v>
      </c>
      <c r="Q38" s="161"/>
      <c r="R38" s="160">
        <f t="shared" si="96"/>
        <v>0</v>
      </c>
      <c r="S38" s="162"/>
      <c r="T38" s="160">
        <f t="shared" si="97"/>
        <v>0</v>
      </c>
      <c r="U38" s="163" t="e">
        <v>#REF!</v>
      </c>
      <c r="V38" s="160" t="e">
        <f t="shared" si="98"/>
        <v>#REF!</v>
      </c>
      <c r="W38" s="159"/>
      <c r="X38" s="160">
        <f t="shared" si="99"/>
        <v>0</v>
      </c>
      <c r="Y38" s="146">
        <v>12</v>
      </c>
      <c r="Z38" s="144">
        <f t="shared" si="100"/>
        <v>10368012</v>
      </c>
      <c r="AA38" s="146"/>
      <c r="AB38" s="144">
        <f t="shared" si="101"/>
        <v>0</v>
      </c>
      <c r="AC38" s="146"/>
      <c r="AD38" s="144">
        <f t="shared" si="102"/>
        <v>0</v>
      </c>
      <c r="AE38" s="146"/>
      <c r="AF38" s="144">
        <f t="shared" si="103"/>
        <v>0</v>
      </c>
      <c r="AG38" s="146"/>
      <c r="AH38" s="144">
        <f t="shared" si="104"/>
        <v>0</v>
      </c>
      <c r="AI38" s="146"/>
      <c r="AJ38" s="144">
        <f t="shared" si="105"/>
        <v>0</v>
      </c>
      <c r="AK38" s="146"/>
      <c r="AL38" s="144">
        <f t="shared" si="106"/>
        <v>0</v>
      </c>
      <c r="AM38" s="146"/>
      <c r="AN38" s="144">
        <f t="shared" si="107"/>
        <v>0</v>
      </c>
      <c r="AO38" s="146"/>
      <c r="AP38" s="144">
        <f t="shared" si="108"/>
        <v>0</v>
      </c>
      <c r="AQ38" s="146"/>
      <c r="AR38" s="144">
        <f t="shared" si="109"/>
        <v>0</v>
      </c>
      <c r="AS38" s="146"/>
      <c r="AT38" s="144">
        <f t="shared" si="110"/>
        <v>0</v>
      </c>
      <c r="AU38" s="164"/>
      <c r="AV38" s="164"/>
      <c r="AW38" s="164"/>
      <c r="AX38" s="164"/>
    </row>
    <row r="39" ht="15.75" customHeight="1" spans="3:50" x14ac:dyDescent="0.25">
      <c r="C39" s="234"/>
      <c r="D39" s="97">
        <v>70</v>
      </c>
      <c r="E39" s="149" t="s">
        <v>71</v>
      </c>
      <c r="F39" s="150" t="s">
        <v>55</v>
      </c>
      <c r="G39" s="151">
        <v>4</v>
      </c>
      <c r="H39" s="260">
        <v>2564000</v>
      </c>
      <c r="I39" s="261">
        <f t="shared" si="90"/>
        <v>10256000</v>
      </c>
      <c r="J39" s="262" t="s">
        <v>114</v>
      </c>
      <c r="K39" s="155" t="e">
        <f t="shared" si="91"/>
        <v>#REF!</v>
      </c>
      <c r="L39" s="156" t="e">
        <f t="shared" si="92"/>
        <v>#REF!</v>
      </c>
      <c r="M39" s="157" t="e">
        <f t="shared" si="93"/>
        <v>#REF!</v>
      </c>
      <c r="N39" s="158" t="e">
        <f t="shared" si="94"/>
        <v>#REF!</v>
      </c>
      <c r="O39" s="159"/>
      <c r="P39" s="160">
        <f t="shared" si="95"/>
        <v>0</v>
      </c>
      <c r="Q39" s="161"/>
      <c r="R39" s="160">
        <f t="shared" si="96"/>
        <v>0</v>
      </c>
      <c r="S39" s="162"/>
      <c r="T39" s="160">
        <f t="shared" si="97"/>
        <v>0</v>
      </c>
      <c r="U39" s="163" t="e">
        <v>#REF!</v>
      </c>
      <c r="V39" s="160" t="e">
        <f t="shared" si="98"/>
        <v>#REF!</v>
      </c>
      <c r="W39" s="159"/>
      <c r="X39" s="160">
        <f t="shared" si="99"/>
        <v>0</v>
      </c>
      <c r="Y39" s="146">
        <v>4</v>
      </c>
      <c r="Z39" s="144">
        <f t="shared" si="100"/>
        <v>10256000</v>
      </c>
      <c r="AA39" s="146"/>
      <c r="AB39" s="144">
        <f t="shared" si="101"/>
        <v>0</v>
      </c>
      <c r="AC39" s="146"/>
      <c r="AD39" s="144">
        <f t="shared" si="102"/>
        <v>0</v>
      </c>
      <c r="AE39" s="146"/>
      <c r="AF39" s="144">
        <f t="shared" si="103"/>
        <v>0</v>
      </c>
      <c r="AG39" s="146"/>
      <c r="AH39" s="144">
        <f t="shared" si="104"/>
        <v>0</v>
      </c>
      <c r="AI39" s="146"/>
      <c r="AJ39" s="144">
        <f t="shared" si="105"/>
        <v>0</v>
      </c>
      <c r="AK39" s="146"/>
      <c r="AL39" s="144">
        <f t="shared" si="106"/>
        <v>0</v>
      </c>
      <c r="AM39" s="146"/>
      <c r="AN39" s="144">
        <f t="shared" si="107"/>
        <v>0</v>
      </c>
      <c r="AO39" s="146"/>
      <c r="AP39" s="144">
        <f t="shared" si="108"/>
        <v>0</v>
      </c>
      <c r="AQ39" s="146"/>
      <c r="AR39" s="144">
        <f t="shared" si="109"/>
        <v>0</v>
      </c>
      <c r="AS39" s="146"/>
      <c r="AT39" s="144">
        <f t="shared" si="110"/>
        <v>0</v>
      </c>
      <c r="AU39" s="164"/>
      <c r="AV39" s="164"/>
      <c r="AW39" s="164"/>
      <c r="AX39" s="164"/>
    </row>
    <row r="40" ht="15.75" customHeight="1" spans="3:50" x14ac:dyDescent="0.25">
      <c r="C40" s="234"/>
      <c r="D40" s="97">
        <v>80</v>
      </c>
      <c r="E40" s="149" t="s">
        <v>72</v>
      </c>
      <c r="F40" s="150" t="s">
        <v>55</v>
      </c>
      <c r="G40" s="151">
        <v>4</v>
      </c>
      <c r="H40" s="260">
        <v>1399885</v>
      </c>
      <c r="I40" s="261">
        <f t="shared" si="90"/>
        <v>5599540</v>
      </c>
      <c r="J40" s="262" t="s">
        <v>114</v>
      </c>
      <c r="K40" s="155" t="e">
        <f t="shared" si="91"/>
        <v>#REF!</v>
      </c>
      <c r="L40" s="156" t="e">
        <f t="shared" si="92"/>
        <v>#REF!</v>
      </c>
      <c r="M40" s="157" t="e">
        <f t="shared" si="93"/>
        <v>#REF!</v>
      </c>
      <c r="N40" s="158" t="e">
        <f t="shared" si="94"/>
        <v>#REF!</v>
      </c>
      <c r="O40" s="159"/>
      <c r="P40" s="160">
        <f t="shared" si="95"/>
        <v>0</v>
      </c>
      <c r="Q40" s="161"/>
      <c r="R40" s="160">
        <f t="shared" si="96"/>
        <v>0</v>
      </c>
      <c r="S40" s="162"/>
      <c r="T40" s="160">
        <f t="shared" si="97"/>
        <v>0</v>
      </c>
      <c r="U40" s="163" t="e">
        <v>#REF!</v>
      </c>
      <c r="V40" s="160" t="e">
        <f t="shared" si="98"/>
        <v>#REF!</v>
      </c>
      <c r="W40" s="159"/>
      <c r="X40" s="160">
        <f t="shared" si="99"/>
        <v>0</v>
      </c>
      <c r="Y40" s="146">
        <v>4</v>
      </c>
      <c r="Z40" s="144">
        <f t="shared" si="100"/>
        <v>5599540</v>
      </c>
      <c r="AA40" s="146"/>
      <c r="AB40" s="144">
        <f t="shared" si="101"/>
        <v>0</v>
      </c>
      <c r="AC40" s="146"/>
      <c r="AD40" s="144">
        <f t="shared" si="102"/>
        <v>0</v>
      </c>
      <c r="AE40" s="146"/>
      <c r="AF40" s="144">
        <f t="shared" si="103"/>
        <v>0</v>
      </c>
      <c r="AG40" s="146"/>
      <c r="AH40" s="144">
        <f t="shared" si="104"/>
        <v>0</v>
      </c>
      <c r="AI40" s="146"/>
      <c r="AJ40" s="144">
        <f t="shared" si="105"/>
        <v>0</v>
      </c>
      <c r="AK40" s="146"/>
      <c r="AL40" s="144">
        <f t="shared" si="106"/>
        <v>0</v>
      </c>
      <c r="AM40" s="146"/>
      <c r="AN40" s="144">
        <f t="shared" si="107"/>
        <v>0</v>
      </c>
      <c r="AO40" s="146"/>
      <c r="AP40" s="144">
        <f t="shared" si="108"/>
        <v>0</v>
      </c>
      <c r="AQ40" s="146"/>
      <c r="AR40" s="144">
        <f t="shared" si="109"/>
        <v>0</v>
      </c>
      <c r="AS40" s="146"/>
      <c r="AT40" s="144">
        <f t="shared" si="110"/>
        <v>0</v>
      </c>
      <c r="AU40" s="164"/>
      <c r="AV40" s="164"/>
      <c r="AW40" s="164"/>
      <c r="AX40" s="164"/>
    </row>
    <row r="41" ht="16.5" customHeight="1" spans="3:50" x14ac:dyDescent="0.25">
      <c r="C41" s="237"/>
      <c r="D41" s="238">
        <v>90</v>
      </c>
      <c r="E41" s="180" t="s">
        <v>73</v>
      </c>
      <c r="F41" s="181" t="s">
        <v>52</v>
      </c>
      <c r="G41" s="263">
        <v>15</v>
      </c>
      <c r="H41" s="264">
        <v>1208445</v>
      </c>
      <c r="I41" s="265">
        <f t="shared" si="90"/>
        <v>18126675</v>
      </c>
      <c r="J41" s="266" t="s">
        <v>114</v>
      </c>
      <c r="K41" s="185" t="e">
        <f t="shared" si="91"/>
        <v>#REF!</v>
      </c>
      <c r="L41" s="186" t="e">
        <f t="shared" si="92"/>
        <v>#REF!</v>
      </c>
      <c r="M41" s="187" t="e">
        <f t="shared" si="93"/>
        <v>#REF!</v>
      </c>
      <c r="N41" s="188" t="e">
        <f t="shared" si="94"/>
        <v>#REF!</v>
      </c>
      <c r="O41" s="189"/>
      <c r="P41" s="190">
        <f t="shared" si="95"/>
        <v>0</v>
      </c>
      <c r="Q41" s="267"/>
      <c r="R41" s="190">
        <f t="shared" si="96"/>
        <v>0</v>
      </c>
      <c r="S41" s="191"/>
      <c r="T41" s="190">
        <f t="shared" si="97"/>
        <v>0</v>
      </c>
      <c r="U41" s="192" t="e">
        <v>#REF!</v>
      </c>
      <c r="V41" s="190" t="e">
        <f t="shared" si="98"/>
        <v>#REF!</v>
      </c>
      <c r="W41" s="189"/>
      <c r="X41" s="190">
        <f t="shared" si="99"/>
        <v>0</v>
      </c>
      <c r="Y41" s="192">
        <v>10.6</v>
      </c>
      <c r="Z41" s="190">
        <f t="shared" si="100"/>
        <v>12809517</v>
      </c>
      <c r="AA41" s="192"/>
      <c r="AB41" s="190">
        <f t="shared" si="101"/>
        <v>0</v>
      </c>
      <c r="AC41" s="192"/>
      <c r="AD41" s="190">
        <f t="shared" si="102"/>
        <v>0</v>
      </c>
      <c r="AE41" s="192"/>
      <c r="AF41" s="190">
        <f t="shared" si="103"/>
        <v>0</v>
      </c>
      <c r="AG41" s="192"/>
      <c r="AH41" s="190">
        <f t="shared" si="104"/>
        <v>0</v>
      </c>
      <c r="AI41" s="192"/>
      <c r="AJ41" s="190">
        <f t="shared" si="105"/>
        <v>0</v>
      </c>
      <c r="AK41" s="192"/>
      <c r="AL41" s="190">
        <f t="shared" si="106"/>
        <v>0</v>
      </c>
      <c r="AM41" s="192"/>
      <c r="AN41" s="190">
        <f t="shared" si="107"/>
        <v>0</v>
      </c>
      <c r="AO41" s="192"/>
      <c r="AP41" s="190">
        <f t="shared" si="108"/>
        <v>0</v>
      </c>
      <c r="AQ41" s="192"/>
      <c r="AR41" s="190">
        <f t="shared" si="109"/>
        <v>0</v>
      </c>
      <c r="AS41" s="192"/>
      <c r="AT41" s="190">
        <f t="shared" si="110"/>
        <v>0</v>
      </c>
      <c r="AU41" s="164"/>
      <c r="AV41" s="164"/>
      <c r="AW41" s="164"/>
      <c r="AX41" s="164"/>
    </row>
    <row r="42" spans="47:50" x14ac:dyDescent="0.25">
      <c r="AU42" s="164"/>
      <c r="AV42" s="164"/>
      <c r="AW42" s="164"/>
      <c r="AX42" s="164"/>
    </row>
    <row r="43" spans="47:50" x14ac:dyDescent="0.25">
      <c r="AU43" s="164"/>
      <c r="AV43" s="164"/>
      <c r="AW43" s="164"/>
      <c r="AX43" s="164"/>
    </row>
    <row r="44" spans="47:50" x14ac:dyDescent="0.25">
      <c r="AU44" s="164"/>
      <c r="AV44" s="164"/>
      <c r="AW44" s="164"/>
      <c r="AX44" s="164"/>
    </row>
    <row r="45" spans="47:50" x14ac:dyDescent="0.25">
      <c r="AU45" s="164"/>
      <c r="AV45" s="164"/>
      <c r="AW45" s="164"/>
      <c r="AX45" s="164"/>
    </row>
    <row r="46" spans="26:50" x14ac:dyDescent="0.25">
      <c r="Z46" s="268"/>
      <c r="AU46" s="164"/>
      <c r="AV46" s="164"/>
      <c r="AW46" s="164"/>
      <c r="AX46" s="164"/>
    </row>
    <row r="47" spans="47:50" x14ac:dyDescent="0.25">
      <c r="AU47" s="164"/>
      <c r="AV47" s="164"/>
      <c r="AW47" s="164"/>
      <c r="AX47" s="164"/>
    </row>
    <row r="48" spans="47:50" x14ac:dyDescent="0.25">
      <c r="AU48" s="164"/>
      <c r="AV48" s="164"/>
      <c r="AW48" s="164"/>
      <c r="AX48" s="164"/>
    </row>
    <row r="49" spans="47:50" x14ac:dyDescent="0.25">
      <c r="AU49" s="164"/>
      <c r="AV49" s="164"/>
      <c r="AW49" s="164"/>
      <c r="AX49" s="164"/>
    </row>
    <row r="50" spans="47:50" x14ac:dyDescent="0.25">
      <c r="AU50" s="164"/>
      <c r="AV50" s="164"/>
      <c r="AW50" s="164"/>
      <c r="AX50" s="164"/>
    </row>
    <row r="51" spans="47:50" x14ac:dyDescent="0.25">
      <c r="AU51" s="164"/>
      <c r="AV51" s="164"/>
      <c r="AW51" s="164"/>
      <c r="AX51" s="164"/>
    </row>
    <row r="52" spans="47:50" x14ac:dyDescent="0.25">
      <c r="AU52" s="164"/>
      <c r="AV52" s="164"/>
      <c r="AW52" s="164"/>
      <c r="AX52" s="164"/>
    </row>
    <row r="53" spans="47:50" x14ac:dyDescent="0.25">
      <c r="AU53" s="164"/>
      <c r="AV53" s="164"/>
      <c r="AW53" s="164"/>
      <c r="AX53" s="164"/>
    </row>
    <row r="54" spans="47:50" x14ac:dyDescent="0.25">
      <c r="AU54" s="164"/>
      <c r="AV54" s="164"/>
      <c r="AW54" s="164"/>
      <c r="AX54" s="164"/>
    </row>
    <row r="55" spans="47:50" x14ac:dyDescent="0.25">
      <c r="AU55" s="164"/>
      <c r="AV55" s="164"/>
      <c r="AW55" s="164"/>
      <c r="AX55" s="164"/>
    </row>
    <row r="56" spans="47:50" x14ac:dyDescent="0.25">
      <c r="AU56" s="164"/>
      <c r="AV56" s="164"/>
      <c r="AW56" s="164"/>
      <c r="AX56" s="164"/>
    </row>
    <row r="57" spans="47:50" x14ac:dyDescent="0.25">
      <c r="AU57" s="164"/>
      <c r="AV57" s="164"/>
      <c r="AW57" s="164"/>
      <c r="AX57" s="164"/>
    </row>
    <row r="58" spans="47:50" x14ac:dyDescent="0.25">
      <c r="AU58" s="164"/>
      <c r="AV58" s="164"/>
      <c r="AW58" s="164"/>
      <c r="AX58" s="164"/>
    </row>
    <row r="59" spans="47:50" x14ac:dyDescent="0.25">
      <c r="AU59" s="164"/>
      <c r="AV59" s="164"/>
      <c r="AW59" s="164"/>
      <c r="AX59" s="164"/>
    </row>
    <row r="60" spans="47:50" x14ac:dyDescent="0.25">
      <c r="AU60" s="164"/>
      <c r="AV60" s="164"/>
      <c r="AW60" s="164"/>
      <c r="AX60" s="164"/>
    </row>
    <row r="61" spans="47:50" x14ac:dyDescent="0.25">
      <c r="AU61" s="164"/>
      <c r="AV61" s="164"/>
      <c r="AW61" s="164"/>
      <c r="AX61" s="164"/>
    </row>
  </sheetData>
  <mergeCells count="21">
    <mergeCell ref="G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C8:C27"/>
    <mergeCell ref="C33:C41"/>
  </mergeCells>
  <conditionalFormatting sqref="M8:N27">
    <cfRule type="cellIs" dxfId="3" priority="2" operator="lessThanOrEqual">
      <formula>0</formula>
    </cfRule>
  </conditionalFormatting>
  <conditionalFormatting sqref="M29:N29">
    <cfRule type="cellIs" dxfId="4" priority="8" operator="lessThanOrEqual">
      <formula>0</formula>
    </cfRule>
  </conditionalFormatting>
  <conditionalFormatting sqref="M31:N31">
    <cfRule type="cellIs" dxfId="5" priority="6" operator="lessThanOrEqual">
      <formula>0</formula>
    </cfRule>
  </conditionalFormatting>
  <conditionalFormatting sqref="M33:N41">
    <cfRule type="cellIs" dxfId="6" priority="1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185"/>
  <sheetViews>
    <sheetView workbookViewId="0" zoomScale="100" zoomScaleNormal="100">
      <selection activeCell="J31" sqref="J31"/>
    </sheetView>
  </sheetViews>
  <sheetFormatPr defaultRowHeight="15" outlineLevelRow="0" outlineLevelCol="0" x14ac:dyDescent="0.25" defaultColWidth="8.88671875"/>
  <cols>
    <col min="1" max="2" width="2.109375" style="1" customWidth="1"/>
    <col min="3" max="3" width="9.6640625" style="1" customWidth="1"/>
    <col min="4" max="4" width="13.77734375" style="1" customWidth="1"/>
    <col min="5" max="5" width="15.21875" style="1" customWidth="1"/>
    <col min="6" max="6" width="9.6640625" style="1" customWidth="1"/>
    <col min="7" max="7" width="11.5546875" style="1" customWidth="1"/>
    <col min="8" max="8" width="10.109375" style="1" customWidth="1"/>
    <col min="9" max="9" width="7.21875" style="1" customWidth="1"/>
    <col min="10" max="10" width="29.6640625" style="1" customWidth="1"/>
    <col min="11" max="11" width="3.109375" style="1" customWidth="1"/>
    <col min="12" max="12" width="2.109375" style="1" customWidth="1"/>
    <col min="13" max="13" width="8.6640625" style="1" customWidth="1"/>
    <col min="14" max="256" width="11.5546875" style="1" customWidth="1"/>
    <col min="257" max="258" width="2.109375" style="1" customWidth="1"/>
    <col min="259" max="259" width="9.6640625" style="1" customWidth="1"/>
    <col min="260" max="260" width="13.77734375" style="1" customWidth="1"/>
    <col min="261" max="261" width="15.21875" style="1" customWidth="1"/>
    <col min="262" max="262" width="9.6640625" style="1" customWidth="1"/>
    <col min="263" max="263" width="11.5546875" style="1" customWidth="1"/>
    <col min="264" max="264" width="10.109375" style="1" customWidth="1"/>
    <col min="265" max="265" width="7.21875" style="1" customWidth="1"/>
    <col min="266" max="266" width="29.6640625" style="1" customWidth="1"/>
    <col min="267" max="267" width="3.109375" style="1" customWidth="1"/>
    <col min="268" max="268" width="2.109375" style="1" customWidth="1"/>
    <col min="269" max="269" width="8.6640625" style="1" customWidth="1"/>
    <col min="270" max="512" width="11.5546875" style="1" customWidth="1"/>
    <col min="513" max="514" width="2.109375" style="1" customWidth="1"/>
    <col min="515" max="515" width="9.6640625" style="1" customWidth="1"/>
    <col min="516" max="516" width="13.77734375" style="1" customWidth="1"/>
    <col min="517" max="517" width="15.21875" style="1" customWidth="1"/>
    <col min="518" max="518" width="9.6640625" style="1" customWidth="1"/>
    <col min="519" max="519" width="11.5546875" style="1" customWidth="1"/>
    <col min="520" max="520" width="10.109375" style="1" customWidth="1"/>
    <col min="521" max="521" width="7.21875" style="1" customWidth="1"/>
    <col min="522" max="522" width="29.6640625" style="1" customWidth="1"/>
    <col min="523" max="523" width="3.109375" style="1" customWidth="1"/>
    <col min="524" max="524" width="2.109375" style="1" customWidth="1"/>
    <col min="525" max="525" width="8.6640625" style="1" customWidth="1"/>
    <col min="526" max="768" width="11.5546875" style="1" customWidth="1"/>
    <col min="769" max="770" width="2.109375" style="1" customWidth="1"/>
    <col min="771" max="771" width="9.6640625" style="1" customWidth="1"/>
    <col min="772" max="772" width="13.77734375" style="1" customWidth="1"/>
    <col min="773" max="773" width="15.21875" style="1" customWidth="1"/>
    <col min="774" max="774" width="9.6640625" style="1" customWidth="1"/>
    <col min="775" max="775" width="11.5546875" style="1" customWidth="1"/>
    <col min="776" max="776" width="10.109375" style="1" customWidth="1"/>
    <col min="777" max="777" width="7.21875" style="1" customWidth="1"/>
    <col min="778" max="778" width="29.6640625" style="1" customWidth="1"/>
    <col min="779" max="779" width="3.109375" style="1" customWidth="1"/>
    <col min="780" max="780" width="2.109375" style="1" customWidth="1"/>
    <col min="781" max="781" width="8.6640625" style="1" customWidth="1"/>
    <col min="782" max="1024" width="11.5546875" style="1" customWidth="1"/>
    <col min="1025" max="1026" width="2.109375" style="1" customWidth="1"/>
    <col min="1027" max="1027" width="9.6640625" style="1" customWidth="1"/>
    <col min="1028" max="1028" width="13.77734375" style="1" customWidth="1"/>
    <col min="1029" max="1029" width="15.21875" style="1" customWidth="1"/>
    <col min="1030" max="1030" width="9.6640625" style="1" customWidth="1"/>
    <col min="1031" max="1031" width="11.5546875" style="1" customWidth="1"/>
    <col min="1032" max="1032" width="10.109375" style="1" customWidth="1"/>
    <col min="1033" max="1033" width="7.21875" style="1" customWidth="1"/>
    <col min="1034" max="1034" width="29.6640625" style="1" customWidth="1"/>
    <col min="1035" max="1035" width="3.109375" style="1" customWidth="1"/>
    <col min="1036" max="1036" width="2.109375" style="1" customWidth="1"/>
    <col min="1037" max="1037" width="8.6640625" style="1" customWidth="1"/>
    <col min="1038" max="1280" width="11.5546875" style="1" customWidth="1"/>
    <col min="1281" max="1282" width="2.109375" style="1" customWidth="1"/>
    <col min="1283" max="1283" width="9.6640625" style="1" customWidth="1"/>
    <col min="1284" max="1284" width="13.77734375" style="1" customWidth="1"/>
    <col min="1285" max="1285" width="15.21875" style="1" customWidth="1"/>
    <col min="1286" max="1286" width="9.6640625" style="1" customWidth="1"/>
    <col min="1287" max="1287" width="11.5546875" style="1" customWidth="1"/>
    <col min="1288" max="1288" width="10.109375" style="1" customWidth="1"/>
    <col min="1289" max="1289" width="7.21875" style="1" customWidth="1"/>
    <col min="1290" max="1290" width="29.6640625" style="1" customWidth="1"/>
    <col min="1291" max="1291" width="3.109375" style="1" customWidth="1"/>
    <col min="1292" max="1292" width="2.109375" style="1" customWidth="1"/>
    <col min="1293" max="1293" width="8.6640625" style="1" customWidth="1"/>
    <col min="1294" max="1536" width="11.5546875" style="1" customWidth="1"/>
    <col min="1537" max="1538" width="2.109375" style="1" customWidth="1"/>
    <col min="1539" max="1539" width="9.6640625" style="1" customWidth="1"/>
    <col min="1540" max="1540" width="13.77734375" style="1" customWidth="1"/>
    <col min="1541" max="1541" width="15.21875" style="1" customWidth="1"/>
    <col min="1542" max="1542" width="9.6640625" style="1" customWidth="1"/>
    <col min="1543" max="1543" width="11.5546875" style="1" customWidth="1"/>
    <col min="1544" max="1544" width="10.109375" style="1" customWidth="1"/>
    <col min="1545" max="1545" width="7.21875" style="1" customWidth="1"/>
    <col min="1546" max="1546" width="29.6640625" style="1" customWidth="1"/>
    <col min="1547" max="1547" width="3.109375" style="1" customWidth="1"/>
    <col min="1548" max="1548" width="2.109375" style="1" customWidth="1"/>
    <col min="1549" max="1549" width="8.6640625" style="1" customWidth="1"/>
    <col min="1550" max="1792" width="11.5546875" style="1" customWidth="1"/>
    <col min="1793" max="1794" width="2.109375" style="1" customWidth="1"/>
    <col min="1795" max="1795" width="9.6640625" style="1" customWidth="1"/>
    <col min="1796" max="1796" width="13.77734375" style="1" customWidth="1"/>
    <col min="1797" max="1797" width="15.21875" style="1" customWidth="1"/>
    <col min="1798" max="1798" width="9.6640625" style="1" customWidth="1"/>
    <col min="1799" max="1799" width="11.5546875" style="1" customWidth="1"/>
    <col min="1800" max="1800" width="10.109375" style="1" customWidth="1"/>
    <col min="1801" max="1801" width="7.21875" style="1" customWidth="1"/>
    <col min="1802" max="1802" width="29.6640625" style="1" customWidth="1"/>
    <col min="1803" max="1803" width="3.109375" style="1" customWidth="1"/>
    <col min="1804" max="1804" width="2.109375" style="1" customWidth="1"/>
    <col min="1805" max="1805" width="8.6640625" style="1" customWidth="1"/>
    <col min="1806" max="2048" width="11.5546875" style="1" customWidth="1"/>
    <col min="2049" max="2050" width="2.109375" style="1" customWidth="1"/>
    <col min="2051" max="2051" width="9.6640625" style="1" customWidth="1"/>
    <col min="2052" max="2052" width="13.77734375" style="1" customWidth="1"/>
    <col min="2053" max="2053" width="15.21875" style="1" customWidth="1"/>
    <col min="2054" max="2054" width="9.6640625" style="1" customWidth="1"/>
    <col min="2055" max="2055" width="11.5546875" style="1" customWidth="1"/>
    <col min="2056" max="2056" width="10.109375" style="1" customWidth="1"/>
    <col min="2057" max="2057" width="7.21875" style="1" customWidth="1"/>
    <col min="2058" max="2058" width="29.6640625" style="1" customWidth="1"/>
    <col min="2059" max="2059" width="3.109375" style="1" customWidth="1"/>
    <col min="2060" max="2060" width="2.109375" style="1" customWidth="1"/>
    <col min="2061" max="2061" width="8.6640625" style="1" customWidth="1"/>
    <col min="2062" max="2304" width="11.5546875" style="1" customWidth="1"/>
    <col min="2305" max="2306" width="2.109375" style="1" customWidth="1"/>
    <col min="2307" max="2307" width="9.6640625" style="1" customWidth="1"/>
    <col min="2308" max="2308" width="13.77734375" style="1" customWidth="1"/>
    <col min="2309" max="2309" width="15.21875" style="1" customWidth="1"/>
    <col min="2310" max="2310" width="9.6640625" style="1" customWidth="1"/>
    <col min="2311" max="2311" width="11.5546875" style="1" customWidth="1"/>
    <col min="2312" max="2312" width="10.109375" style="1" customWidth="1"/>
    <col min="2313" max="2313" width="7.21875" style="1" customWidth="1"/>
    <col min="2314" max="2314" width="29.6640625" style="1" customWidth="1"/>
    <col min="2315" max="2315" width="3.109375" style="1" customWidth="1"/>
    <col min="2316" max="2316" width="2.109375" style="1" customWidth="1"/>
    <col min="2317" max="2317" width="8.6640625" style="1" customWidth="1"/>
    <col min="2318" max="2560" width="11.5546875" style="1" customWidth="1"/>
    <col min="2561" max="2562" width="2.109375" style="1" customWidth="1"/>
    <col min="2563" max="2563" width="9.6640625" style="1" customWidth="1"/>
    <col min="2564" max="2564" width="13.77734375" style="1" customWidth="1"/>
    <col min="2565" max="2565" width="15.21875" style="1" customWidth="1"/>
    <col min="2566" max="2566" width="9.6640625" style="1" customWidth="1"/>
    <col min="2567" max="2567" width="11.5546875" style="1" customWidth="1"/>
    <col min="2568" max="2568" width="10.109375" style="1" customWidth="1"/>
    <col min="2569" max="2569" width="7.21875" style="1" customWidth="1"/>
    <col min="2570" max="2570" width="29.6640625" style="1" customWidth="1"/>
    <col min="2571" max="2571" width="3.109375" style="1" customWidth="1"/>
    <col min="2572" max="2572" width="2.109375" style="1" customWidth="1"/>
    <col min="2573" max="2573" width="8.6640625" style="1" customWidth="1"/>
    <col min="2574" max="2816" width="11.5546875" style="1" customWidth="1"/>
    <col min="2817" max="2818" width="2.109375" style="1" customWidth="1"/>
    <col min="2819" max="2819" width="9.6640625" style="1" customWidth="1"/>
    <col min="2820" max="2820" width="13.77734375" style="1" customWidth="1"/>
    <col min="2821" max="2821" width="15.21875" style="1" customWidth="1"/>
    <col min="2822" max="2822" width="9.6640625" style="1" customWidth="1"/>
    <col min="2823" max="2823" width="11.5546875" style="1" customWidth="1"/>
    <col min="2824" max="2824" width="10.109375" style="1" customWidth="1"/>
    <col min="2825" max="2825" width="7.21875" style="1" customWidth="1"/>
    <col min="2826" max="2826" width="29.6640625" style="1" customWidth="1"/>
    <col min="2827" max="2827" width="3.109375" style="1" customWidth="1"/>
    <col min="2828" max="2828" width="2.109375" style="1" customWidth="1"/>
    <col min="2829" max="2829" width="8.6640625" style="1" customWidth="1"/>
    <col min="2830" max="3072" width="11.5546875" style="1" customWidth="1"/>
    <col min="3073" max="3074" width="2.109375" style="1" customWidth="1"/>
    <col min="3075" max="3075" width="9.6640625" style="1" customWidth="1"/>
    <col min="3076" max="3076" width="13.77734375" style="1" customWidth="1"/>
    <col min="3077" max="3077" width="15.21875" style="1" customWidth="1"/>
    <col min="3078" max="3078" width="9.6640625" style="1" customWidth="1"/>
    <col min="3079" max="3079" width="11.5546875" style="1" customWidth="1"/>
    <col min="3080" max="3080" width="10.109375" style="1" customWidth="1"/>
    <col min="3081" max="3081" width="7.21875" style="1" customWidth="1"/>
    <col min="3082" max="3082" width="29.6640625" style="1" customWidth="1"/>
    <col min="3083" max="3083" width="3.109375" style="1" customWidth="1"/>
    <col min="3084" max="3084" width="2.109375" style="1" customWidth="1"/>
    <col min="3085" max="3085" width="8.6640625" style="1" customWidth="1"/>
    <col min="3086" max="3328" width="11.5546875" style="1" customWidth="1"/>
    <col min="3329" max="3330" width="2.109375" style="1" customWidth="1"/>
    <col min="3331" max="3331" width="9.6640625" style="1" customWidth="1"/>
    <col min="3332" max="3332" width="13.77734375" style="1" customWidth="1"/>
    <col min="3333" max="3333" width="15.21875" style="1" customWidth="1"/>
    <col min="3334" max="3334" width="9.6640625" style="1" customWidth="1"/>
    <col min="3335" max="3335" width="11.5546875" style="1" customWidth="1"/>
    <col min="3336" max="3336" width="10.109375" style="1" customWidth="1"/>
    <col min="3337" max="3337" width="7.21875" style="1" customWidth="1"/>
    <col min="3338" max="3338" width="29.6640625" style="1" customWidth="1"/>
    <col min="3339" max="3339" width="3.109375" style="1" customWidth="1"/>
    <col min="3340" max="3340" width="2.109375" style="1" customWidth="1"/>
    <col min="3341" max="3341" width="8.6640625" style="1" customWidth="1"/>
    <col min="3342" max="3584" width="11.5546875" style="1" customWidth="1"/>
    <col min="3585" max="3586" width="2.109375" style="1" customWidth="1"/>
    <col min="3587" max="3587" width="9.6640625" style="1" customWidth="1"/>
    <col min="3588" max="3588" width="13.77734375" style="1" customWidth="1"/>
    <col min="3589" max="3589" width="15.21875" style="1" customWidth="1"/>
    <col min="3590" max="3590" width="9.6640625" style="1" customWidth="1"/>
    <col min="3591" max="3591" width="11.5546875" style="1" customWidth="1"/>
    <col min="3592" max="3592" width="10.109375" style="1" customWidth="1"/>
    <col min="3593" max="3593" width="7.21875" style="1" customWidth="1"/>
    <col min="3594" max="3594" width="29.6640625" style="1" customWidth="1"/>
    <col min="3595" max="3595" width="3.109375" style="1" customWidth="1"/>
    <col min="3596" max="3596" width="2.109375" style="1" customWidth="1"/>
    <col min="3597" max="3597" width="8.6640625" style="1" customWidth="1"/>
    <col min="3598" max="3840" width="11.5546875" style="1" customWidth="1"/>
    <col min="3841" max="3842" width="2.109375" style="1" customWidth="1"/>
    <col min="3843" max="3843" width="9.6640625" style="1" customWidth="1"/>
    <col min="3844" max="3844" width="13.77734375" style="1" customWidth="1"/>
    <col min="3845" max="3845" width="15.21875" style="1" customWidth="1"/>
    <col min="3846" max="3846" width="9.6640625" style="1" customWidth="1"/>
    <col min="3847" max="3847" width="11.5546875" style="1" customWidth="1"/>
    <col min="3848" max="3848" width="10.109375" style="1" customWidth="1"/>
    <col min="3849" max="3849" width="7.21875" style="1" customWidth="1"/>
    <col min="3850" max="3850" width="29.6640625" style="1" customWidth="1"/>
    <col min="3851" max="3851" width="3.109375" style="1" customWidth="1"/>
    <col min="3852" max="3852" width="2.109375" style="1" customWidth="1"/>
    <col min="3853" max="3853" width="8.6640625" style="1" customWidth="1"/>
    <col min="3854" max="4096" width="11.5546875" style="1" customWidth="1"/>
    <col min="4097" max="4098" width="2.109375" style="1" customWidth="1"/>
    <col min="4099" max="4099" width="9.6640625" style="1" customWidth="1"/>
    <col min="4100" max="4100" width="13.77734375" style="1" customWidth="1"/>
    <col min="4101" max="4101" width="15.21875" style="1" customWidth="1"/>
    <col min="4102" max="4102" width="9.6640625" style="1" customWidth="1"/>
    <col min="4103" max="4103" width="11.5546875" style="1" customWidth="1"/>
    <col min="4104" max="4104" width="10.109375" style="1" customWidth="1"/>
    <col min="4105" max="4105" width="7.21875" style="1" customWidth="1"/>
    <col min="4106" max="4106" width="29.6640625" style="1" customWidth="1"/>
    <col min="4107" max="4107" width="3.109375" style="1" customWidth="1"/>
    <col min="4108" max="4108" width="2.109375" style="1" customWidth="1"/>
    <col min="4109" max="4109" width="8.6640625" style="1" customWidth="1"/>
    <col min="4110" max="4352" width="11.5546875" style="1" customWidth="1"/>
    <col min="4353" max="4354" width="2.109375" style="1" customWidth="1"/>
    <col min="4355" max="4355" width="9.6640625" style="1" customWidth="1"/>
    <col min="4356" max="4356" width="13.77734375" style="1" customWidth="1"/>
    <col min="4357" max="4357" width="15.21875" style="1" customWidth="1"/>
    <col min="4358" max="4358" width="9.6640625" style="1" customWidth="1"/>
    <col min="4359" max="4359" width="11.5546875" style="1" customWidth="1"/>
    <col min="4360" max="4360" width="10.109375" style="1" customWidth="1"/>
    <col min="4361" max="4361" width="7.21875" style="1" customWidth="1"/>
    <col min="4362" max="4362" width="29.6640625" style="1" customWidth="1"/>
    <col min="4363" max="4363" width="3.109375" style="1" customWidth="1"/>
    <col min="4364" max="4364" width="2.109375" style="1" customWidth="1"/>
    <col min="4365" max="4365" width="8.6640625" style="1" customWidth="1"/>
    <col min="4366" max="4608" width="11.5546875" style="1" customWidth="1"/>
    <col min="4609" max="4610" width="2.109375" style="1" customWidth="1"/>
    <col min="4611" max="4611" width="9.6640625" style="1" customWidth="1"/>
    <col min="4612" max="4612" width="13.77734375" style="1" customWidth="1"/>
    <col min="4613" max="4613" width="15.21875" style="1" customWidth="1"/>
    <col min="4614" max="4614" width="9.6640625" style="1" customWidth="1"/>
    <col min="4615" max="4615" width="11.5546875" style="1" customWidth="1"/>
    <col min="4616" max="4616" width="10.109375" style="1" customWidth="1"/>
    <col min="4617" max="4617" width="7.21875" style="1" customWidth="1"/>
    <col min="4618" max="4618" width="29.6640625" style="1" customWidth="1"/>
    <col min="4619" max="4619" width="3.109375" style="1" customWidth="1"/>
    <col min="4620" max="4620" width="2.109375" style="1" customWidth="1"/>
    <col min="4621" max="4621" width="8.6640625" style="1" customWidth="1"/>
    <col min="4622" max="4864" width="11.5546875" style="1" customWidth="1"/>
    <col min="4865" max="4866" width="2.109375" style="1" customWidth="1"/>
    <col min="4867" max="4867" width="9.6640625" style="1" customWidth="1"/>
    <col min="4868" max="4868" width="13.77734375" style="1" customWidth="1"/>
    <col min="4869" max="4869" width="15.21875" style="1" customWidth="1"/>
    <col min="4870" max="4870" width="9.6640625" style="1" customWidth="1"/>
    <col min="4871" max="4871" width="11.5546875" style="1" customWidth="1"/>
    <col min="4872" max="4872" width="10.109375" style="1" customWidth="1"/>
    <col min="4873" max="4873" width="7.21875" style="1" customWidth="1"/>
    <col min="4874" max="4874" width="29.6640625" style="1" customWidth="1"/>
    <col min="4875" max="4875" width="3.109375" style="1" customWidth="1"/>
    <col min="4876" max="4876" width="2.109375" style="1" customWidth="1"/>
    <col min="4877" max="4877" width="8.6640625" style="1" customWidth="1"/>
    <col min="4878" max="5120" width="11.5546875" style="1" customWidth="1"/>
    <col min="5121" max="5122" width="2.109375" style="1" customWidth="1"/>
    <col min="5123" max="5123" width="9.6640625" style="1" customWidth="1"/>
    <col min="5124" max="5124" width="13.77734375" style="1" customWidth="1"/>
    <col min="5125" max="5125" width="15.21875" style="1" customWidth="1"/>
    <col min="5126" max="5126" width="9.6640625" style="1" customWidth="1"/>
    <col min="5127" max="5127" width="11.5546875" style="1" customWidth="1"/>
    <col min="5128" max="5128" width="10.109375" style="1" customWidth="1"/>
    <col min="5129" max="5129" width="7.21875" style="1" customWidth="1"/>
    <col min="5130" max="5130" width="29.6640625" style="1" customWidth="1"/>
    <col min="5131" max="5131" width="3.109375" style="1" customWidth="1"/>
    <col min="5132" max="5132" width="2.109375" style="1" customWidth="1"/>
    <col min="5133" max="5133" width="8.6640625" style="1" customWidth="1"/>
    <col min="5134" max="5376" width="11.5546875" style="1" customWidth="1"/>
    <col min="5377" max="5378" width="2.109375" style="1" customWidth="1"/>
    <col min="5379" max="5379" width="9.6640625" style="1" customWidth="1"/>
    <col min="5380" max="5380" width="13.77734375" style="1" customWidth="1"/>
    <col min="5381" max="5381" width="15.21875" style="1" customWidth="1"/>
    <col min="5382" max="5382" width="9.6640625" style="1" customWidth="1"/>
    <col min="5383" max="5383" width="11.5546875" style="1" customWidth="1"/>
    <col min="5384" max="5384" width="10.109375" style="1" customWidth="1"/>
    <col min="5385" max="5385" width="7.21875" style="1" customWidth="1"/>
    <col min="5386" max="5386" width="29.6640625" style="1" customWidth="1"/>
    <col min="5387" max="5387" width="3.109375" style="1" customWidth="1"/>
    <col min="5388" max="5388" width="2.109375" style="1" customWidth="1"/>
    <col min="5389" max="5389" width="8.6640625" style="1" customWidth="1"/>
    <col min="5390" max="5632" width="11.5546875" style="1" customWidth="1"/>
    <col min="5633" max="5634" width="2.109375" style="1" customWidth="1"/>
    <col min="5635" max="5635" width="9.6640625" style="1" customWidth="1"/>
    <col min="5636" max="5636" width="13.77734375" style="1" customWidth="1"/>
    <col min="5637" max="5637" width="15.21875" style="1" customWidth="1"/>
    <col min="5638" max="5638" width="9.6640625" style="1" customWidth="1"/>
    <col min="5639" max="5639" width="11.5546875" style="1" customWidth="1"/>
    <col min="5640" max="5640" width="10.109375" style="1" customWidth="1"/>
    <col min="5641" max="5641" width="7.21875" style="1" customWidth="1"/>
    <col min="5642" max="5642" width="29.6640625" style="1" customWidth="1"/>
    <col min="5643" max="5643" width="3.109375" style="1" customWidth="1"/>
    <col min="5644" max="5644" width="2.109375" style="1" customWidth="1"/>
    <col min="5645" max="5645" width="8.6640625" style="1" customWidth="1"/>
    <col min="5646" max="5888" width="11.5546875" style="1" customWidth="1"/>
    <col min="5889" max="5890" width="2.109375" style="1" customWidth="1"/>
    <col min="5891" max="5891" width="9.6640625" style="1" customWidth="1"/>
    <col min="5892" max="5892" width="13.77734375" style="1" customWidth="1"/>
    <col min="5893" max="5893" width="15.21875" style="1" customWidth="1"/>
    <col min="5894" max="5894" width="9.6640625" style="1" customWidth="1"/>
    <col min="5895" max="5895" width="11.5546875" style="1" customWidth="1"/>
    <col min="5896" max="5896" width="10.109375" style="1" customWidth="1"/>
    <col min="5897" max="5897" width="7.21875" style="1" customWidth="1"/>
    <col min="5898" max="5898" width="29.6640625" style="1" customWidth="1"/>
    <col min="5899" max="5899" width="3.109375" style="1" customWidth="1"/>
    <col min="5900" max="5900" width="2.109375" style="1" customWidth="1"/>
    <col min="5901" max="5901" width="8.6640625" style="1" customWidth="1"/>
    <col min="5902" max="6144" width="11.5546875" style="1" customWidth="1"/>
    <col min="6145" max="6146" width="2.109375" style="1" customWidth="1"/>
    <col min="6147" max="6147" width="9.6640625" style="1" customWidth="1"/>
    <col min="6148" max="6148" width="13.77734375" style="1" customWidth="1"/>
    <col min="6149" max="6149" width="15.21875" style="1" customWidth="1"/>
    <col min="6150" max="6150" width="9.6640625" style="1" customWidth="1"/>
    <col min="6151" max="6151" width="11.5546875" style="1" customWidth="1"/>
    <col min="6152" max="6152" width="10.109375" style="1" customWidth="1"/>
    <col min="6153" max="6153" width="7.21875" style="1" customWidth="1"/>
    <col min="6154" max="6154" width="29.6640625" style="1" customWidth="1"/>
    <col min="6155" max="6155" width="3.109375" style="1" customWidth="1"/>
    <col min="6156" max="6156" width="2.109375" style="1" customWidth="1"/>
    <col min="6157" max="6157" width="8.6640625" style="1" customWidth="1"/>
    <col min="6158" max="6400" width="11.5546875" style="1" customWidth="1"/>
    <col min="6401" max="6402" width="2.109375" style="1" customWidth="1"/>
    <col min="6403" max="6403" width="9.6640625" style="1" customWidth="1"/>
    <col min="6404" max="6404" width="13.77734375" style="1" customWidth="1"/>
    <col min="6405" max="6405" width="15.21875" style="1" customWidth="1"/>
    <col min="6406" max="6406" width="9.6640625" style="1" customWidth="1"/>
    <col min="6407" max="6407" width="11.5546875" style="1" customWidth="1"/>
    <col min="6408" max="6408" width="10.109375" style="1" customWidth="1"/>
    <col min="6409" max="6409" width="7.21875" style="1" customWidth="1"/>
    <col min="6410" max="6410" width="29.6640625" style="1" customWidth="1"/>
    <col min="6411" max="6411" width="3.109375" style="1" customWidth="1"/>
    <col min="6412" max="6412" width="2.109375" style="1" customWidth="1"/>
    <col min="6413" max="6413" width="8.6640625" style="1" customWidth="1"/>
    <col min="6414" max="6656" width="11.5546875" style="1" customWidth="1"/>
    <col min="6657" max="6658" width="2.109375" style="1" customWidth="1"/>
    <col min="6659" max="6659" width="9.6640625" style="1" customWidth="1"/>
    <col min="6660" max="6660" width="13.77734375" style="1" customWidth="1"/>
    <col min="6661" max="6661" width="15.21875" style="1" customWidth="1"/>
    <col min="6662" max="6662" width="9.6640625" style="1" customWidth="1"/>
    <col min="6663" max="6663" width="11.5546875" style="1" customWidth="1"/>
    <col min="6664" max="6664" width="10.109375" style="1" customWidth="1"/>
    <col min="6665" max="6665" width="7.21875" style="1" customWidth="1"/>
    <col min="6666" max="6666" width="29.6640625" style="1" customWidth="1"/>
    <col min="6667" max="6667" width="3.109375" style="1" customWidth="1"/>
    <col min="6668" max="6668" width="2.109375" style="1" customWidth="1"/>
    <col min="6669" max="6669" width="8.6640625" style="1" customWidth="1"/>
    <col min="6670" max="6912" width="11.5546875" style="1" customWidth="1"/>
    <col min="6913" max="6914" width="2.109375" style="1" customWidth="1"/>
    <col min="6915" max="6915" width="9.6640625" style="1" customWidth="1"/>
    <col min="6916" max="6916" width="13.77734375" style="1" customWidth="1"/>
    <col min="6917" max="6917" width="15.21875" style="1" customWidth="1"/>
    <col min="6918" max="6918" width="9.6640625" style="1" customWidth="1"/>
    <col min="6919" max="6919" width="11.5546875" style="1" customWidth="1"/>
    <col min="6920" max="6920" width="10.109375" style="1" customWidth="1"/>
    <col min="6921" max="6921" width="7.21875" style="1" customWidth="1"/>
    <col min="6922" max="6922" width="29.6640625" style="1" customWidth="1"/>
    <col min="6923" max="6923" width="3.109375" style="1" customWidth="1"/>
    <col min="6924" max="6924" width="2.109375" style="1" customWidth="1"/>
    <col min="6925" max="6925" width="8.6640625" style="1" customWidth="1"/>
    <col min="6926" max="7168" width="11.5546875" style="1" customWidth="1"/>
    <col min="7169" max="7170" width="2.109375" style="1" customWidth="1"/>
    <col min="7171" max="7171" width="9.6640625" style="1" customWidth="1"/>
    <col min="7172" max="7172" width="13.77734375" style="1" customWidth="1"/>
    <col min="7173" max="7173" width="15.21875" style="1" customWidth="1"/>
    <col min="7174" max="7174" width="9.6640625" style="1" customWidth="1"/>
    <col min="7175" max="7175" width="11.5546875" style="1" customWidth="1"/>
    <col min="7176" max="7176" width="10.109375" style="1" customWidth="1"/>
    <col min="7177" max="7177" width="7.21875" style="1" customWidth="1"/>
    <col min="7178" max="7178" width="29.6640625" style="1" customWidth="1"/>
    <col min="7179" max="7179" width="3.109375" style="1" customWidth="1"/>
    <col min="7180" max="7180" width="2.109375" style="1" customWidth="1"/>
    <col min="7181" max="7181" width="8.6640625" style="1" customWidth="1"/>
    <col min="7182" max="7424" width="11.5546875" style="1" customWidth="1"/>
    <col min="7425" max="7426" width="2.109375" style="1" customWidth="1"/>
    <col min="7427" max="7427" width="9.6640625" style="1" customWidth="1"/>
    <col min="7428" max="7428" width="13.77734375" style="1" customWidth="1"/>
    <col min="7429" max="7429" width="15.21875" style="1" customWidth="1"/>
    <col min="7430" max="7430" width="9.6640625" style="1" customWidth="1"/>
    <col min="7431" max="7431" width="11.5546875" style="1" customWidth="1"/>
    <col min="7432" max="7432" width="10.109375" style="1" customWidth="1"/>
    <col min="7433" max="7433" width="7.21875" style="1" customWidth="1"/>
    <col min="7434" max="7434" width="29.6640625" style="1" customWidth="1"/>
    <col min="7435" max="7435" width="3.109375" style="1" customWidth="1"/>
    <col min="7436" max="7436" width="2.109375" style="1" customWidth="1"/>
    <col min="7437" max="7437" width="8.6640625" style="1" customWidth="1"/>
    <col min="7438" max="7680" width="11.5546875" style="1" customWidth="1"/>
    <col min="7681" max="7682" width="2.109375" style="1" customWidth="1"/>
    <col min="7683" max="7683" width="9.6640625" style="1" customWidth="1"/>
    <col min="7684" max="7684" width="13.77734375" style="1" customWidth="1"/>
    <col min="7685" max="7685" width="15.21875" style="1" customWidth="1"/>
    <col min="7686" max="7686" width="9.6640625" style="1" customWidth="1"/>
    <col min="7687" max="7687" width="11.5546875" style="1" customWidth="1"/>
    <col min="7688" max="7688" width="10.109375" style="1" customWidth="1"/>
    <col min="7689" max="7689" width="7.21875" style="1" customWidth="1"/>
    <col min="7690" max="7690" width="29.6640625" style="1" customWidth="1"/>
    <col min="7691" max="7691" width="3.109375" style="1" customWidth="1"/>
    <col min="7692" max="7692" width="2.109375" style="1" customWidth="1"/>
    <col min="7693" max="7693" width="8.6640625" style="1" customWidth="1"/>
    <col min="7694" max="7936" width="11.5546875" style="1" customWidth="1"/>
    <col min="7937" max="7938" width="2.109375" style="1" customWidth="1"/>
    <col min="7939" max="7939" width="9.6640625" style="1" customWidth="1"/>
    <col min="7940" max="7940" width="13.77734375" style="1" customWidth="1"/>
    <col min="7941" max="7941" width="15.21875" style="1" customWidth="1"/>
    <col min="7942" max="7942" width="9.6640625" style="1" customWidth="1"/>
    <col min="7943" max="7943" width="11.5546875" style="1" customWidth="1"/>
    <col min="7944" max="7944" width="10.109375" style="1" customWidth="1"/>
    <col min="7945" max="7945" width="7.21875" style="1" customWidth="1"/>
    <col min="7946" max="7946" width="29.6640625" style="1" customWidth="1"/>
    <col min="7947" max="7947" width="3.109375" style="1" customWidth="1"/>
    <col min="7948" max="7948" width="2.109375" style="1" customWidth="1"/>
    <col min="7949" max="7949" width="8.6640625" style="1" customWidth="1"/>
    <col min="7950" max="8192" width="11.5546875" style="1" customWidth="1"/>
    <col min="8193" max="8194" width="2.109375" style="1" customWidth="1"/>
    <col min="8195" max="8195" width="9.6640625" style="1" customWidth="1"/>
    <col min="8196" max="8196" width="13.77734375" style="1" customWidth="1"/>
    <col min="8197" max="8197" width="15.21875" style="1" customWidth="1"/>
    <col min="8198" max="8198" width="9.6640625" style="1" customWidth="1"/>
    <col min="8199" max="8199" width="11.5546875" style="1" customWidth="1"/>
    <col min="8200" max="8200" width="10.109375" style="1" customWidth="1"/>
    <col min="8201" max="8201" width="7.21875" style="1" customWidth="1"/>
    <col min="8202" max="8202" width="29.6640625" style="1" customWidth="1"/>
    <col min="8203" max="8203" width="3.109375" style="1" customWidth="1"/>
    <col min="8204" max="8204" width="2.109375" style="1" customWidth="1"/>
    <col min="8205" max="8205" width="8.6640625" style="1" customWidth="1"/>
    <col min="8206" max="8448" width="11.5546875" style="1" customWidth="1"/>
    <col min="8449" max="8450" width="2.109375" style="1" customWidth="1"/>
    <col min="8451" max="8451" width="9.6640625" style="1" customWidth="1"/>
    <col min="8452" max="8452" width="13.77734375" style="1" customWidth="1"/>
    <col min="8453" max="8453" width="15.21875" style="1" customWidth="1"/>
    <col min="8454" max="8454" width="9.6640625" style="1" customWidth="1"/>
    <col min="8455" max="8455" width="11.5546875" style="1" customWidth="1"/>
    <col min="8456" max="8456" width="10.109375" style="1" customWidth="1"/>
    <col min="8457" max="8457" width="7.21875" style="1" customWidth="1"/>
    <col min="8458" max="8458" width="29.6640625" style="1" customWidth="1"/>
    <col min="8459" max="8459" width="3.109375" style="1" customWidth="1"/>
    <col min="8460" max="8460" width="2.109375" style="1" customWidth="1"/>
    <col min="8461" max="8461" width="8.6640625" style="1" customWidth="1"/>
    <col min="8462" max="8704" width="11.5546875" style="1" customWidth="1"/>
    <col min="8705" max="8706" width="2.109375" style="1" customWidth="1"/>
    <col min="8707" max="8707" width="9.6640625" style="1" customWidth="1"/>
    <col min="8708" max="8708" width="13.77734375" style="1" customWidth="1"/>
    <col min="8709" max="8709" width="15.21875" style="1" customWidth="1"/>
    <col min="8710" max="8710" width="9.6640625" style="1" customWidth="1"/>
    <col min="8711" max="8711" width="11.5546875" style="1" customWidth="1"/>
    <col min="8712" max="8712" width="10.109375" style="1" customWidth="1"/>
    <col min="8713" max="8713" width="7.21875" style="1" customWidth="1"/>
    <col min="8714" max="8714" width="29.6640625" style="1" customWidth="1"/>
    <col min="8715" max="8715" width="3.109375" style="1" customWidth="1"/>
    <col min="8716" max="8716" width="2.109375" style="1" customWidth="1"/>
    <col min="8717" max="8717" width="8.6640625" style="1" customWidth="1"/>
    <col min="8718" max="8960" width="11.5546875" style="1" customWidth="1"/>
    <col min="8961" max="8962" width="2.109375" style="1" customWidth="1"/>
    <col min="8963" max="8963" width="9.6640625" style="1" customWidth="1"/>
    <col min="8964" max="8964" width="13.77734375" style="1" customWidth="1"/>
    <col min="8965" max="8965" width="15.21875" style="1" customWidth="1"/>
    <col min="8966" max="8966" width="9.6640625" style="1" customWidth="1"/>
    <col min="8967" max="8967" width="11.5546875" style="1" customWidth="1"/>
    <col min="8968" max="8968" width="10.109375" style="1" customWidth="1"/>
    <col min="8969" max="8969" width="7.21875" style="1" customWidth="1"/>
    <col min="8970" max="8970" width="29.6640625" style="1" customWidth="1"/>
    <col min="8971" max="8971" width="3.109375" style="1" customWidth="1"/>
    <col min="8972" max="8972" width="2.109375" style="1" customWidth="1"/>
    <col min="8973" max="8973" width="8.6640625" style="1" customWidth="1"/>
    <col min="8974" max="9216" width="11.5546875" style="1" customWidth="1"/>
    <col min="9217" max="9218" width="2.109375" style="1" customWidth="1"/>
    <col min="9219" max="9219" width="9.6640625" style="1" customWidth="1"/>
    <col min="9220" max="9220" width="13.77734375" style="1" customWidth="1"/>
    <col min="9221" max="9221" width="15.21875" style="1" customWidth="1"/>
    <col min="9222" max="9222" width="9.6640625" style="1" customWidth="1"/>
    <col min="9223" max="9223" width="11.5546875" style="1" customWidth="1"/>
    <col min="9224" max="9224" width="10.109375" style="1" customWidth="1"/>
    <col min="9225" max="9225" width="7.21875" style="1" customWidth="1"/>
    <col min="9226" max="9226" width="29.6640625" style="1" customWidth="1"/>
    <col min="9227" max="9227" width="3.109375" style="1" customWidth="1"/>
    <col min="9228" max="9228" width="2.109375" style="1" customWidth="1"/>
    <col min="9229" max="9229" width="8.6640625" style="1" customWidth="1"/>
    <col min="9230" max="9472" width="11.5546875" style="1" customWidth="1"/>
    <col min="9473" max="9474" width="2.109375" style="1" customWidth="1"/>
    <col min="9475" max="9475" width="9.6640625" style="1" customWidth="1"/>
    <col min="9476" max="9476" width="13.77734375" style="1" customWidth="1"/>
    <col min="9477" max="9477" width="15.21875" style="1" customWidth="1"/>
    <col min="9478" max="9478" width="9.6640625" style="1" customWidth="1"/>
    <col min="9479" max="9479" width="11.5546875" style="1" customWidth="1"/>
    <col min="9480" max="9480" width="10.109375" style="1" customWidth="1"/>
    <col min="9481" max="9481" width="7.21875" style="1" customWidth="1"/>
    <col min="9482" max="9482" width="29.6640625" style="1" customWidth="1"/>
    <col min="9483" max="9483" width="3.109375" style="1" customWidth="1"/>
    <col min="9484" max="9484" width="2.109375" style="1" customWidth="1"/>
    <col min="9485" max="9485" width="8.6640625" style="1" customWidth="1"/>
    <col min="9486" max="9728" width="11.5546875" style="1" customWidth="1"/>
    <col min="9729" max="9730" width="2.109375" style="1" customWidth="1"/>
    <col min="9731" max="9731" width="9.6640625" style="1" customWidth="1"/>
    <col min="9732" max="9732" width="13.77734375" style="1" customWidth="1"/>
    <col min="9733" max="9733" width="15.21875" style="1" customWidth="1"/>
    <col min="9734" max="9734" width="9.6640625" style="1" customWidth="1"/>
    <col min="9735" max="9735" width="11.5546875" style="1" customWidth="1"/>
    <col min="9736" max="9736" width="10.109375" style="1" customWidth="1"/>
    <col min="9737" max="9737" width="7.21875" style="1" customWidth="1"/>
    <col min="9738" max="9738" width="29.6640625" style="1" customWidth="1"/>
    <col min="9739" max="9739" width="3.109375" style="1" customWidth="1"/>
    <col min="9740" max="9740" width="2.109375" style="1" customWidth="1"/>
    <col min="9741" max="9741" width="8.6640625" style="1" customWidth="1"/>
    <col min="9742" max="9984" width="11.5546875" style="1" customWidth="1"/>
    <col min="9985" max="9986" width="2.109375" style="1" customWidth="1"/>
    <col min="9987" max="9987" width="9.6640625" style="1" customWidth="1"/>
    <col min="9988" max="9988" width="13.77734375" style="1" customWidth="1"/>
    <col min="9989" max="9989" width="15.21875" style="1" customWidth="1"/>
    <col min="9990" max="9990" width="9.6640625" style="1" customWidth="1"/>
    <col min="9991" max="9991" width="11.5546875" style="1" customWidth="1"/>
    <col min="9992" max="9992" width="10.109375" style="1" customWidth="1"/>
    <col min="9993" max="9993" width="7.21875" style="1" customWidth="1"/>
    <col min="9994" max="9994" width="29.6640625" style="1" customWidth="1"/>
    <col min="9995" max="9995" width="3.109375" style="1" customWidth="1"/>
    <col min="9996" max="9996" width="2.109375" style="1" customWidth="1"/>
    <col min="9997" max="9997" width="8.6640625" style="1" customWidth="1"/>
    <col min="9998" max="10240" width="11.5546875" style="1" customWidth="1"/>
    <col min="10241" max="10242" width="2.109375" style="1" customWidth="1"/>
    <col min="10243" max="10243" width="9.6640625" style="1" customWidth="1"/>
    <col min="10244" max="10244" width="13.77734375" style="1" customWidth="1"/>
    <col min="10245" max="10245" width="15.21875" style="1" customWidth="1"/>
    <col min="10246" max="10246" width="9.6640625" style="1" customWidth="1"/>
    <col min="10247" max="10247" width="11.5546875" style="1" customWidth="1"/>
    <col min="10248" max="10248" width="10.109375" style="1" customWidth="1"/>
    <col min="10249" max="10249" width="7.21875" style="1" customWidth="1"/>
    <col min="10250" max="10250" width="29.6640625" style="1" customWidth="1"/>
    <col min="10251" max="10251" width="3.109375" style="1" customWidth="1"/>
    <col min="10252" max="10252" width="2.109375" style="1" customWidth="1"/>
    <col min="10253" max="10253" width="8.6640625" style="1" customWidth="1"/>
    <col min="10254" max="10496" width="11.5546875" style="1" customWidth="1"/>
    <col min="10497" max="10498" width="2.109375" style="1" customWidth="1"/>
    <col min="10499" max="10499" width="9.6640625" style="1" customWidth="1"/>
    <col min="10500" max="10500" width="13.77734375" style="1" customWidth="1"/>
    <col min="10501" max="10501" width="15.21875" style="1" customWidth="1"/>
    <col min="10502" max="10502" width="9.6640625" style="1" customWidth="1"/>
    <col min="10503" max="10503" width="11.5546875" style="1" customWidth="1"/>
    <col min="10504" max="10504" width="10.109375" style="1" customWidth="1"/>
    <col min="10505" max="10505" width="7.21875" style="1" customWidth="1"/>
    <col min="10506" max="10506" width="29.6640625" style="1" customWidth="1"/>
    <col min="10507" max="10507" width="3.109375" style="1" customWidth="1"/>
    <col min="10508" max="10508" width="2.109375" style="1" customWidth="1"/>
    <col min="10509" max="10509" width="8.6640625" style="1" customWidth="1"/>
    <col min="10510" max="10752" width="11.5546875" style="1" customWidth="1"/>
    <col min="10753" max="10754" width="2.109375" style="1" customWidth="1"/>
    <col min="10755" max="10755" width="9.6640625" style="1" customWidth="1"/>
    <col min="10756" max="10756" width="13.77734375" style="1" customWidth="1"/>
    <col min="10757" max="10757" width="15.21875" style="1" customWidth="1"/>
    <col min="10758" max="10758" width="9.6640625" style="1" customWidth="1"/>
    <col min="10759" max="10759" width="11.5546875" style="1" customWidth="1"/>
    <col min="10760" max="10760" width="10.109375" style="1" customWidth="1"/>
    <col min="10761" max="10761" width="7.21875" style="1" customWidth="1"/>
    <col min="10762" max="10762" width="29.6640625" style="1" customWidth="1"/>
    <col min="10763" max="10763" width="3.109375" style="1" customWidth="1"/>
    <col min="10764" max="10764" width="2.109375" style="1" customWidth="1"/>
    <col min="10765" max="10765" width="8.6640625" style="1" customWidth="1"/>
    <col min="10766" max="11008" width="11.5546875" style="1" customWidth="1"/>
    <col min="11009" max="11010" width="2.109375" style="1" customWidth="1"/>
    <col min="11011" max="11011" width="9.6640625" style="1" customWidth="1"/>
    <col min="11012" max="11012" width="13.77734375" style="1" customWidth="1"/>
    <col min="11013" max="11013" width="15.21875" style="1" customWidth="1"/>
    <col min="11014" max="11014" width="9.6640625" style="1" customWidth="1"/>
    <col min="11015" max="11015" width="11.5546875" style="1" customWidth="1"/>
    <col min="11016" max="11016" width="10.109375" style="1" customWidth="1"/>
    <col min="11017" max="11017" width="7.21875" style="1" customWidth="1"/>
    <col min="11018" max="11018" width="29.6640625" style="1" customWidth="1"/>
    <col min="11019" max="11019" width="3.109375" style="1" customWidth="1"/>
    <col min="11020" max="11020" width="2.109375" style="1" customWidth="1"/>
    <col min="11021" max="11021" width="8.6640625" style="1" customWidth="1"/>
    <col min="11022" max="11264" width="11.5546875" style="1" customWidth="1"/>
    <col min="11265" max="11266" width="2.109375" style="1" customWidth="1"/>
    <col min="11267" max="11267" width="9.6640625" style="1" customWidth="1"/>
    <col min="11268" max="11268" width="13.77734375" style="1" customWidth="1"/>
    <col min="11269" max="11269" width="15.21875" style="1" customWidth="1"/>
    <col min="11270" max="11270" width="9.6640625" style="1" customWidth="1"/>
    <col min="11271" max="11271" width="11.5546875" style="1" customWidth="1"/>
    <col min="11272" max="11272" width="10.109375" style="1" customWidth="1"/>
    <col min="11273" max="11273" width="7.21875" style="1" customWidth="1"/>
    <col min="11274" max="11274" width="29.6640625" style="1" customWidth="1"/>
    <col min="11275" max="11275" width="3.109375" style="1" customWidth="1"/>
    <col min="11276" max="11276" width="2.109375" style="1" customWidth="1"/>
    <col min="11277" max="11277" width="8.6640625" style="1" customWidth="1"/>
    <col min="11278" max="11520" width="11.5546875" style="1" customWidth="1"/>
    <col min="11521" max="11522" width="2.109375" style="1" customWidth="1"/>
    <col min="11523" max="11523" width="9.6640625" style="1" customWidth="1"/>
    <col min="11524" max="11524" width="13.77734375" style="1" customWidth="1"/>
    <col min="11525" max="11525" width="15.21875" style="1" customWidth="1"/>
    <col min="11526" max="11526" width="9.6640625" style="1" customWidth="1"/>
    <col min="11527" max="11527" width="11.5546875" style="1" customWidth="1"/>
    <col min="11528" max="11528" width="10.109375" style="1" customWidth="1"/>
    <col min="11529" max="11529" width="7.21875" style="1" customWidth="1"/>
    <col min="11530" max="11530" width="29.6640625" style="1" customWidth="1"/>
    <col min="11531" max="11531" width="3.109375" style="1" customWidth="1"/>
    <col min="11532" max="11532" width="2.109375" style="1" customWidth="1"/>
    <col min="11533" max="11533" width="8.6640625" style="1" customWidth="1"/>
    <col min="11534" max="11776" width="11.5546875" style="1" customWidth="1"/>
    <col min="11777" max="11778" width="2.109375" style="1" customWidth="1"/>
    <col min="11779" max="11779" width="9.6640625" style="1" customWidth="1"/>
    <col min="11780" max="11780" width="13.77734375" style="1" customWidth="1"/>
    <col min="11781" max="11781" width="15.21875" style="1" customWidth="1"/>
    <col min="11782" max="11782" width="9.6640625" style="1" customWidth="1"/>
    <col min="11783" max="11783" width="11.5546875" style="1" customWidth="1"/>
    <col min="11784" max="11784" width="10.109375" style="1" customWidth="1"/>
    <col min="11785" max="11785" width="7.21875" style="1" customWidth="1"/>
    <col min="11786" max="11786" width="29.6640625" style="1" customWidth="1"/>
    <col min="11787" max="11787" width="3.109375" style="1" customWidth="1"/>
    <col min="11788" max="11788" width="2.109375" style="1" customWidth="1"/>
    <col min="11789" max="11789" width="8.6640625" style="1" customWidth="1"/>
    <col min="11790" max="12032" width="11.5546875" style="1" customWidth="1"/>
    <col min="12033" max="12034" width="2.109375" style="1" customWidth="1"/>
    <col min="12035" max="12035" width="9.6640625" style="1" customWidth="1"/>
    <col min="12036" max="12036" width="13.77734375" style="1" customWidth="1"/>
    <col min="12037" max="12037" width="15.21875" style="1" customWidth="1"/>
    <col min="12038" max="12038" width="9.6640625" style="1" customWidth="1"/>
    <col min="12039" max="12039" width="11.5546875" style="1" customWidth="1"/>
    <col min="12040" max="12040" width="10.109375" style="1" customWidth="1"/>
    <col min="12041" max="12041" width="7.21875" style="1" customWidth="1"/>
    <col min="12042" max="12042" width="29.6640625" style="1" customWidth="1"/>
    <col min="12043" max="12043" width="3.109375" style="1" customWidth="1"/>
    <col min="12044" max="12044" width="2.109375" style="1" customWidth="1"/>
    <col min="12045" max="12045" width="8.6640625" style="1" customWidth="1"/>
    <col min="12046" max="12288" width="11.5546875" style="1" customWidth="1"/>
    <col min="12289" max="12290" width="2.109375" style="1" customWidth="1"/>
    <col min="12291" max="12291" width="9.6640625" style="1" customWidth="1"/>
    <col min="12292" max="12292" width="13.77734375" style="1" customWidth="1"/>
    <col min="12293" max="12293" width="15.21875" style="1" customWidth="1"/>
    <col min="12294" max="12294" width="9.6640625" style="1" customWidth="1"/>
    <col min="12295" max="12295" width="11.5546875" style="1" customWidth="1"/>
    <col min="12296" max="12296" width="10.109375" style="1" customWidth="1"/>
    <col min="12297" max="12297" width="7.21875" style="1" customWidth="1"/>
    <col min="12298" max="12298" width="29.6640625" style="1" customWidth="1"/>
    <col min="12299" max="12299" width="3.109375" style="1" customWidth="1"/>
    <col min="12300" max="12300" width="2.109375" style="1" customWidth="1"/>
    <col min="12301" max="12301" width="8.6640625" style="1" customWidth="1"/>
    <col min="12302" max="12544" width="11.5546875" style="1" customWidth="1"/>
    <col min="12545" max="12546" width="2.109375" style="1" customWidth="1"/>
    <col min="12547" max="12547" width="9.6640625" style="1" customWidth="1"/>
    <col min="12548" max="12548" width="13.77734375" style="1" customWidth="1"/>
    <col min="12549" max="12549" width="15.21875" style="1" customWidth="1"/>
    <col min="12550" max="12550" width="9.6640625" style="1" customWidth="1"/>
    <col min="12551" max="12551" width="11.5546875" style="1" customWidth="1"/>
    <col min="12552" max="12552" width="10.109375" style="1" customWidth="1"/>
    <col min="12553" max="12553" width="7.21875" style="1" customWidth="1"/>
    <col min="12554" max="12554" width="29.6640625" style="1" customWidth="1"/>
    <col min="12555" max="12555" width="3.109375" style="1" customWidth="1"/>
    <col min="12556" max="12556" width="2.109375" style="1" customWidth="1"/>
    <col min="12557" max="12557" width="8.6640625" style="1" customWidth="1"/>
    <col min="12558" max="12800" width="11.5546875" style="1" customWidth="1"/>
    <col min="12801" max="12802" width="2.109375" style="1" customWidth="1"/>
    <col min="12803" max="12803" width="9.6640625" style="1" customWidth="1"/>
    <col min="12804" max="12804" width="13.77734375" style="1" customWidth="1"/>
    <col min="12805" max="12805" width="15.21875" style="1" customWidth="1"/>
    <col min="12806" max="12806" width="9.6640625" style="1" customWidth="1"/>
    <col min="12807" max="12807" width="11.5546875" style="1" customWidth="1"/>
    <col min="12808" max="12808" width="10.109375" style="1" customWidth="1"/>
    <col min="12809" max="12809" width="7.21875" style="1" customWidth="1"/>
    <col min="12810" max="12810" width="29.6640625" style="1" customWidth="1"/>
    <col min="12811" max="12811" width="3.109375" style="1" customWidth="1"/>
    <col min="12812" max="12812" width="2.109375" style="1" customWidth="1"/>
    <col min="12813" max="12813" width="8.6640625" style="1" customWidth="1"/>
    <col min="12814" max="13056" width="11.5546875" style="1" customWidth="1"/>
    <col min="13057" max="13058" width="2.109375" style="1" customWidth="1"/>
    <col min="13059" max="13059" width="9.6640625" style="1" customWidth="1"/>
    <col min="13060" max="13060" width="13.77734375" style="1" customWidth="1"/>
    <col min="13061" max="13061" width="15.21875" style="1" customWidth="1"/>
    <col min="13062" max="13062" width="9.6640625" style="1" customWidth="1"/>
    <col min="13063" max="13063" width="11.5546875" style="1" customWidth="1"/>
    <col min="13064" max="13064" width="10.109375" style="1" customWidth="1"/>
    <col min="13065" max="13065" width="7.21875" style="1" customWidth="1"/>
    <col min="13066" max="13066" width="29.6640625" style="1" customWidth="1"/>
    <col min="13067" max="13067" width="3.109375" style="1" customWidth="1"/>
    <col min="13068" max="13068" width="2.109375" style="1" customWidth="1"/>
    <col min="13069" max="13069" width="8.6640625" style="1" customWidth="1"/>
    <col min="13070" max="13312" width="11.5546875" style="1" customWidth="1"/>
    <col min="13313" max="13314" width="2.109375" style="1" customWidth="1"/>
    <col min="13315" max="13315" width="9.6640625" style="1" customWidth="1"/>
    <col min="13316" max="13316" width="13.77734375" style="1" customWidth="1"/>
    <col min="13317" max="13317" width="15.21875" style="1" customWidth="1"/>
    <col min="13318" max="13318" width="9.6640625" style="1" customWidth="1"/>
    <col min="13319" max="13319" width="11.5546875" style="1" customWidth="1"/>
    <col min="13320" max="13320" width="10.109375" style="1" customWidth="1"/>
    <col min="13321" max="13321" width="7.21875" style="1" customWidth="1"/>
    <col min="13322" max="13322" width="29.6640625" style="1" customWidth="1"/>
    <col min="13323" max="13323" width="3.109375" style="1" customWidth="1"/>
    <col min="13324" max="13324" width="2.109375" style="1" customWidth="1"/>
    <col min="13325" max="13325" width="8.6640625" style="1" customWidth="1"/>
    <col min="13326" max="13568" width="11.5546875" style="1" customWidth="1"/>
    <col min="13569" max="13570" width="2.109375" style="1" customWidth="1"/>
    <col min="13571" max="13571" width="9.6640625" style="1" customWidth="1"/>
    <col min="13572" max="13572" width="13.77734375" style="1" customWidth="1"/>
    <col min="13573" max="13573" width="15.21875" style="1" customWidth="1"/>
    <col min="13574" max="13574" width="9.6640625" style="1" customWidth="1"/>
    <col min="13575" max="13575" width="11.5546875" style="1" customWidth="1"/>
    <col min="13576" max="13576" width="10.109375" style="1" customWidth="1"/>
    <col min="13577" max="13577" width="7.21875" style="1" customWidth="1"/>
    <col min="13578" max="13578" width="29.6640625" style="1" customWidth="1"/>
    <col min="13579" max="13579" width="3.109375" style="1" customWidth="1"/>
    <col min="13580" max="13580" width="2.109375" style="1" customWidth="1"/>
    <col min="13581" max="13581" width="8.6640625" style="1" customWidth="1"/>
    <col min="13582" max="13824" width="11.5546875" style="1" customWidth="1"/>
    <col min="13825" max="13826" width="2.109375" style="1" customWidth="1"/>
    <col min="13827" max="13827" width="9.6640625" style="1" customWidth="1"/>
    <col min="13828" max="13828" width="13.77734375" style="1" customWidth="1"/>
    <col min="13829" max="13829" width="15.21875" style="1" customWidth="1"/>
    <col min="13830" max="13830" width="9.6640625" style="1" customWidth="1"/>
    <col min="13831" max="13831" width="11.5546875" style="1" customWidth="1"/>
    <col min="13832" max="13832" width="10.109375" style="1" customWidth="1"/>
    <col min="13833" max="13833" width="7.21875" style="1" customWidth="1"/>
    <col min="13834" max="13834" width="29.6640625" style="1" customWidth="1"/>
    <col min="13835" max="13835" width="3.109375" style="1" customWidth="1"/>
    <col min="13836" max="13836" width="2.109375" style="1" customWidth="1"/>
    <col min="13837" max="13837" width="8.6640625" style="1" customWidth="1"/>
    <col min="13838" max="14080" width="11.5546875" style="1" customWidth="1"/>
    <col min="14081" max="14082" width="2.109375" style="1" customWidth="1"/>
    <col min="14083" max="14083" width="9.6640625" style="1" customWidth="1"/>
    <col min="14084" max="14084" width="13.77734375" style="1" customWidth="1"/>
    <col min="14085" max="14085" width="15.21875" style="1" customWidth="1"/>
    <col min="14086" max="14086" width="9.6640625" style="1" customWidth="1"/>
    <col min="14087" max="14087" width="11.5546875" style="1" customWidth="1"/>
    <col min="14088" max="14088" width="10.109375" style="1" customWidth="1"/>
    <col min="14089" max="14089" width="7.21875" style="1" customWidth="1"/>
    <col min="14090" max="14090" width="29.6640625" style="1" customWidth="1"/>
    <col min="14091" max="14091" width="3.109375" style="1" customWidth="1"/>
    <col min="14092" max="14092" width="2.109375" style="1" customWidth="1"/>
    <col min="14093" max="14093" width="8.6640625" style="1" customWidth="1"/>
    <col min="14094" max="14336" width="11.5546875" style="1" customWidth="1"/>
    <col min="14337" max="14338" width="2.109375" style="1" customWidth="1"/>
    <col min="14339" max="14339" width="9.6640625" style="1" customWidth="1"/>
    <col min="14340" max="14340" width="13.77734375" style="1" customWidth="1"/>
    <col min="14341" max="14341" width="15.21875" style="1" customWidth="1"/>
    <col min="14342" max="14342" width="9.6640625" style="1" customWidth="1"/>
    <col min="14343" max="14343" width="11.5546875" style="1" customWidth="1"/>
    <col min="14344" max="14344" width="10.109375" style="1" customWidth="1"/>
    <col min="14345" max="14345" width="7.21875" style="1" customWidth="1"/>
    <col min="14346" max="14346" width="29.6640625" style="1" customWidth="1"/>
    <col min="14347" max="14347" width="3.109375" style="1" customWidth="1"/>
    <col min="14348" max="14348" width="2.109375" style="1" customWidth="1"/>
    <col min="14349" max="14349" width="8.6640625" style="1" customWidth="1"/>
    <col min="14350" max="14592" width="11.5546875" style="1" customWidth="1"/>
    <col min="14593" max="14594" width="2.109375" style="1" customWidth="1"/>
    <col min="14595" max="14595" width="9.6640625" style="1" customWidth="1"/>
    <col min="14596" max="14596" width="13.77734375" style="1" customWidth="1"/>
    <col min="14597" max="14597" width="15.21875" style="1" customWidth="1"/>
    <col min="14598" max="14598" width="9.6640625" style="1" customWidth="1"/>
    <col min="14599" max="14599" width="11.5546875" style="1" customWidth="1"/>
    <col min="14600" max="14600" width="10.109375" style="1" customWidth="1"/>
    <col min="14601" max="14601" width="7.21875" style="1" customWidth="1"/>
    <col min="14602" max="14602" width="29.6640625" style="1" customWidth="1"/>
    <col min="14603" max="14603" width="3.109375" style="1" customWidth="1"/>
    <col min="14604" max="14604" width="2.109375" style="1" customWidth="1"/>
    <col min="14605" max="14605" width="8.6640625" style="1" customWidth="1"/>
    <col min="14606" max="14848" width="11.5546875" style="1" customWidth="1"/>
    <col min="14849" max="14850" width="2.109375" style="1" customWidth="1"/>
    <col min="14851" max="14851" width="9.6640625" style="1" customWidth="1"/>
    <col min="14852" max="14852" width="13.77734375" style="1" customWidth="1"/>
    <col min="14853" max="14853" width="15.21875" style="1" customWidth="1"/>
    <col min="14854" max="14854" width="9.6640625" style="1" customWidth="1"/>
    <col min="14855" max="14855" width="11.5546875" style="1" customWidth="1"/>
    <col min="14856" max="14856" width="10.109375" style="1" customWidth="1"/>
    <col min="14857" max="14857" width="7.21875" style="1" customWidth="1"/>
    <col min="14858" max="14858" width="29.6640625" style="1" customWidth="1"/>
    <col min="14859" max="14859" width="3.109375" style="1" customWidth="1"/>
    <col min="14860" max="14860" width="2.109375" style="1" customWidth="1"/>
    <col min="14861" max="14861" width="8.6640625" style="1" customWidth="1"/>
    <col min="14862" max="15104" width="11.5546875" style="1" customWidth="1"/>
    <col min="15105" max="15106" width="2.109375" style="1" customWidth="1"/>
    <col min="15107" max="15107" width="9.6640625" style="1" customWidth="1"/>
    <col min="15108" max="15108" width="13.77734375" style="1" customWidth="1"/>
    <col min="15109" max="15109" width="15.21875" style="1" customWidth="1"/>
    <col min="15110" max="15110" width="9.6640625" style="1" customWidth="1"/>
    <col min="15111" max="15111" width="11.5546875" style="1" customWidth="1"/>
    <col min="15112" max="15112" width="10.109375" style="1" customWidth="1"/>
    <col min="15113" max="15113" width="7.21875" style="1" customWidth="1"/>
    <col min="15114" max="15114" width="29.6640625" style="1" customWidth="1"/>
    <col min="15115" max="15115" width="3.109375" style="1" customWidth="1"/>
    <col min="15116" max="15116" width="2.109375" style="1" customWidth="1"/>
    <col min="15117" max="15117" width="8.6640625" style="1" customWidth="1"/>
    <col min="15118" max="15360" width="11.5546875" style="1" customWidth="1"/>
    <col min="15361" max="15362" width="2.109375" style="1" customWidth="1"/>
    <col min="15363" max="15363" width="9.6640625" style="1" customWidth="1"/>
    <col min="15364" max="15364" width="13.77734375" style="1" customWidth="1"/>
    <col min="15365" max="15365" width="15.21875" style="1" customWidth="1"/>
    <col min="15366" max="15366" width="9.6640625" style="1" customWidth="1"/>
    <col min="15367" max="15367" width="11.5546875" style="1" customWidth="1"/>
    <col min="15368" max="15368" width="10.109375" style="1" customWidth="1"/>
    <col min="15369" max="15369" width="7.21875" style="1" customWidth="1"/>
    <col min="15370" max="15370" width="29.6640625" style="1" customWidth="1"/>
    <col min="15371" max="15371" width="3.109375" style="1" customWidth="1"/>
    <col min="15372" max="15372" width="2.109375" style="1" customWidth="1"/>
    <col min="15373" max="15373" width="8.6640625" style="1" customWidth="1"/>
    <col min="15374" max="15616" width="11.5546875" style="1" customWidth="1"/>
    <col min="15617" max="15618" width="2.109375" style="1" customWidth="1"/>
    <col min="15619" max="15619" width="9.6640625" style="1" customWidth="1"/>
    <col min="15620" max="15620" width="13.77734375" style="1" customWidth="1"/>
    <col min="15621" max="15621" width="15.21875" style="1" customWidth="1"/>
    <col min="15622" max="15622" width="9.6640625" style="1" customWidth="1"/>
    <col min="15623" max="15623" width="11.5546875" style="1" customWidth="1"/>
    <col min="15624" max="15624" width="10.109375" style="1" customWidth="1"/>
    <col min="15625" max="15625" width="7.21875" style="1" customWidth="1"/>
    <col min="15626" max="15626" width="29.6640625" style="1" customWidth="1"/>
    <col min="15627" max="15627" width="3.109375" style="1" customWidth="1"/>
    <col min="15628" max="15628" width="2.109375" style="1" customWidth="1"/>
    <col min="15629" max="15629" width="8.6640625" style="1" customWidth="1"/>
    <col min="15630" max="15872" width="11.5546875" style="1" customWidth="1"/>
    <col min="15873" max="15874" width="2.109375" style="1" customWidth="1"/>
    <col min="15875" max="15875" width="9.6640625" style="1" customWidth="1"/>
    <col min="15876" max="15876" width="13.77734375" style="1" customWidth="1"/>
    <col min="15877" max="15877" width="15.21875" style="1" customWidth="1"/>
    <col min="15878" max="15878" width="9.6640625" style="1" customWidth="1"/>
    <col min="15879" max="15879" width="11.5546875" style="1" customWidth="1"/>
    <col min="15880" max="15880" width="10.109375" style="1" customWidth="1"/>
    <col min="15881" max="15881" width="7.21875" style="1" customWidth="1"/>
    <col min="15882" max="15882" width="29.6640625" style="1" customWidth="1"/>
    <col min="15883" max="15883" width="3.109375" style="1" customWidth="1"/>
    <col min="15884" max="15884" width="2.109375" style="1" customWidth="1"/>
    <col min="15885" max="15885" width="8.6640625" style="1" customWidth="1"/>
    <col min="15886" max="16128" width="11.5546875" style="1" customWidth="1"/>
    <col min="16129" max="16130" width="2.109375" style="1" customWidth="1"/>
    <col min="16131" max="16131" width="9.6640625" style="1" customWidth="1"/>
    <col min="16132" max="16132" width="13.77734375" style="1" customWidth="1"/>
    <col min="16133" max="16133" width="15.21875" style="1" customWidth="1"/>
    <col min="16134" max="16134" width="9.6640625" style="1" customWidth="1"/>
    <col min="16135" max="16135" width="11.5546875" style="1" customWidth="1"/>
    <col min="16136" max="16136" width="10.109375" style="1" customWidth="1"/>
    <col min="16137" max="16137" width="7.21875" style="1" customWidth="1"/>
    <col min="16138" max="16138" width="29.6640625" style="1" customWidth="1"/>
    <col min="16139" max="16139" width="3.109375" style="1" customWidth="1"/>
    <col min="16140" max="16140" width="2.109375" style="1" customWidth="1"/>
    <col min="16141" max="16141" width="8.6640625" style="1" customWidth="1"/>
    <col min="16142" max="16384" width="11.5546875" style="1" customWidth="1"/>
  </cols>
  <sheetData>
    <row r="3" ht="15.6" customHeight="1" x14ac:dyDescent="0.25"/>
    <row r="4" spans="2:11" x14ac:dyDescent="0.25">
      <c r="B4" s="2"/>
      <c r="C4" s="3"/>
      <c r="D4" s="3"/>
      <c r="E4" s="4"/>
      <c r="F4" s="5"/>
      <c r="G4" s="5"/>
      <c r="H4" s="5"/>
      <c r="I4" s="6"/>
      <c r="J4" s="5"/>
      <c r="K4" s="6"/>
    </row>
    <row r="5" spans="2:11" x14ac:dyDescent="0.25">
      <c r="B5" s="7"/>
      <c r="C5" s="8"/>
      <c r="D5" s="8"/>
      <c r="E5" s="9" t="s">
        <v>0</v>
      </c>
      <c r="F5" s="10"/>
      <c r="G5" s="10"/>
      <c r="H5" s="10"/>
      <c r="I5" s="11"/>
      <c r="J5" s="12" t="s">
        <v>1</v>
      </c>
      <c r="K5" s="13"/>
    </row>
    <row r="6" spans="2:11" x14ac:dyDescent="0.25">
      <c r="B6" s="7"/>
      <c r="C6" s="8"/>
      <c r="D6" s="8"/>
      <c r="E6" s="9"/>
      <c r="F6" s="10"/>
      <c r="G6" s="10"/>
      <c r="H6" s="10"/>
      <c r="I6" s="11"/>
      <c r="J6" s="12"/>
      <c r="K6" s="13"/>
    </row>
    <row r="7" spans="2:11" x14ac:dyDescent="0.25">
      <c r="B7" s="7"/>
      <c r="C7" s="8"/>
      <c r="D7" s="8"/>
      <c r="E7" s="14"/>
      <c r="F7" s="12"/>
      <c r="G7" s="12"/>
      <c r="H7" s="12"/>
      <c r="I7" s="15"/>
      <c r="J7" s="16" t="s">
        <v>2</v>
      </c>
      <c r="K7" s="13"/>
    </row>
    <row r="8" spans="2:11" x14ac:dyDescent="0.25">
      <c r="B8" s="7"/>
      <c r="C8" s="8"/>
      <c r="D8" s="8"/>
      <c r="E8" s="9" t="s">
        <v>3</v>
      </c>
      <c r="F8" s="10"/>
      <c r="G8" s="10"/>
      <c r="H8" s="10"/>
      <c r="I8" s="11"/>
      <c r="J8" s="12" t="s">
        <v>4</v>
      </c>
      <c r="K8" s="13"/>
    </row>
    <row r="9" spans="2:11" x14ac:dyDescent="0.25">
      <c r="B9" s="7"/>
      <c r="C9" s="8"/>
      <c r="D9" s="8"/>
      <c r="E9" s="14"/>
      <c r="F9" s="12"/>
      <c r="G9" s="12"/>
      <c r="H9" s="12"/>
      <c r="I9" s="15"/>
      <c r="J9" s="12" t="s">
        <v>5</v>
      </c>
      <c r="K9" s="13"/>
    </row>
    <row r="10" spans="2:11" x14ac:dyDescent="0.25">
      <c r="B10" s="7"/>
      <c r="C10" s="8"/>
      <c r="D10" s="8"/>
      <c r="E10" s="14"/>
      <c r="F10" s="12"/>
      <c r="G10" s="12"/>
      <c r="H10" s="12"/>
      <c r="I10" s="15"/>
      <c r="J10" s="12" t="s">
        <v>6</v>
      </c>
      <c r="K10" s="13"/>
    </row>
    <row r="11" spans="2:11" x14ac:dyDescent="0.25">
      <c r="B11" s="7"/>
      <c r="C11" s="8"/>
      <c r="D11" s="8"/>
      <c r="E11" s="9" t="s">
        <v>7</v>
      </c>
      <c r="F11" s="10"/>
      <c r="G11" s="10"/>
      <c r="H11" s="10"/>
      <c r="I11" s="11"/>
      <c r="K11" s="13"/>
    </row>
    <row r="12" ht="15.6" customHeight="1" spans="2:11" x14ac:dyDescent="0.25">
      <c r="B12" s="17"/>
      <c r="C12" s="18"/>
      <c r="D12" s="18"/>
      <c r="E12" s="19"/>
      <c r="F12" s="20"/>
      <c r="G12" s="20"/>
      <c r="H12" s="20"/>
      <c r="I12" s="21"/>
      <c r="J12" s="20"/>
      <c r="K12" s="21"/>
    </row>
    <row r="13" ht="26.25" customHeight="1" spans="2:11" x14ac:dyDescent="0.25"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</row>
    <row r="14" ht="8.25" customHeight="1" spans="3:10" x14ac:dyDescent="0.25">
      <c r="C14" s="12"/>
      <c r="J14" s="22"/>
    </row>
    <row r="15" ht="5.1" customHeight="1" spans="3:3" x14ac:dyDescent="0.25">
      <c r="C15" s="10"/>
    </row>
    <row r="16" spans="2:11" x14ac:dyDescent="0.25">
      <c r="B16" s="4"/>
      <c r="C16" s="23"/>
      <c r="D16" s="5"/>
      <c r="E16" s="5"/>
      <c r="F16" s="5"/>
      <c r="G16" s="5"/>
      <c r="H16" s="5"/>
      <c r="I16" s="5"/>
      <c r="J16" s="5"/>
      <c r="K16" s="6"/>
    </row>
    <row r="17" ht="17.4" customHeight="1" spans="2:11" x14ac:dyDescent="0.25">
      <c r="B17" s="24" t="str">
        <f>"E S T A D O    D E    P A G O    Nº "&amp;" "&amp;E19</f>
        <v>E S T A D O    D E    P A G O    Nº  31</v>
      </c>
      <c r="C17" s="25"/>
      <c r="D17" s="25"/>
      <c r="E17" s="25"/>
      <c r="F17" s="25"/>
      <c r="G17" s="25"/>
      <c r="H17" s="25"/>
      <c r="I17" s="25"/>
      <c r="J17" s="25"/>
      <c r="K17" s="15"/>
    </row>
    <row r="18" ht="15.6" customHeight="1" spans="2:11" x14ac:dyDescent="0.25">
      <c r="B18" s="9"/>
      <c r="D18" s="26"/>
      <c r="E18" s="10"/>
      <c r="F18" s="10"/>
      <c r="G18" s="10"/>
      <c r="H18" s="10"/>
      <c r="I18" s="10"/>
      <c r="J18" s="26"/>
      <c r="K18" s="15"/>
    </row>
    <row r="19" ht="18" customHeight="1" spans="2:11" x14ac:dyDescent="0.25">
      <c r="B19" s="9"/>
      <c r="C19" s="16" t="s">
        <v>9</v>
      </c>
      <c r="D19" s="10"/>
      <c r="E19" s="27">
        <v>31</v>
      </c>
      <c r="F19" s="10"/>
      <c r="G19" s="10"/>
      <c r="H19" s="10"/>
      <c r="I19" s="10"/>
      <c r="J19" s="10"/>
      <c r="K19" s="15"/>
    </row>
    <row r="20" spans="2:11" x14ac:dyDescent="0.25">
      <c r="B20" s="9"/>
      <c r="C20" s="16" t="s">
        <v>10</v>
      </c>
      <c r="D20" s="28">
        <v>45798</v>
      </c>
      <c r="E20" s="29"/>
      <c r="F20" s="28">
        <v>45828</v>
      </c>
      <c r="G20" s="10"/>
      <c r="H20" s="10"/>
      <c r="I20" s="10"/>
      <c r="J20" s="10"/>
      <c r="K20" s="15"/>
    </row>
    <row r="21" ht="15.6" customHeight="1" spans="2:11" s="12" customFormat="1" x14ac:dyDescent="0.25">
      <c r="B21" s="14"/>
      <c r="C21" s="12" t="s">
        <v>11</v>
      </c>
      <c r="D21" s="30">
        <v>45809</v>
      </c>
      <c r="K21" s="15"/>
    </row>
    <row r="22" ht="15" customHeight="1" spans="2:11" x14ac:dyDescent="0.25">
      <c r="B22" s="31"/>
      <c r="K22" s="13"/>
    </row>
    <row r="23" ht="15" customHeight="1" spans="2:11" x14ac:dyDescent="0.25">
      <c r="B23" s="31"/>
      <c r="C23" s="12" t="s">
        <v>12</v>
      </c>
      <c r="E23" s="32" t="s">
        <v>13</v>
      </c>
      <c r="F23" s="33"/>
      <c r="K23" s="13"/>
    </row>
    <row r="24" ht="15" customHeight="1" spans="2:11" x14ac:dyDescent="0.25">
      <c r="B24" s="31"/>
      <c r="C24" s="12" t="s">
        <v>14</v>
      </c>
      <c r="E24" s="34">
        <v>817407005</v>
      </c>
      <c r="K24" s="13"/>
    </row>
    <row r="25" ht="15.75" customHeight="1" spans="2:11" x14ac:dyDescent="0.25">
      <c r="B25" s="31"/>
      <c r="C25" s="12" t="s">
        <v>15</v>
      </c>
      <c r="D25" s="35"/>
      <c r="E25" s="36" t="s">
        <v>16</v>
      </c>
      <c r="F25" s="36"/>
      <c r="G25" s="36"/>
      <c r="H25" s="36"/>
      <c r="I25" s="36"/>
      <c r="J25" s="36"/>
      <c r="K25" s="13"/>
    </row>
    <row r="26" ht="15.75" customHeight="1" spans="2:11" x14ac:dyDescent="0.25">
      <c r="B26" s="31"/>
      <c r="C26" s="12"/>
      <c r="D26" s="35"/>
      <c r="E26" s="36"/>
      <c r="F26" s="36"/>
      <c r="G26" s="36"/>
      <c r="H26" s="36"/>
      <c r="I26" s="36"/>
      <c r="J26" s="36"/>
      <c r="K26" s="13"/>
    </row>
    <row r="27" spans="2:11" x14ac:dyDescent="0.25">
      <c r="B27" s="31"/>
      <c r="C27" s="12" t="s">
        <v>17</v>
      </c>
      <c r="E27" s="37">
        <v>4600021614</v>
      </c>
      <c r="F27" s="33"/>
      <c r="K27" s="13"/>
    </row>
    <row r="28" spans="2:11" x14ac:dyDescent="0.25">
      <c r="B28" s="31"/>
      <c r="C28" s="1" t="s">
        <v>18</v>
      </c>
      <c r="E28" s="38">
        <v>44607</v>
      </c>
      <c r="G28" s="1" t="s">
        <v>19</v>
      </c>
      <c r="I28" s="39">
        <f>(E30-E29)/30.41666667</f>
        <v>36.03287670837996</v>
      </c>
      <c r="J28" s="1" t="s">
        <v>20</v>
      </c>
      <c r="K28" s="13"/>
    </row>
    <row r="29" spans="2:11" x14ac:dyDescent="0.25">
      <c r="B29" s="31"/>
      <c r="C29" s="1" t="s">
        <v>21</v>
      </c>
      <c r="E29" s="32">
        <v>44607</v>
      </c>
      <c r="K29" s="13"/>
    </row>
    <row r="30" spans="2:11" x14ac:dyDescent="0.25">
      <c r="B30" s="31"/>
      <c r="C30" s="1" t="s">
        <v>22</v>
      </c>
      <c r="E30" s="32">
        <v>45703</v>
      </c>
      <c r="K30" s="13"/>
    </row>
    <row r="31" spans="2:11" x14ac:dyDescent="0.25">
      <c r="B31" s="31"/>
      <c r="C31" s="1" t="s">
        <v>23</v>
      </c>
      <c r="I31" s="40" t="s">
        <v>24</v>
      </c>
      <c r="J31" s="41" t="s">
        <v>25</v>
      </c>
      <c r="K31" s="13"/>
    </row>
    <row r="32" spans="2:12" x14ac:dyDescent="0.25">
      <c r="B32" s="31"/>
      <c r="C32" s="1" t="s">
        <v>26</v>
      </c>
      <c r="I32" s="40" t="s">
        <v>24</v>
      </c>
      <c r="J32" s="41"/>
      <c r="K32" s="13"/>
      <c r="L32" s="40"/>
    </row>
    <row r="33" spans="2:11" x14ac:dyDescent="0.25">
      <c r="B33" s="31"/>
      <c r="C33" s="1" t="s">
        <v>27</v>
      </c>
      <c r="I33" s="40" t="s">
        <v>24</v>
      </c>
      <c r="J33" s="41"/>
      <c r="K33" s="13"/>
    </row>
    <row r="34" ht="15.6" customHeight="1" spans="2:11" x14ac:dyDescent="0.25">
      <c r="B34" s="31"/>
      <c r="C34" s="42"/>
      <c r="D34" s="42"/>
      <c r="E34" s="42"/>
      <c r="F34" s="42"/>
      <c r="G34" s="42"/>
      <c r="H34" s="42"/>
      <c r="I34" s="43"/>
      <c r="J34" s="42"/>
      <c r="K34" s="13"/>
    </row>
    <row r="35" ht="15.6" customHeight="1" spans="2:11" x14ac:dyDescent="0.25">
      <c r="B35" s="31"/>
      <c r="C35" s="1" t="s">
        <v>28</v>
      </c>
      <c r="I35" s="40" t="s">
        <v>24</v>
      </c>
      <c r="J35" s="41"/>
      <c r="K35" s="13"/>
    </row>
    <row r="36" spans="2:11" x14ac:dyDescent="0.25">
      <c r="B36" s="31"/>
      <c r="C36" s="44" t="str">
        <f>"VALOR  PAGADO AL  ESTADO  DE  PAGO  ANTERIOR             "</f>
        <v>VALOR  PAGADO AL  ESTADO  DE  PAGO  ANTERIOR             </v>
      </c>
      <c r="H36" s="34"/>
      <c r="I36" s="40" t="s">
        <v>24</v>
      </c>
      <c r="J36" s="45"/>
      <c r="K36" s="13"/>
    </row>
    <row r="37" spans="2:11" x14ac:dyDescent="0.25">
      <c r="B37" s="31"/>
      <c r="I37" s="40"/>
      <c r="K37" s="13"/>
    </row>
    <row r="38" spans="2:11" x14ac:dyDescent="0.25">
      <c r="B38" s="31"/>
      <c r="C38" s="1" t="s">
        <v>29</v>
      </c>
      <c r="I38" s="40" t="s">
        <v>24</v>
      </c>
      <c r="J38" s="46"/>
      <c r="K38" s="13"/>
    </row>
    <row r="39" spans="2:11" x14ac:dyDescent="0.25">
      <c r="B39" s="31"/>
      <c r="C39" s="1" t="s">
        <v>30</v>
      </c>
      <c r="I39" s="40" t="s">
        <v>24</v>
      </c>
      <c r="J39" s="41"/>
      <c r="K39" s="13"/>
    </row>
    <row r="40" spans="2:11" x14ac:dyDescent="0.25">
      <c r="B40" s="31"/>
      <c r="C40" s="1" t="s">
        <v>31</v>
      </c>
      <c r="E40" s="47"/>
      <c r="I40" s="40" t="s">
        <v>24</v>
      </c>
      <c r="J40" s="45"/>
      <c r="K40" s="13"/>
    </row>
    <row r="41" spans="2:11" x14ac:dyDescent="0.25">
      <c r="B41" s="31"/>
      <c r="I41" s="40"/>
      <c r="J41" s="41"/>
      <c r="K41" s="13"/>
    </row>
    <row r="42" spans="2:11" x14ac:dyDescent="0.25">
      <c r="B42" s="31"/>
      <c r="K42" s="13"/>
    </row>
    <row r="43" spans="2:11" x14ac:dyDescent="0.25">
      <c r="B43" s="31"/>
      <c r="C43" s="12" t="s">
        <v>32</v>
      </c>
      <c r="I43" s="40"/>
      <c r="K43" s="13"/>
    </row>
    <row r="44" spans="2:11" x14ac:dyDescent="0.25">
      <c r="B44" s="31"/>
      <c r="C44" s="1" t="s">
        <v>33</v>
      </c>
      <c r="F44" s="48"/>
      <c r="G44" s="49">
        <v>0.24919</v>
      </c>
      <c r="H44" s="50"/>
      <c r="I44" s="40" t="s">
        <v>24</v>
      </c>
      <c r="J44" s="41"/>
      <c r="K44" s="13"/>
    </row>
    <row r="45" spans="2:11" x14ac:dyDescent="0.25">
      <c r="B45" s="31"/>
      <c r="C45" s="44" t="s">
        <v>30</v>
      </c>
      <c r="H45" s="34"/>
      <c r="I45" s="40" t="s">
        <v>24</v>
      </c>
      <c r="J45" s="41"/>
      <c r="K45" s="13"/>
    </row>
    <row r="46" spans="2:11" x14ac:dyDescent="0.25">
      <c r="B46" s="31"/>
      <c r="C46" s="1" t="s">
        <v>34</v>
      </c>
      <c r="I46" s="40" t="s">
        <v>24</v>
      </c>
      <c r="J46" s="45"/>
      <c r="K46" s="13"/>
    </row>
    <row r="47" spans="2:11" x14ac:dyDescent="0.25">
      <c r="B47" s="31"/>
      <c r="I47" s="40"/>
      <c r="K47" s="13"/>
    </row>
    <row r="48" spans="2:11" x14ac:dyDescent="0.25">
      <c r="B48" s="31"/>
      <c r="C48" s="1" t="s">
        <v>35</v>
      </c>
      <c r="I48" s="40" t="s">
        <v>24</v>
      </c>
      <c r="J48" s="41"/>
      <c r="K48" s="13"/>
    </row>
    <row r="49" spans="2:11" x14ac:dyDescent="0.25">
      <c r="B49" s="31"/>
      <c r="I49" s="40"/>
      <c r="J49" s="41"/>
      <c r="K49" s="13"/>
    </row>
    <row r="50" spans="2:11" x14ac:dyDescent="0.25">
      <c r="B50" s="31"/>
      <c r="C50" s="1" t="s">
        <v>36</v>
      </c>
      <c r="E50" s="46"/>
      <c r="F50" s="1" t="s">
        <v>37</v>
      </c>
      <c r="G50" s="51"/>
      <c r="H50" s="51"/>
      <c r="I50" s="40" t="s">
        <v>24</v>
      </c>
      <c r="J50" s="41"/>
      <c r="K50" s="13"/>
    </row>
    <row r="51" spans="2:11" x14ac:dyDescent="0.25">
      <c r="B51" s="31"/>
      <c r="I51" s="40"/>
      <c r="K51" s="13"/>
    </row>
    <row r="52" spans="2:11" x14ac:dyDescent="0.25">
      <c r="B52" s="31"/>
      <c r="I52" s="40" t="s">
        <v>24</v>
      </c>
      <c r="K52" s="13"/>
    </row>
    <row r="53" spans="2:11" x14ac:dyDescent="0.25">
      <c r="B53" s="31"/>
      <c r="C53" s="12" t="s">
        <v>38</v>
      </c>
      <c r="I53" s="40" t="s">
        <v>24</v>
      </c>
      <c r="J53" s="52"/>
      <c r="K53" s="13"/>
    </row>
    <row r="54" spans="2:11" x14ac:dyDescent="0.25">
      <c r="B54" s="31"/>
      <c r="C54" s="12" t="s">
        <v>39</v>
      </c>
      <c r="F54" s="41"/>
      <c r="I54" s="40"/>
      <c r="J54" s="52"/>
      <c r="K54" s="13"/>
    </row>
    <row r="55" spans="2:11" x14ac:dyDescent="0.25">
      <c r="B55" s="31"/>
      <c r="C55" s="12" t="s">
        <v>40</v>
      </c>
      <c r="I55" s="40" t="s">
        <v>24</v>
      </c>
      <c r="J55" s="53"/>
      <c r="K55" s="13"/>
    </row>
    <row r="56" spans="2:11" x14ac:dyDescent="0.25">
      <c r="B56" s="31"/>
      <c r="C56" s="12"/>
      <c r="I56" s="40"/>
      <c r="J56" s="52"/>
      <c r="K56" s="13"/>
    </row>
    <row r="57" spans="2:11" x14ac:dyDescent="0.25">
      <c r="B57" s="31"/>
      <c r="C57" s="12"/>
      <c r="K57" s="13"/>
    </row>
    <row r="58" ht="15.6" customHeight="1" spans="2:11" x14ac:dyDescent="0.25">
      <c r="B58" s="19"/>
      <c r="C58" s="54"/>
      <c r="D58" s="20"/>
      <c r="E58" s="20"/>
      <c r="F58" s="20"/>
      <c r="G58" s="20"/>
      <c r="H58" s="20"/>
      <c r="I58" s="20"/>
      <c r="J58" s="55"/>
      <c r="K58" s="21"/>
    </row>
    <row r="59" spans="2:11" x14ac:dyDescent="0.25">
      <c r="B59" s="31"/>
      <c r="C59" s="12"/>
      <c r="J59" s="52"/>
      <c r="K59" s="13"/>
    </row>
    <row r="60" ht="18" customHeight="1" spans="2:11" x14ac:dyDescent="0.25">
      <c r="B60" s="31"/>
      <c r="C60" s="56" t="s">
        <v>41</v>
      </c>
      <c r="D60" s="56" t="s">
        <v>42</v>
      </c>
      <c r="E60" s="57"/>
      <c r="F60" s="57"/>
      <c r="G60" s="57"/>
      <c r="H60" s="57"/>
      <c r="J60" s="52"/>
      <c r="K60" s="13"/>
    </row>
    <row r="61" spans="2:11" x14ac:dyDescent="0.25">
      <c r="B61" s="31"/>
      <c r="C61" s="10"/>
      <c r="D61" s="10"/>
      <c r="E61" s="10"/>
      <c r="F61" s="10"/>
      <c r="G61" s="10"/>
      <c r="H61" s="10"/>
      <c r="I61" s="10"/>
      <c r="J61" s="10"/>
      <c r="K61" s="11"/>
    </row>
    <row r="62" ht="15.6" customHeight="1" spans="2:12" x14ac:dyDescent="0.25">
      <c r="B62" s="58"/>
      <c r="C62" s="42"/>
      <c r="D62" s="42"/>
      <c r="E62" s="42"/>
      <c r="F62" s="42"/>
      <c r="G62" s="42"/>
      <c r="H62" s="42"/>
      <c r="I62" s="43"/>
      <c r="J62" s="42"/>
      <c r="K62" s="59"/>
      <c r="L62" s="60"/>
    </row>
    <row r="63" ht="15.6" customHeight="1" spans="2:12" x14ac:dyDescent="0.25">
      <c r="B63" s="31"/>
      <c r="C63" s="8"/>
      <c r="D63" s="8"/>
      <c r="E63" s="8"/>
      <c r="F63" s="8"/>
      <c r="I63" s="8"/>
      <c r="J63" s="8"/>
      <c r="K63" s="13"/>
      <c r="L63" s="60"/>
    </row>
    <row r="64" spans="2:12" x14ac:dyDescent="0.25">
      <c r="B64" s="31"/>
      <c r="C64" s="8"/>
      <c r="D64" s="8"/>
      <c r="E64" s="8"/>
      <c r="F64" s="8"/>
      <c r="I64" s="8"/>
      <c r="J64" s="8"/>
      <c r="K64" s="13"/>
      <c r="L64" s="60"/>
    </row>
    <row r="65" spans="2:12" x14ac:dyDescent="0.25">
      <c r="B65" s="31"/>
      <c r="C65" s="8"/>
      <c r="D65" s="8"/>
      <c r="E65" s="8"/>
      <c r="F65" s="8"/>
      <c r="I65" s="8"/>
      <c r="J65" s="8"/>
      <c r="K65" s="13"/>
      <c r="L65" s="60"/>
    </row>
    <row r="66" spans="2:12" x14ac:dyDescent="0.25">
      <c r="B66" s="31"/>
      <c r="C66" s="8"/>
      <c r="D66" s="8"/>
      <c r="E66" s="8"/>
      <c r="F66" s="8"/>
      <c r="I66" s="8"/>
      <c r="J66" s="8"/>
      <c r="K66" s="13"/>
      <c r="L66" s="60"/>
    </row>
    <row r="67" spans="2:12" x14ac:dyDescent="0.25">
      <c r="B67" s="31"/>
      <c r="C67" s="8"/>
      <c r="D67" s="8"/>
      <c r="E67" s="8"/>
      <c r="F67" s="8"/>
      <c r="I67" s="8"/>
      <c r="J67" s="8"/>
      <c r="K67" s="13"/>
      <c r="L67" s="60"/>
    </row>
    <row r="68" spans="2:11" x14ac:dyDescent="0.25">
      <c r="B68" s="31"/>
      <c r="K68" s="13"/>
    </row>
    <row r="69" spans="2:11" x14ac:dyDescent="0.25">
      <c r="B69" s="31"/>
      <c r="I69" s="8"/>
      <c r="K69" s="13"/>
    </row>
    <row r="70" spans="2:11" x14ac:dyDescent="0.25">
      <c r="B70" s="31"/>
      <c r="C70" s="61" t="s">
        <v>43</v>
      </c>
      <c r="D70" s="61"/>
      <c r="E70" s="61"/>
      <c r="F70" s="61"/>
      <c r="I70" s="61" t="s">
        <v>44</v>
      </c>
      <c r="J70" s="61"/>
      <c r="K70" s="13"/>
    </row>
    <row r="71" ht="15.6" customHeight="1" spans="2:11" x14ac:dyDescent="0.25">
      <c r="B71" s="31"/>
      <c r="C71" s="62" t="s">
        <v>45</v>
      </c>
      <c r="D71" s="63"/>
      <c r="E71" s="63"/>
      <c r="F71" s="63"/>
      <c r="G71" s="64"/>
      <c r="H71" s="65"/>
      <c r="I71" s="66" t="s">
        <v>46</v>
      </c>
      <c r="J71" s="67"/>
      <c r="K71" s="13"/>
    </row>
    <row r="72" spans="2:11" x14ac:dyDescent="0.25">
      <c r="B72" s="31"/>
      <c r="I72" s="8"/>
      <c r="K72" s="13"/>
    </row>
    <row r="73" spans="2:11" x14ac:dyDescent="0.25">
      <c r="B73" s="31"/>
      <c r="I73" s="8"/>
      <c r="K73" s="13"/>
    </row>
    <row r="74" spans="2:11" x14ac:dyDescent="0.25">
      <c r="B74" s="31"/>
      <c r="C74" s="8"/>
      <c r="D74" s="8"/>
      <c r="E74" s="8"/>
      <c r="F74" s="8"/>
      <c r="I74" s="8"/>
      <c r="J74" s="8"/>
      <c r="K74" s="13"/>
    </row>
    <row r="75" ht="15.6" customHeight="1" spans="2:11" x14ac:dyDescent="0.25">
      <c r="B75" s="19"/>
      <c r="C75" s="18"/>
      <c r="D75" s="18"/>
      <c r="E75" s="18"/>
      <c r="F75" s="18"/>
      <c r="G75" s="20"/>
      <c r="H75" s="20"/>
      <c r="I75" s="18"/>
      <c r="J75" s="18"/>
      <c r="K75" s="21"/>
    </row>
    <row r="76" ht="5.1" customHeight="1" spans="3:10" x14ac:dyDescent="0.25">
      <c r="C76" s="8"/>
      <c r="D76" s="8"/>
      <c r="E76" s="8"/>
      <c r="F76" s="8"/>
      <c r="I76" s="8"/>
      <c r="J76" s="8"/>
    </row>
    <row r="89" spans="12:12" x14ac:dyDescent="0.25">
      <c r="L89" s="41"/>
    </row>
    <row r="92" spans="12:12" x14ac:dyDescent="0.25">
      <c r="L92" s="41"/>
    </row>
    <row r="93" spans="12:12" x14ac:dyDescent="0.25">
      <c r="L93" s="41"/>
    </row>
    <row r="108" spans="3:10" x14ac:dyDescent="0.25">
      <c r="C108" s="12"/>
      <c r="J108" s="52"/>
    </row>
    <row r="109" spans="3:10" x14ac:dyDescent="0.25">
      <c r="C109" s="12"/>
      <c r="J109" s="52"/>
    </row>
    <row r="110" spans="3:10" x14ac:dyDescent="0.25">
      <c r="C110" s="12"/>
      <c r="J110" s="52"/>
    </row>
    <row r="111" spans="3:10" x14ac:dyDescent="0.25">
      <c r="C111" s="12"/>
      <c r="J111" s="52"/>
    </row>
    <row r="112" spans="3:10" x14ac:dyDescent="0.25">
      <c r="C112" s="12"/>
      <c r="J112" s="52"/>
    </row>
    <row r="113" spans="3:10" x14ac:dyDescent="0.25">
      <c r="C113" s="12"/>
      <c r="J113" s="52"/>
    </row>
    <row r="114" spans="3:10" x14ac:dyDescent="0.25">
      <c r="C114" s="12"/>
      <c r="J114" s="52"/>
    </row>
    <row r="115" spans="3:10" x14ac:dyDescent="0.25">
      <c r="C115" s="12"/>
      <c r="J115" s="52"/>
    </row>
    <row r="116" spans="3:10" x14ac:dyDescent="0.25">
      <c r="C116" s="12"/>
      <c r="J116" s="52"/>
    </row>
    <row r="117" spans="3:10" x14ac:dyDescent="0.25">
      <c r="C117" s="12"/>
      <c r="J117" s="52"/>
    </row>
    <row r="118" spans="3:10" x14ac:dyDescent="0.25">
      <c r="C118" s="12"/>
      <c r="J118" s="52"/>
    </row>
    <row r="119" spans="3:10" x14ac:dyDescent="0.25">
      <c r="C119" s="12"/>
      <c r="J119" s="52"/>
    </row>
    <row r="120" spans="3:10" x14ac:dyDescent="0.25">
      <c r="C120" s="12"/>
      <c r="J120" s="52"/>
    </row>
    <row r="121" spans="3:10" x14ac:dyDescent="0.25">
      <c r="C121" s="12"/>
      <c r="J121" s="52"/>
    </row>
    <row r="122" spans="3:10" x14ac:dyDescent="0.25">
      <c r="C122" s="12"/>
      <c r="J122" s="52"/>
    </row>
    <row r="123" spans="3:10" x14ac:dyDescent="0.25">
      <c r="C123" s="12"/>
      <c r="J123" s="52"/>
    </row>
    <row r="124" spans="3:10" x14ac:dyDescent="0.25">
      <c r="C124" s="12"/>
      <c r="J124" s="52"/>
    </row>
    <row r="125" spans="3:10" x14ac:dyDescent="0.25">
      <c r="C125" s="12"/>
      <c r="J125" s="52"/>
    </row>
    <row r="126" spans="3:10" x14ac:dyDescent="0.25">
      <c r="C126" s="12"/>
      <c r="J126" s="52"/>
    </row>
    <row r="127" spans="3:10" x14ac:dyDescent="0.25">
      <c r="C127" s="12"/>
      <c r="J127" s="52"/>
    </row>
    <row r="128" spans="3:10" x14ac:dyDescent="0.25">
      <c r="C128" s="12"/>
      <c r="J128" s="52"/>
    </row>
    <row r="129" spans="3:10" x14ac:dyDescent="0.25">
      <c r="C129" s="12"/>
      <c r="J129" s="52"/>
    </row>
    <row r="130" spans="3:10" x14ac:dyDescent="0.25">
      <c r="C130" s="12"/>
      <c r="J130" s="52"/>
    </row>
    <row r="131" spans="3:10" x14ac:dyDescent="0.25">
      <c r="C131" s="12"/>
      <c r="J131" s="52"/>
    </row>
    <row r="132" spans="3:10" x14ac:dyDescent="0.25">
      <c r="C132" s="12"/>
      <c r="J132" s="52"/>
    </row>
    <row r="133" spans="3:10" x14ac:dyDescent="0.25">
      <c r="C133" s="12"/>
      <c r="J133" s="52"/>
    </row>
    <row r="134" spans="3:10" x14ac:dyDescent="0.25">
      <c r="C134" s="12"/>
      <c r="J134" s="52"/>
    </row>
    <row r="135" spans="3:10" x14ac:dyDescent="0.25">
      <c r="C135" s="12"/>
      <c r="J135" s="52"/>
    </row>
    <row r="136" spans="3:10" x14ac:dyDescent="0.25">
      <c r="C136" s="12"/>
      <c r="J136" s="52"/>
    </row>
    <row r="137" spans="3:10" x14ac:dyDescent="0.25">
      <c r="C137" s="12"/>
      <c r="J137" s="52"/>
    </row>
    <row r="138" spans="3:10" x14ac:dyDescent="0.25">
      <c r="C138" s="12"/>
      <c r="J138" s="52"/>
    </row>
    <row r="139" spans="3:10" x14ac:dyDescent="0.25">
      <c r="C139" s="12"/>
      <c r="J139" s="52"/>
    </row>
    <row r="140" spans="3:10" x14ac:dyDescent="0.25">
      <c r="C140" s="12"/>
      <c r="J140" s="52"/>
    </row>
    <row r="141" spans="3:10" x14ac:dyDescent="0.25">
      <c r="C141" s="12"/>
      <c r="J141" s="52"/>
    </row>
    <row r="142" spans="3:10" x14ac:dyDescent="0.25">
      <c r="C142" s="12"/>
      <c r="J142" s="52"/>
    </row>
    <row r="143" spans="3:10" x14ac:dyDescent="0.25">
      <c r="C143" s="12"/>
      <c r="J143" s="52"/>
    </row>
    <row r="144" spans="3:10" x14ac:dyDescent="0.25">
      <c r="C144" s="12"/>
      <c r="J144" s="52"/>
    </row>
    <row r="145" spans="3:10" x14ac:dyDescent="0.25">
      <c r="C145" s="12"/>
      <c r="J145" s="52"/>
    </row>
    <row r="148" spans="12:12" x14ac:dyDescent="0.25">
      <c r="L148" s="60"/>
    </row>
    <row r="149" spans="12:12" x14ac:dyDescent="0.25">
      <c r="L149" s="60"/>
    </row>
    <row r="150" spans="12:12" x14ac:dyDescent="0.25">
      <c r="L150" s="60"/>
    </row>
    <row r="151" spans="12:12" x14ac:dyDescent="0.25">
      <c r="L151" s="60"/>
    </row>
    <row r="152" spans="12:12" x14ac:dyDescent="0.25">
      <c r="L152" s="60"/>
    </row>
    <row r="153" spans="12:12" x14ac:dyDescent="0.25">
      <c r="L153" s="60"/>
    </row>
    <row r="154" spans="12:12" x14ac:dyDescent="0.25">
      <c r="L154" s="60"/>
    </row>
    <row r="155" spans="12:12" x14ac:dyDescent="0.25">
      <c r="L155" s="60"/>
    </row>
    <row r="156" spans="12:12" x14ac:dyDescent="0.25">
      <c r="L156" s="60"/>
    </row>
    <row r="157" spans="12:12" x14ac:dyDescent="0.25">
      <c r="L157" s="60"/>
    </row>
    <row r="158" spans="12:12" x14ac:dyDescent="0.25">
      <c r="L158" s="60"/>
    </row>
    <row r="159" spans="12:12" x14ac:dyDescent="0.25">
      <c r="L159" s="60"/>
    </row>
    <row r="160" spans="12:12" x14ac:dyDescent="0.25">
      <c r="L160" s="60"/>
    </row>
    <row r="161" spans="12:12" x14ac:dyDescent="0.25">
      <c r="L161" s="60"/>
    </row>
    <row r="162" spans="12:12" x14ac:dyDescent="0.25">
      <c r="L162" s="60"/>
    </row>
    <row r="163" spans="12:12" x14ac:dyDescent="0.25">
      <c r="L163" s="60"/>
    </row>
    <row r="164" spans="12:12" x14ac:dyDescent="0.25">
      <c r="L164" s="60"/>
    </row>
    <row r="165" spans="3:10" x14ac:dyDescent="0.25">
      <c r="C165" s="8"/>
      <c r="D165" s="8"/>
      <c r="E165" s="8"/>
      <c r="F165" s="8"/>
      <c r="I165" s="8"/>
      <c r="J165" s="8"/>
    </row>
    <row r="167" spans="3:10" x14ac:dyDescent="0.25">
      <c r="C167" s="8"/>
      <c r="D167" s="8"/>
      <c r="E167" s="8"/>
      <c r="F167" s="8"/>
      <c r="I167" s="8"/>
      <c r="J167" s="8"/>
    </row>
    <row r="168" spans="3:10" x14ac:dyDescent="0.25">
      <c r="C168" s="8"/>
      <c r="D168" s="8"/>
      <c r="E168" s="8"/>
      <c r="F168" s="8"/>
      <c r="I168" s="8"/>
      <c r="J168" s="8"/>
    </row>
    <row r="169" spans="3:10" x14ac:dyDescent="0.25">
      <c r="C169" s="8"/>
      <c r="D169" s="8"/>
      <c r="E169" s="8"/>
      <c r="F169" s="8"/>
      <c r="I169" s="8"/>
      <c r="J169" s="8"/>
    </row>
    <row r="170" spans="3:10" x14ac:dyDescent="0.25">
      <c r="C170" s="8"/>
      <c r="D170" s="8"/>
      <c r="E170" s="8"/>
      <c r="F170" s="8"/>
      <c r="I170" s="8"/>
      <c r="J170" s="8"/>
    </row>
    <row r="184" spans="3:3" x14ac:dyDescent="0.25">
      <c r="C184" s="41"/>
    </row>
    <row r="185" spans="3:3" x14ac:dyDescent="0.25">
      <c r="C185" s="41"/>
    </row>
  </sheetData>
  <mergeCells count="32">
    <mergeCell ref="B4:D12"/>
    <mergeCell ref="E5:I5"/>
    <mergeCell ref="E6:I6"/>
    <mergeCell ref="E8:I8"/>
    <mergeCell ref="E11:I11"/>
    <mergeCell ref="B13:K13"/>
    <mergeCell ref="B17:J17"/>
    <mergeCell ref="E18:I18"/>
    <mergeCell ref="E25:J26"/>
    <mergeCell ref="C61:K61"/>
    <mergeCell ref="C63:F63"/>
    <mergeCell ref="I63:J63"/>
    <mergeCell ref="C70:F70"/>
    <mergeCell ref="I70:J70"/>
    <mergeCell ref="C71:F71"/>
    <mergeCell ref="I71:J71"/>
    <mergeCell ref="C74:F74"/>
    <mergeCell ref="I74:J74"/>
    <mergeCell ref="C75:F75"/>
    <mergeCell ref="I75:J75"/>
    <mergeCell ref="C76:F76"/>
    <mergeCell ref="I76:J76"/>
    <mergeCell ref="C165:F165"/>
    <mergeCell ref="I165:J165"/>
    <mergeCell ref="C167:F167"/>
    <mergeCell ref="I167:J167"/>
    <mergeCell ref="C168:F168"/>
    <mergeCell ref="I168:J168"/>
    <mergeCell ref="C169:F169"/>
    <mergeCell ref="I169:J169"/>
    <mergeCell ref="C170:F170"/>
    <mergeCell ref="I170:J170"/>
  </mergeCells>
  <pageMargins left="0.7086614173228347" right="0.7086614173228347" top="0.7480314960629921" bottom="0.7480314960629921" header="0.31496062992125984" footer="0.31496062992125984"/>
  <pageSetup orientation="portrait" horizontalDpi="4294967295" verticalDpi="4294967295" scale="62" fitToWidth="1" fitToHeight="1" firstPageNumber="1" useFirstPageNumber="1" copies="1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 zoomScale="100" zoomScaleNormal="100">
      <selection activeCell="I35" sqref="I35"/>
    </sheetView>
  </sheetViews>
  <sheetFormatPr defaultRowHeight="14.4" outlineLevelRow="0" outlineLevelCol="0" x14ac:dyDescent="0.3" defaultColWidth="8.88671875" customHeight="1"/>
  <cols>
    <col min="3" max="3" width="35.33203125" customWidth="1"/>
    <col min="6" max="7" width="12.77734375" customWidth="1"/>
    <col min="8" max="8" width="11.77734375" customWidth="1"/>
    <col min="9" max="9" width="12.77734375" customWidth="1"/>
    <col min="10" max="10" width="15.44140625" customWidth="1"/>
    <col min="11" max="11" width="35.33203125" customWidth="1"/>
  </cols>
  <sheetData>
    <row r="1" spans="6:10" x14ac:dyDescent="0.25">
      <c r="F1" t="s">
        <v>47</v>
      </c>
      <c r="G1" t="s">
        <v>48</v>
      </c>
      <c r="H1" t="s">
        <v>47</v>
      </c>
      <c r="I1" t="s">
        <v>47</v>
      </c>
      <c r="J1" t="s">
        <v>48</v>
      </c>
    </row>
    <row r="2" spans="6:7" x14ac:dyDescent="0.25">
      <c r="F2">
        <v>4400215075</v>
      </c>
      <c r="G2">
        <v>4400215075</v>
      </c>
    </row>
    <row r="3" spans="2:3" x14ac:dyDescent="0.25">
      <c r="B3">
        <v>21</v>
      </c>
      <c r="C3" t="s">
        <v>49</v>
      </c>
    </row>
    <row r="4" ht="15.6" customHeight="1" spans="3:10" x14ac:dyDescent="0.25">
      <c r="C4" t="s">
        <v>49</v>
      </c>
      <c r="D4" t="s">
        <v>50</v>
      </c>
      <c r="E4" s="68">
        <v>1</v>
      </c>
      <c r="F4" s="68">
        <v>44125160</v>
      </c>
      <c r="G4" s="68">
        <v>44125160</v>
      </c>
      <c r="H4" s="68">
        <v>17575220</v>
      </c>
      <c r="I4" s="68">
        <f>+F4+H4</f>
        <v>61700380</v>
      </c>
      <c r="J4" s="68">
        <f>+G4</f>
        <v>44125160</v>
      </c>
    </row>
    <row r="6" spans="2:3" x14ac:dyDescent="0.25">
      <c r="B6">
        <v>31</v>
      </c>
      <c r="C6" t="s">
        <v>16</v>
      </c>
    </row>
    <row r="7" ht="15.6" customHeight="1" spans="3:14" x14ac:dyDescent="0.25">
      <c r="C7" t="s">
        <v>51</v>
      </c>
      <c r="D7" t="s">
        <v>52</v>
      </c>
      <c r="E7" s="68">
        <v>97199</v>
      </c>
      <c r="F7">
        <v>583.528</v>
      </c>
      <c r="G7">
        <v>583.528</v>
      </c>
      <c r="H7">
        <v>18.15</v>
      </c>
      <c r="I7" s="68">
        <f t="shared" ref="I7:I18" si="0">+F7+H7</f>
        <v>601.678</v>
      </c>
      <c r="J7" s="68">
        <f t="shared" ref="J7:J18" si="1">+G7</f>
        <v>583.528</v>
      </c>
      <c r="K7" t="s">
        <v>51</v>
      </c>
      <c r="L7">
        <v>18.15</v>
      </c>
      <c r="M7" t="s">
        <v>52</v>
      </c>
      <c r="N7" s="68">
        <v>97199</v>
      </c>
    </row>
    <row r="8" ht="15.6" customHeight="1" spans="3:14" x14ac:dyDescent="0.25">
      <c r="C8" t="s">
        <v>53</v>
      </c>
      <c r="D8" t="s">
        <v>52</v>
      </c>
      <c r="E8" s="68">
        <v>101617</v>
      </c>
      <c r="F8">
        <v>401.166</v>
      </c>
      <c r="G8">
        <v>401.166</v>
      </c>
      <c r="H8">
        <v>18.15</v>
      </c>
      <c r="I8" s="68">
        <f t="shared" si="0"/>
        <v>419.316</v>
      </c>
      <c r="J8" s="68">
        <f t="shared" si="1"/>
        <v>401.166</v>
      </c>
      <c r="K8" t="s">
        <v>53</v>
      </c>
      <c r="L8">
        <v>18.15</v>
      </c>
      <c r="M8" t="s">
        <v>52</v>
      </c>
      <c r="N8" s="68">
        <v>101617</v>
      </c>
    </row>
    <row r="9" ht="15.6" customHeight="1" spans="3:14" x14ac:dyDescent="0.25">
      <c r="C9" t="s">
        <v>54</v>
      </c>
      <c r="D9" t="s">
        <v>55</v>
      </c>
      <c r="E9" s="68">
        <v>77557</v>
      </c>
      <c r="F9">
        <v>559</v>
      </c>
      <c r="G9">
        <v>559</v>
      </c>
      <c r="H9">
        <v>150</v>
      </c>
      <c r="I9" s="68">
        <f t="shared" si="0"/>
        <v>709</v>
      </c>
      <c r="J9" s="68">
        <f t="shared" si="1"/>
        <v>559</v>
      </c>
      <c r="K9" t="s">
        <v>54</v>
      </c>
      <c r="L9">
        <v>150</v>
      </c>
      <c r="M9" t="s">
        <v>55</v>
      </c>
      <c r="N9" s="68">
        <v>77557</v>
      </c>
    </row>
    <row r="10" ht="15.6" customHeight="1" spans="3:14" x14ac:dyDescent="0.25">
      <c r="C10" t="s">
        <v>51</v>
      </c>
      <c r="D10" t="s">
        <v>55</v>
      </c>
      <c r="E10" s="68">
        <v>137864</v>
      </c>
      <c r="F10">
        <v>82.05</v>
      </c>
      <c r="G10">
        <v>82.05</v>
      </c>
      <c r="H10">
        <v>20</v>
      </c>
      <c r="I10" s="68">
        <f t="shared" si="0"/>
        <v>102.05</v>
      </c>
      <c r="J10" s="68">
        <f t="shared" si="1"/>
        <v>82.05</v>
      </c>
      <c r="K10" t="s">
        <v>51</v>
      </c>
      <c r="L10">
        <v>20</v>
      </c>
      <c r="M10" t="s">
        <v>55</v>
      </c>
      <c r="N10" s="68">
        <v>137864</v>
      </c>
    </row>
    <row r="11" ht="15.6" customHeight="1" spans="3:14" x14ac:dyDescent="0.25">
      <c r="C11" t="s">
        <v>53</v>
      </c>
      <c r="D11" t="s">
        <v>55</v>
      </c>
      <c r="E11" s="68">
        <v>166406</v>
      </c>
      <c r="F11">
        <v>63.165</v>
      </c>
      <c r="G11">
        <v>63.165</v>
      </c>
      <c r="H11">
        <v>20</v>
      </c>
      <c r="I11" s="68">
        <f t="shared" si="0"/>
        <v>83.16499999999999</v>
      </c>
      <c r="J11" s="68">
        <f t="shared" si="1"/>
        <v>63.165</v>
      </c>
      <c r="K11" t="s">
        <v>53</v>
      </c>
      <c r="L11">
        <v>20</v>
      </c>
      <c r="M11" t="s">
        <v>55</v>
      </c>
      <c r="N11" s="68">
        <v>166406</v>
      </c>
    </row>
    <row r="12" ht="15.6" customHeight="1" spans="3:14" x14ac:dyDescent="0.25">
      <c r="C12" t="s">
        <v>56</v>
      </c>
      <c r="D12" t="s">
        <v>57</v>
      </c>
      <c r="E12" s="68">
        <v>65418</v>
      </c>
      <c r="F12">
        <v>272.79</v>
      </c>
      <c r="G12">
        <v>272.79</v>
      </c>
      <c r="H12">
        <v>200</v>
      </c>
      <c r="I12" s="68">
        <f t="shared" si="0"/>
        <v>472.79</v>
      </c>
      <c r="J12" s="68">
        <f t="shared" si="1"/>
        <v>272.79</v>
      </c>
      <c r="K12" t="s">
        <v>56</v>
      </c>
      <c r="L12">
        <v>200</v>
      </c>
      <c r="M12" t="s">
        <v>57</v>
      </c>
      <c r="N12" s="68">
        <v>65418</v>
      </c>
    </row>
    <row r="13" ht="15.6" customHeight="1" spans="3:14" x14ac:dyDescent="0.25">
      <c r="C13" t="s">
        <v>58</v>
      </c>
      <c r="D13" t="s">
        <v>55</v>
      </c>
      <c r="E13" s="68">
        <v>243473</v>
      </c>
      <c r="F13">
        <v>57</v>
      </c>
      <c r="G13">
        <v>57</v>
      </c>
      <c r="H13">
        <v>1</v>
      </c>
      <c r="I13" s="68">
        <f t="shared" si="0"/>
        <v>58</v>
      </c>
      <c r="J13" s="68">
        <f t="shared" si="1"/>
        <v>57</v>
      </c>
      <c r="K13" t="s">
        <v>58</v>
      </c>
      <c r="L13">
        <v>1</v>
      </c>
      <c r="M13" t="s">
        <v>55</v>
      </c>
      <c r="N13" s="68">
        <v>243473</v>
      </c>
    </row>
    <row r="14" ht="15.6" customHeight="1" spans="3:14" x14ac:dyDescent="0.25">
      <c r="C14" t="s">
        <v>59</v>
      </c>
      <c r="D14" t="s">
        <v>55</v>
      </c>
      <c r="E14" s="68">
        <v>246863</v>
      </c>
      <c r="F14">
        <v>1</v>
      </c>
      <c r="G14">
        <v>1</v>
      </c>
      <c r="H14">
        <v>0</v>
      </c>
      <c r="I14" s="68">
        <f t="shared" si="0"/>
        <v>1</v>
      </c>
      <c r="J14" s="68">
        <f t="shared" si="1"/>
        <v>1</v>
      </c>
      <c r="K14" t="s">
        <v>59</v>
      </c>
      <c r="L14">
        <v>0</v>
      </c>
      <c r="M14" t="s">
        <v>55</v>
      </c>
      <c r="N14" s="68">
        <v>246863</v>
      </c>
    </row>
    <row r="15" ht="15.6" customHeight="1" spans="3:14" x14ac:dyDescent="0.25">
      <c r="C15" t="s">
        <v>60</v>
      </c>
      <c r="D15" t="s">
        <v>52</v>
      </c>
      <c r="E15" s="68">
        <v>473697</v>
      </c>
      <c r="H15">
        <v>0</v>
      </c>
      <c r="I15" s="68">
        <f t="shared" si="0"/>
        <v>0</v>
      </c>
      <c r="J15" s="68">
        <f t="shared" si="1"/>
        <v>0</v>
      </c>
      <c r="K15" t="s">
        <v>60</v>
      </c>
      <c r="L15">
        <v>0</v>
      </c>
      <c r="M15" t="s">
        <v>52</v>
      </c>
      <c r="N15" s="68">
        <v>473697</v>
      </c>
    </row>
    <row r="16" ht="15.6" customHeight="1" spans="3:14" x14ac:dyDescent="0.25">
      <c r="C16" t="s">
        <v>61</v>
      </c>
      <c r="D16" t="s">
        <v>55</v>
      </c>
      <c r="E16" s="68">
        <v>1050837</v>
      </c>
      <c r="F16">
        <v>177.25</v>
      </c>
      <c r="G16">
        <v>177.25</v>
      </c>
      <c r="H16">
        <v>26.25</v>
      </c>
      <c r="I16" s="68">
        <f t="shared" si="0"/>
        <v>203.5</v>
      </c>
      <c r="J16" s="68">
        <f t="shared" si="1"/>
        <v>177.25</v>
      </c>
      <c r="K16" t="s">
        <v>61</v>
      </c>
      <c r="L16">
        <v>26.25</v>
      </c>
      <c r="M16" t="s">
        <v>55</v>
      </c>
      <c r="N16" s="68">
        <v>1050837</v>
      </c>
    </row>
    <row r="17" ht="15.6" customHeight="1" spans="3:14" x14ac:dyDescent="0.25">
      <c r="C17" t="s">
        <v>62</v>
      </c>
      <c r="D17" t="s">
        <v>50</v>
      </c>
      <c r="E17" s="68">
        <v>3131105</v>
      </c>
      <c r="F17">
        <v>0.5</v>
      </c>
      <c r="G17">
        <v>0.5</v>
      </c>
      <c r="H17">
        <v>0.5</v>
      </c>
      <c r="I17" s="69">
        <f t="shared" si="0"/>
        <v>1</v>
      </c>
      <c r="J17" s="69">
        <f t="shared" si="1"/>
        <v>0.5</v>
      </c>
      <c r="K17" t="s">
        <v>62</v>
      </c>
      <c r="L17">
        <v>0.5</v>
      </c>
      <c r="M17" t="s">
        <v>50</v>
      </c>
      <c r="N17" s="68">
        <v>3131105</v>
      </c>
    </row>
    <row r="18" ht="15.6" customHeight="1" spans="3:14" x14ac:dyDescent="0.25">
      <c r="C18" t="s">
        <v>63</v>
      </c>
      <c r="D18" t="s">
        <v>50</v>
      </c>
      <c r="E18">
        <v>43651</v>
      </c>
      <c r="H18">
        <v>1</v>
      </c>
      <c r="I18" s="69">
        <f t="shared" si="0"/>
        <v>1</v>
      </c>
      <c r="J18" s="69">
        <f t="shared" si="1"/>
        <v>0</v>
      </c>
      <c r="K18" t="s">
        <v>63</v>
      </c>
      <c r="L18">
        <v>1</v>
      </c>
      <c r="M18" t="s">
        <v>50</v>
      </c>
      <c r="N18" s="68">
        <v>43651</v>
      </c>
    </row>
    <row r="19" ht="15.6" customHeight="1" spans="14:14" x14ac:dyDescent="0.25">
      <c r="N19" s="68"/>
    </row>
    <row r="20" spans="2:3" x14ac:dyDescent="0.25">
      <c r="B20">
        <v>40</v>
      </c>
      <c r="C20" t="s">
        <v>64</v>
      </c>
    </row>
    <row r="21" ht="15.6" customHeight="1" spans="3:10" x14ac:dyDescent="0.25">
      <c r="C21" t="s">
        <v>65</v>
      </c>
      <c r="D21" t="s">
        <v>52</v>
      </c>
      <c r="E21" s="68">
        <v>914316</v>
      </c>
      <c r="F21">
        <v>54</v>
      </c>
      <c r="G21">
        <v>54</v>
      </c>
      <c r="I21" s="68">
        <f>+F21+H21</f>
        <v>54</v>
      </c>
      <c r="J21" s="68">
        <f>+G21</f>
        <v>54</v>
      </c>
    </row>
    <row r="22" ht="15.6" customHeight="1" spans="3:10" x14ac:dyDescent="0.25">
      <c r="C22" t="s">
        <v>66</v>
      </c>
      <c r="D22" t="s">
        <v>52</v>
      </c>
      <c r="E22" s="68">
        <v>914316</v>
      </c>
      <c r="F22">
        <v>45</v>
      </c>
      <c r="G22">
        <v>45</v>
      </c>
      <c r="I22" s="68">
        <f t="shared" ref="I22:I29" si="2">+F22+H22</f>
        <v>45</v>
      </c>
      <c r="J22" s="68">
        <f t="shared" ref="J22:J29" si="3">+G22</f>
        <v>45</v>
      </c>
    </row>
    <row r="23" ht="15.6" customHeight="1" spans="3:10" x14ac:dyDescent="0.25">
      <c r="C23" t="s">
        <v>67</v>
      </c>
      <c r="D23" t="s">
        <v>52</v>
      </c>
      <c r="E23" s="68">
        <v>562223</v>
      </c>
      <c r="F23">
        <v>50</v>
      </c>
      <c r="G23">
        <v>50</v>
      </c>
      <c r="I23" s="68">
        <f t="shared" si="2"/>
        <v>50</v>
      </c>
      <c r="J23" s="68">
        <f t="shared" si="3"/>
        <v>50</v>
      </c>
    </row>
    <row r="24" ht="15.6" customHeight="1" spans="3:10" x14ac:dyDescent="0.25">
      <c r="C24" t="s">
        <v>68</v>
      </c>
      <c r="D24" t="s">
        <v>52</v>
      </c>
      <c r="E24" s="68">
        <v>374934</v>
      </c>
      <c r="F24">
        <v>50</v>
      </c>
      <c r="G24">
        <v>50</v>
      </c>
      <c r="I24" s="68">
        <f t="shared" si="2"/>
        <v>50</v>
      </c>
      <c r="J24" s="68">
        <f t="shared" si="3"/>
        <v>50</v>
      </c>
    </row>
    <row r="25" ht="15.6" customHeight="1" spans="3:10" x14ac:dyDescent="0.25">
      <c r="C25" t="s">
        <v>69</v>
      </c>
      <c r="D25" t="s">
        <v>50</v>
      </c>
      <c r="E25" s="68">
        <v>26905000</v>
      </c>
      <c r="F25">
        <v>1</v>
      </c>
      <c r="G25">
        <v>1</v>
      </c>
      <c r="I25" s="68">
        <f t="shared" si="2"/>
        <v>1</v>
      </c>
      <c r="J25" s="68">
        <f t="shared" si="3"/>
        <v>1</v>
      </c>
    </row>
    <row r="26" ht="15.6" customHeight="1" spans="3:10" x14ac:dyDescent="0.25">
      <c r="C26" t="s">
        <v>70</v>
      </c>
      <c r="D26" t="s">
        <v>55</v>
      </c>
      <c r="E26" s="68">
        <v>864001</v>
      </c>
      <c r="F26">
        <v>12</v>
      </c>
      <c r="G26">
        <v>12</v>
      </c>
      <c r="I26" s="68">
        <f t="shared" si="2"/>
        <v>12</v>
      </c>
      <c r="J26" s="68">
        <f t="shared" si="3"/>
        <v>12</v>
      </c>
    </row>
    <row r="27" ht="15.6" customHeight="1" spans="3:10" x14ac:dyDescent="0.25">
      <c r="C27" t="s">
        <v>71</v>
      </c>
      <c r="D27" t="s">
        <v>55</v>
      </c>
      <c r="E27" s="68">
        <v>2564000</v>
      </c>
      <c r="F27">
        <v>4</v>
      </c>
      <c r="G27">
        <v>4</v>
      </c>
      <c r="I27" s="68">
        <f t="shared" si="2"/>
        <v>4</v>
      </c>
      <c r="J27" s="68">
        <f t="shared" si="3"/>
        <v>4</v>
      </c>
    </row>
    <row r="28" ht="15.6" customHeight="1" spans="3:10" x14ac:dyDescent="0.25">
      <c r="C28" t="s">
        <v>72</v>
      </c>
      <c r="D28" t="s">
        <v>55</v>
      </c>
      <c r="E28" s="68">
        <v>1399885</v>
      </c>
      <c r="F28">
        <v>4</v>
      </c>
      <c r="G28">
        <v>4</v>
      </c>
      <c r="I28" s="68">
        <f t="shared" si="2"/>
        <v>4</v>
      </c>
      <c r="J28" s="68">
        <f t="shared" si="3"/>
        <v>4</v>
      </c>
    </row>
    <row r="29" ht="15.6" customHeight="1" spans="3:10" x14ac:dyDescent="0.25">
      <c r="C29" t="s">
        <v>73</v>
      </c>
      <c r="D29" t="s">
        <v>52</v>
      </c>
      <c r="E29" s="68">
        <v>1208445</v>
      </c>
      <c r="F29">
        <v>14.6</v>
      </c>
      <c r="G29">
        <v>14.6</v>
      </c>
      <c r="H29">
        <v>3.185</v>
      </c>
      <c r="I29" s="68">
        <f t="shared" si="2"/>
        <v>17.785</v>
      </c>
      <c r="J29" s="68">
        <f t="shared" si="3"/>
        <v>14.6</v>
      </c>
    </row>
    <row r="31" spans="2:3" x14ac:dyDescent="0.25">
      <c r="B31">
        <v>50</v>
      </c>
      <c r="C31" t="s">
        <v>74</v>
      </c>
    </row>
    <row r="32" ht="15.6" customHeight="1" spans="3:10" x14ac:dyDescent="0.25">
      <c r="C32" t="s">
        <v>75</v>
      </c>
      <c r="D32" t="s">
        <v>50</v>
      </c>
      <c r="E32" s="68">
        <v>37067000</v>
      </c>
      <c r="F32">
        <v>1</v>
      </c>
      <c r="G32">
        <v>1</v>
      </c>
      <c r="I32" s="68">
        <f t="shared" ref="I32:I33" si="4">+F32+H32</f>
        <v>1</v>
      </c>
      <c r="J32" s="68">
        <f t="shared" ref="J32:J33" si="5">+G32</f>
        <v>1</v>
      </c>
    </row>
    <row r="33" ht="15.6" customHeight="1" spans="3:10" x14ac:dyDescent="0.25">
      <c r="C33" t="s">
        <v>76</v>
      </c>
      <c r="D33" t="s">
        <v>50</v>
      </c>
      <c r="E33" s="68">
        <v>8851994</v>
      </c>
      <c r="F33">
        <v>1</v>
      </c>
      <c r="G33">
        <v>1</v>
      </c>
      <c r="I33" s="68">
        <f t="shared" si="4"/>
        <v>1</v>
      </c>
      <c r="J33" s="68">
        <f t="shared" si="5"/>
        <v>1</v>
      </c>
    </row>
    <row r="35" ht="15.6" customHeight="1" spans="6:10" x14ac:dyDescent="0.25">
      <c r="F35" s="70">
        <f>+SUMPRODUCT($E$4:$E$33,F4:F33)</f>
        <v>680648510.654</v>
      </c>
      <c r="G35" s="70">
        <f t="shared" ref="G35:J35" si="6">+SUMPRODUCT($E$4:$E$33,G4:G33)</f>
        <v>680648510.654</v>
      </c>
      <c r="H35" s="70">
        <f t="shared" si="6"/>
        <v>85272325.47500001</v>
      </c>
      <c r="I35" s="70">
        <f t="shared" si="6"/>
        <v>765920836.1290001</v>
      </c>
      <c r="J35" s="70">
        <f t="shared" si="6"/>
        <v>680648510.654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Caratula EDP 31</vt:lpstr>
      <vt:lpstr>Hoja1</vt:lpstr>
      <vt:lpstr>EP'S </vt:lpstr>
      <vt:lpstr>EP'S  MOD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2025-06-03T13:05:43Z</cp:lastPrinted>
  <dcterms:created xsi:type="dcterms:W3CDTF">2005-09-27T18:55:48Z</dcterms:created>
  <dcterms:modified xsi:type="dcterms:W3CDTF">2025-08-26T03:19:42Z</dcterms:modified>
</cp:coreProperties>
</file>