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88B5E900-00E3-3B44-A1AA-A8F3089A71F8}" xr6:coauthVersionLast="47" xr6:coauthVersionMax="47" xr10:uidLastSave="{00000000-0000-0000-0000-000000000000}"/>
  <bookViews>
    <workbookView xWindow="10240" yWindow="660" windowWidth="24320" windowHeight="21680" activeTab="2" xr2:uid="{1E5C896C-F332-E148-BC32-5F8B49356FF5}"/>
    <workbookView xWindow="1060" yWindow="14060" windowWidth="24400" windowHeight="6940" activeTab="3" xr2:uid="{38667C7D-95AA-2A43-A953-AE182DA253E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state="hidden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  <sheet name="Popup possession" sheetId="28" state="hidden" r:id="rId14"/>
  </sheets>
  <functionGroups builtInGroupCount="19"/>
  <definedNames>
    <definedName name="_xleta.T" hidden="1" xlm="1">#NAME?</definedName>
    <definedName name="ACT_ARRACHAGE">Paramètres!$R$37</definedName>
    <definedName name="ACT_ARRACHAGE_ADV">Paramètres!$R$70</definedName>
    <definedName name="ACT_ARRACHAGE_NS">Paramètres!$R$69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CONTRE_RUCK_ADV">Paramètres!$R$68</definedName>
    <definedName name="ACT_CONTRE_RUCK_NS">Paramètres!$R$67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GRATTAGE_ADV">Paramètres!$R$66</definedName>
    <definedName name="ACT_GRATTAGE_NS">Paramètres!$R$65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AVANT">'Saisie vidéo'!$S$20</definedName>
    <definedName name="BTN_JO_COLLECTIF">'Saisie vidéo'!$K$20</definedName>
    <definedName name="BTN_JO_NON_IDENTIFIE">'Saisie vidéo'!$AJ$20</definedName>
    <definedName name="BTN_JO_TROIS_QUARTS">'Saisie vidéo'!$AB$20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SENS_JEU">'Saisie vidéo'!$BO$4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Paramètres!$T$2:$T$50</definedName>
    <definedName name="LISTE_MT_JOURNAL">Paramètres!$I$6:$I$7</definedName>
    <definedName name="LST_JOUEURS">LstEffectif[NOM Prénom]</definedName>
    <definedName name="LST_TM_ALIGNEMENT">'Touches Melees'!$AC$201:$AC$206</definedName>
    <definedName name="LST_TM_BALLON">'Touches Melees'!$AA$201:$AA$202</definedName>
    <definedName name="LST_TM_BALLON_LONG">'Touches Melees'!$AF$201:$AF$202</definedName>
    <definedName name="LST_TM_ISSUE_MELEE">'Touches Melees'!$Y$201:$Y$202</definedName>
    <definedName name="LST_TM_ISSUE_TOUCHE">'Touches Melees'!$X$201:$X$203</definedName>
    <definedName name="LST_TM_LANCE_POUR">'Touches Melees'!$W$201:$W$202</definedName>
    <definedName name="LST_TM_UTILISATION">'Touches Melees'!$AE$201:$AE$203</definedName>
    <definedName name="LST_TM_ZONE_LARGEUR">'Touches Melees'!$AD$201:$AD$203</definedName>
    <definedName name="LST_TM_ZONE_LONGUEUR">'Touches Melees'!$AB$201:$AB$211</definedName>
    <definedName name="LST_TM_ZONE_SAUT">'Touches Melees'!$Z$201:$Z$205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SENS_JEU">'Popup melee'!$J$5:$L$6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OSS_CHANGER">'Popup possession'!$F$7:$I$8</definedName>
    <definedName name="POPUP_POSS_GARDER">'Popup possession'!$B$7:$D$8</definedName>
    <definedName name="POPUP_POSS_QUESTION">'Popup possession'!$B$4:$I$5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SENS_JEU">'Popup touche'!$J$5:$L$6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ENS_JEU">Paramètres!$V$1</definedName>
    <definedName name="STAT_DUREES_ANCRE">'Stats match'!$B$96</definedName>
    <definedName name="STAT_POSSESSION_ANCRE">'Stats match'!$H$46</definedName>
    <definedName name="STAT_TEMPS_EFFECTIF_MT1">'Stats match'!$J$47</definedName>
    <definedName name="STAT_TEMPS_EFFECTIF_MT2">'Stats match'!$J$48</definedName>
    <definedName name="STAT_TEMPS_EFFECTIF_TOTAL">'Stats match'!$J$49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Melees'!$A$58</definedName>
    <definedName name="TM_RECAP_MELEES">'Touches Melees'!$A$54</definedName>
    <definedName name="TM_RECAP_TOUCHES">'Touches Melees'!$A$36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6" i="18" l="1"/>
  <c r="B56" i="18"/>
  <c r="C55" i="18"/>
  <c r="B55" i="18"/>
  <c r="D38" i="18"/>
  <c r="C38" i="18"/>
  <c r="B38" i="18"/>
  <c r="D37" i="18"/>
  <c r="C37" i="18"/>
  <c r="B37" i="18"/>
  <c r="B1" i="2"/>
  <c r="F56" i="3" l="1"/>
  <c r="E56" i="3"/>
  <c r="Z31" i="12"/>
  <c r="Y31" i="12"/>
  <c r="X31" i="12"/>
  <c r="W31" i="12"/>
  <c r="V31" i="12"/>
  <c r="N31" i="12"/>
  <c r="M31" i="12"/>
  <c r="Z30" i="12"/>
  <c r="Y30" i="12"/>
  <c r="X30" i="12"/>
  <c r="W30" i="12"/>
  <c r="V30" i="12"/>
  <c r="N30" i="12"/>
  <c r="M30" i="12"/>
  <c r="F65" i="3"/>
  <c r="E65" i="3"/>
  <c r="I40" i="12"/>
  <c r="I39" i="12"/>
  <c r="N33" i="12"/>
  <c r="M33" i="12"/>
  <c r="N32" i="12"/>
  <c r="M32" i="12"/>
  <c r="D43" i="12"/>
  <c r="D44" i="12"/>
  <c r="E43" i="12"/>
  <c r="E39" i="12"/>
  <c r="D40" i="12"/>
  <c r="D39" i="12"/>
  <c r="B58" i="12"/>
  <c r="O48" i="12"/>
  <c r="N48" i="12"/>
  <c r="O47" i="12"/>
  <c r="N47" i="12"/>
  <c r="O46" i="12"/>
  <c r="N46" i="12"/>
  <c r="O45" i="12"/>
  <c r="N45" i="12"/>
  <c r="O44" i="12"/>
  <c r="N44" i="12"/>
  <c r="F15" i="3"/>
  <c r="E15" i="3"/>
  <c r="F68" i="3"/>
  <c r="E68" i="3"/>
  <c r="B67" i="12" a="1"/>
  <c r="B67" i="12" s="1"/>
  <c r="B8" i="12" a="1"/>
  <c r="B8" i="12" s="1"/>
  <c r="M8" i="12" s="1"/>
  <c r="B3" i="12"/>
  <c r="E2" i="7"/>
  <c r="E40" i="12"/>
  <c r="E44" i="12"/>
  <c r="F40" i="3"/>
  <c r="E40" i="3"/>
  <c r="N8" i="12" l="1"/>
  <c r="N14" i="12"/>
  <c r="N20" i="12"/>
  <c r="N26" i="12"/>
  <c r="N9" i="12"/>
  <c r="N15" i="12"/>
  <c r="N21" i="12"/>
  <c r="N27" i="12"/>
  <c r="N13" i="12"/>
  <c r="N19" i="12"/>
  <c r="N25" i="12"/>
  <c r="M14" i="12"/>
  <c r="M20" i="12"/>
  <c r="M26" i="12"/>
  <c r="M10" i="12"/>
  <c r="M16" i="12"/>
  <c r="M22" i="12"/>
  <c r="M28" i="12"/>
  <c r="N10" i="12"/>
  <c r="N16" i="12"/>
  <c r="N22" i="12"/>
  <c r="N28" i="12"/>
  <c r="M11" i="12"/>
  <c r="M17" i="12"/>
  <c r="M23" i="12"/>
  <c r="M29" i="12"/>
  <c r="N11" i="12"/>
  <c r="N17" i="12"/>
  <c r="N23" i="12"/>
  <c r="N29" i="12"/>
  <c r="M12" i="12"/>
  <c r="M18" i="12"/>
  <c r="M24" i="12"/>
  <c r="N12" i="12"/>
  <c r="N18" i="12"/>
  <c r="N24" i="12"/>
  <c r="M13" i="12"/>
  <c r="M19" i="12"/>
  <c r="M25" i="12"/>
  <c r="M9" i="12"/>
  <c r="M15" i="12"/>
  <c r="M21" i="12"/>
  <c r="M27" i="12"/>
  <c r="N49" i="12"/>
  <c r="O49" i="12"/>
  <c r="F7" i="3"/>
  <c r="E7" i="3"/>
  <c r="S6" i="12"/>
  <c r="Q6" i="12"/>
  <c r="O6" i="12"/>
  <c r="H44" i="12"/>
  <c r="H43" i="12"/>
  <c r="H40" i="12"/>
  <c r="H39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7" i="3"/>
  <c r="E58" i="3"/>
  <c r="E59" i="3"/>
  <c r="E60" i="3"/>
  <c r="E61" i="3"/>
  <c r="E62" i="3"/>
  <c r="E63" i="3"/>
  <c r="E64" i="3"/>
  <c r="E66" i="3"/>
  <c r="E67" i="3"/>
  <c r="E69" i="3"/>
  <c r="E70" i="3"/>
  <c r="E71" i="3"/>
  <c r="E72" i="3"/>
  <c r="E73" i="3"/>
  <c r="E74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7" i="3"/>
  <c r="F58" i="3"/>
  <c r="F59" i="3"/>
  <c r="F60" i="3"/>
  <c r="F61" i="3"/>
  <c r="F62" i="3"/>
  <c r="F63" i="3"/>
  <c r="F64" i="3"/>
  <c r="F66" i="3"/>
  <c r="F67" i="3"/>
  <c r="F69" i="3"/>
  <c r="F70" i="3"/>
  <c r="F71" i="3"/>
  <c r="F72" i="3"/>
  <c r="F73" i="3"/>
  <c r="F74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T31" i="12"/>
  <c r="S31" i="12"/>
  <c r="S30" i="12"/>
  <c r="P31" i="12"/>
  <c r="P30" i="12"/>
  <c r="O31" i="12"/>
  <c r="O30" i="12"/>
  <c r="R33" i="12"/>
  <c r="R30" i="12"/>
  <c r="Q30" i="12"/>
  <c r="R31" i="12"/>
  <c r="Q31" i="12"/>
  <c r="T32" i="12"/>
  <c r="Q32" i="12"/>
  <c r="S33" i="12"/>
  <c r="S32" i="12"/>
  <c r="R32" i="12"/>
  <c r="T33" i="12"/>
  <c r="Q33" i="12"/>
  <c r="P33" i="12"/>
  <c r="P32" i="12"/>
  <c r="O33" i="12"/>
  <c r="O32" i="12"/>
  <c r="D52" i="12" l="1"/>
  <c r="C52" i="12"/>
  <c r="D51" i="12"/>
  <c r="C51" i="12"/>
  <c r="D48" i="12"/>
  <c r="C48" i="12"/>
  <c r="D47" i="12"/>
  <c r="C47" i="12"/>
  <c r="C44" i="12"/>
  <c r="C43" i="12"/>
  <c r="P41" i="12"/>
  <c r="O41" i="12"/>
  <c r="N41" i="12"/>
  <c r="M41" i="12"/>
  <c r="P40" i="12"/>
  <c r="O40" i="12"/>
  <c r="N40" i="12"/>
  <c r="M40" i="12"/>
  <c r="C40" i="12"/>
  <c r="C39" i="12"/>
  <c r="Z33" i="12"/>
  <c r="Y33" i="12"/>
  <c r="X33" i="12"/>
  <c r="W33" i="12"/>
  <c r="V33" i="12"/>
  <c r="Z32" i="12"/>
  <c r="Y32" i="12"/>
  <c r="X32" i="12"/>
  <c r="W32" i="12"/>
  <c r="V32" i="12"/>
  <c r="J65" i="12"/>
  <c r="H65" i="12"/>
  <c r="E65" i="12"/>
  <c r="C65" i="12"/>
  <c r="D89" i="12" s="1"/>
  <c r="Z7" i="12"/>
  <c r="Y7" i="12"/>
  <c r="X7" i="12"/>
  <c r="W7" i="12"/>
  <c r="V7" i="12"/>
  <c r="U7" i="12"/>
  <c r="K6" i="12"/>
  <c r="I6" i="12"/>
  <c r="G6" i="12"/>
  <c r="E6" i="12"/>
  <c r="C6" i="12"/>
  <c r="D31" i="12" l="1"/>
  <c r="D30" i="12"/>
  <c r="C31" i="12"/>
  <c r="C30" i="12"/>
  <c r="J31" i="12"/>
  <c r="J30" i="12"/>
  <c r="I30" i="12"/>
  <c r="I31" i="12"/>
  <c r="H31" i="12"/>
  <c r="H30" i="12"/>
  <c r="G31" i="12"/>
  <c r="G30" i="12"/>
  <c r="U32" i="12"/>
  <c r="U30" i="12"/>
  <c r="U31" i="12"/>
  <c r="F32" i="12"/>
  <c r="F31" i="12"/>
  <c r="F30" i="12"/>
  <c r="E31" i="12"/>
  <c r="E30" i="12"/>
  <c r="K31" i="12"/>
  <c r="K30" i="12"/>
  <c r="L31" i="12"/>
  <c r="L30" i="12"/>
  <c r="S29" i="12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5" i="12"/>
  <c r="G22" i="12"/>
  <c r="U33" i="12"/>
  <c r="H73" i="12"/>
  <c r="D81" i="12"/>
  <c r="C88" i="12"/>
  <c r="E33" i="12"/>
  <c r="I73" i="12"/>
  <c r="C82" i="12"/>
  <c r="D88" i="12"/>
  <c r="F33" i="12"/>
  <c r="H74" i="12"/>
  <c r="D82" i="12"/>
  <c r="C90" i="12"/>
  <c r="H68" i="12"/>
  <c r="C75" i="12"/>
  <c r="H82" i="12"/>
  <c r="D90" i="12"/>
  <c r="C69" i="12"/>
  <c r="D75" i="12"/>
  <c r="I82" i="12"/>
  <c r="D69" i="12"/>
  <c r="C76" i="12"/>
  <c r="H83" i="12"/>
  <c r="C70" i="12"/>
  <c r="D76" i="12"/>
  <c r="C84" i="12"/>
  <c r="D70" i="12"/>
  <c r="C78" i="12"/>
  <c r="D84" i="12"/>
  <c r="C72" i="12"/>
  <c r="D78" i="12"/>
  <c r="C85" i="12"/>
  <c r="D72" i="12"/>
  <c r="C79" i="12"/>
  <c r="D85" i="12"/>
  <c r="C73" i="12"/>
  <c r="D79" i="12"/>
  <c r="C87" i="12"/>
  <c r="D73" i="12"/>
  <c r="C81" i="12"/>
  <c r="D87" i="12"/>
  <c r="H77" i="12"/>
  <c r="H86" i="12"/>
  <c r="H10" i="12"/>
  <c r="W11" i="12"/>
  <c r="C15" i="12"/>
  <c r="L16" i="12"/>
  <c r="H18" i="12"/>
  <c r="W19" i="12"/>
  <c r="C23" i="12"/>
  <c r="L24" i="12"/>
  <c r="H26" i="12"/>
  <c r="W27" i="12"/>
  <c r="I68" i="12"/>
  <c r="I77" i="12"/>
  <c r="I86" i="12"/>
  <c r="G10" i="12"/>
  <c r="F13" i="12"/>
  <c r="K16" i="12"/>
  <c r="U19" i="12"/>
  <c r="F21" i="12"/>
  <c r="Z22" i="12"/>
  <c r="K24" i="12"/>
  <c r="G26" i="12"/>
  <c r="F29" i="12"/>
  <c r="D32" i="12"/>
  <c r="C32" i="12"/>
  <c r="D33" i="12"/>
  <c r="X11" i="12"/>
  <c r="E15" i="12"/>
  <c r="X19" i="12"/>
  <c r="G12" i="12"/>
  <c r="G20" i="12"/>
  <c r="F23" i="12"/>
  <c r="K26" i="12"/>
  <c r="G33" i="12"/>
  <c r="H33" i="12"/>
  <c r="L10" i="12"/>
  <c r="H20" i="12"/>
  <c r="K12" i="12"/>
  <c r="Z18" i="12"/>
  <c r="U23" i="12"/>
  <c r="Z26" i="12"/>
  <c r="G32" i="12"/>
  <c r="H79" i="12"/>
  <c r="H88" i="12"/>
  <c r="K87" i="12"/>
  <c r="C11" i="12"/>
  <c r="L12" i="12"/>
  <c r="H14" i="12"/>
  <c r="W15" i="12"/>
  <c r="C19" i="12"/>
  <c r="L20" i="12"/>
  <c r="H22" i="12"/>
  <c r="W23" i="12"/>
  <c r="C27" i="12"/>
  <c r="L28" i="12"/>
  <c r="H32" i="12"/>
  <c r="I70" i="12"/>
  <c r="I79" i="12"/>
  <c r="I88" i="12"/>
  <c r="U13" i="12"/>
  <c r="G28" i="12"/>
  <c r="H12" i="12"/>
  <c r="I83" i="12"/>
  <c r="K90" i="12"/>
  <c r="J90" i="12"/>
  <c r="K89" i="12"/>
  <c r="J89" i="12"/>
  <c r="G14" i="12"/>
  <c r="H71" i="12"/>
  <c r="H80" i="12"/>
  <c r="H89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G27" i="12"/>
  <c r="G25" i="12"/>
  <c r="G23" i="12"/>
  <c r="G21" i="12"/>
  <c r="G19" i="12"/>
  <c r="Y17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Y19" i="12"/>
  <c r="G17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Y15" i="12"/>
  <c r="G15" i="12"/>
  <c r="Y13" i="12"/>
  <c r="G13" i="12"/>
  <c r="G11" i="12"/>
  <c r="Z29" i="12"/>
  <c r="H29" i="12"/>
  <c r="Z27" i="12"/>
  <c r="H27" i="12"/>
  <c r="Z25" i="12"/>
  <c r="H25" i="12"/>
  <c r="Z23" i="12"/>
  <c r="H23" i="12"/>
  <c r="Z21" i="12"/>
  <c r="H21" i="12"/>
  <c r="Z19" i="12"/>
  <c r="H19" i="12"/>
  <c r="Z17" i="12"/>
  <c r="H17" i="12"/>
  <c r="Z15" i="12"/>
  <c r="H15" i="12"/>
  <c r="Z13" i="12"/>
  <c r="H13" i="12"/>
  <c r="Z11" i="12"/>
  <c r="H11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Y16" i="12"/>
  <c r="I18" i="12"/>
  <c r="E23" i="12"/>
  <c r="Y24" i="12"/>
  <c r="I26" i="12"/>
  <c r="X27" i="12"/>
  <c r="Z16" i="12"/>
  <c r="J33" i="12"/>
  <c r="I33" i="12"/>
  <c r="J32" i="12"/>
  <c r="E9" i="12"/>
  <c r="X13" i="12"/>
  <c r="Y18" i="12"/>
  <c r="I20" i="12"/>
  <c r="X21" i="12"/>
  <c r="E25" i="12"/>
  <c r="Y26" i="12"/>
  <c r="I28" i="12"/>
  <c r="X29" i="12"/>
  <c r="C33" i="12"/>
  <c r="I74" i="12"/>
  <c r="L33" i="12"/>
  <c r="K33" i="12"/>
  <c r="Z10" i="12"/>
  <c r="U15" i="12"/>
  <c r="K20" i="12"/>
  <c r="F25" i="12"/>
  <c r="K28" i="12"/>
  <c r="I71" i="12"/>
  <c r="I80" i="12"/>
  <c r="I89" i="12"/>
  <c r="U11" i="12"/>
  <c r="Z14" i="12"/>
  <c r="G18" i="12"/>
  <c r="U27" i="12"/>
  <c r="C9" i="12"/>
  <c r="F9" i="12"/>
  <c r="F17" i="12"/>
  <c r="Y12" i="12"/>
  <c r="X15" i="12"/>
  <c r="Y20" i="12"/>
  <c r="I22" i="12"/>
  <c r="X23" i="12"/>
  <c r="Y28" i="12"/>
  <c r="I32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2" i="12"/>
  <c r="H76" i="12"/>
  <c r="K10" i="12"/>
  <c r="F15" i="12"/>
  <c r="K18" i="12"/>
  <c r="U21" i="12"/>
  <c r="Z24" i="12"/>
  <c r="U29" i="12"/>
  <c r="F89" i="12"/>
  <c r="E89" i="12"/>
  <c r="F90" i="12"/>
  <c r="E90" i="12"/>
  <c r="W13" i="12"/>
  <c r="C17" i="12"/>
  <c r="L18" i="12"/>
  <c r="W21" i="12"/>
  <c r="C25" i="12"/>
  <c r="L26" i="12"/>
  <c r="H28" i="12"/>
  <c r="W29" i="12"/>
  <c r="I90" i="12"/>
  <c r="H90" i="12"/>
  <c r="Y10" i="12"/>
  <c r="I12" i="12"/>
  <c r="E17" i="12"/>
  <c r="H70" i="12"/>
  <c r="E11" i="12"/>
  <c r="I14" i="12"/>
  <c r="E19" i="12"/>
  <c r="E27" i="12"/>
  <c r="W9" i="12"/>
  <c r="C13" i="12"/>
  <c r="L14" i="12"/>
  <c r="H16" i="12"/>
  <c r="W17" i="12"/>
  <c r="C21" i="12"/>
  <c r="L22" i="12"/>
  <c r="H24" i="12"/>
  <c r="W25" i="12"/>
  <c r="C29" i="12"/>
  <c r="L32" i="12"/>
  <c r="X9" i="12"/>
  <c r="E13" i="12"/>
  <c r="Y14" i="12"/>
  <c r="I16" i="12"/>
  <c r="X17" i="12"/>
  <c r="E21" i="12"/>
  <c r="Y22" i="12"/>
  <c r="I24" i="12"/>
  <c r="X25" i="12"/>
  <c r="E29" i="12"/>
  <c r="I76" i="12"/>
  <c r="I85" i="12"/>
  <c r="J68" i="12"/>
  <c r="E70" i="12"/>
  <c r="J71" i="12"/>
  <c r="E73" i="12"/>
  <c r="J74" i="12"/>
  <c r="E76" i="12"/>
  <c r="J77" i="12"/>
  <c r="E79" i="12"/>
  <c r="J80" i="12"/>
  <c r="E82" i="12"/>
  <c r="J83" i="12"/>
  <c r="E85" i="12"/>
  <c r="J86" i="12"/>
  <c r="E88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F88" i="12"/>
  <c r="E69" i="12"/>
  <c r="J70" i="12"/>
  <c r="J73" i="12"/>
  <c r="J76" i="12"/>
  <c r="E78" i="12"/>
  <c r="J79" i="12"/>
  <c r="E81" i="12"/>
  <c r="J82" i="12"/>
  <c r="E84" i="12"/>
  <c r="J85" i="12"/>
  <c r="E87" i="12"/>
  <c r="J88" i="12"/>
  <c r="F69" i="12"/>
  <c r="K70" i="12"/>
  <c r="F72" i="12"/>
  <c r="K73" i="12"/>
  <c r="F75" i="12"/>
  <c r="K76" i="12"/>
  <c r="F78" i="12"/>
  <c r="K79" i="12"/>
  <c r="F81" i="12"/>
  <c r="K82" i="12"/>
  <c r="F84" i="12"/>
  <c r="K85" i="12"/>
  <c r="F87" i="12"/>
  <c r="K88" i="12"/>
  <c r="E75" i="12"/>
  <c r="C68" i="12"/>
  <c r="H69" i="12"/>
  <c r="C71" i="12"/>
  <c r="H72" i="12"/>
  <c r="C74" i="12"/>
  <c r="H75" i="12"/>
  <c r="C77" i="12"/>
  <c r="H78" i="12"/>
  <c r="C80" i="12"/>
  <c r="H81" i="12"/>
  <c r="C83" i="12"/>
  <c r="H84" i="12"/>
  <c r="C86" i="12"/>
  <c r="H87" i="12"/>
  <c r="C89" i="12"/>
  <c r="E72" i="12"/>
  <c r="D68" i="12"/>
  <c r="I69" i="12"/>
  <c r="D71" i="12"/>
  <c r="I72" i="12"/>
  <c r="D74" i="12"/>
  <c r="I75" i="12"/>
  <c r="D77" i="12"/>
  <c r="I78" i="12"/>
  <c r="D80" i="12"/>
  <c r="I81" i="12"/>
  <c r="D83" i="12"/>
  <c r="I84" i="12"/>
  <c r="D86" i="12"/>
  <c r="I87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J87" i="12"/>
  <c r="E32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T8" i="12" l="1"/>
  <c r="T34" i="12" s="1"/>
  <c r="R8" i="12"/>
  <c r="R34" i="12" s="1"/>
  <c r="S8" i="12"/>
  <c r="S34" i="12" s="1"/>
  <c r="Q8" i="12"/>
  <c r="Q34" i="12" s="1"/>
  <c r="P8" i="12"/>
  <c r="P34" i="12" s="1"/>
  <c r="O8" i="12"/>
  <c r="O34" i="12" s="1"/>
  <c r="X8" i="12"/>
  <c r="X34" i="12" s="1"/>
  <c r="G8" i="12"/>
  <c r="G34" i="12" s="1"/>
  <c r="F8" i="12"/>
  <c r="F34" i="12" s="1"/>
  <c r="H8" i="12"/>
  <c r="H34" i="12" s="1"/>
  <c r="L8" i="12"/>
  <c r="L34" i="12" s="1"/>
  <c r="V8" i="12"/>
  <c r="V34" i="12" s="1"/>
  <c r="Y8" i="12"/>
  <c r="Y34" i="12" s="1"/>
  <c r="W8" i="12"/>
  <c r="W34" i="12" s="1"/>
  <c r="E8" i="12"/>
  <c r="E34" i="12" s="1"/>
  <c r="Z8" i="12"/>
  <c r="Z34" i="12" s="1"/>
  <c r="D8" i="12"/>
  <c r="D34" i="12" s="1"/>
  <c r="M34" i="12"/>
  <c r="U8" i="12"/>
  <c r="U34" i="12" s="1"/>
  <c r="C8" i="12"/>
  <c r="C34" i="12" s="1"/>
  <c r="N34" i="12"/>
  <c r="J8" i="12"/>
  <c r="J34" i="12" s="1"/>
  <c r="K8" i="12"/>
  <c r="K34" i="12" s="1"/>
  <c r="I8" i="12"/>
  <c r="I34" i="12" s="1"/>
  <c r="D67" i="12"/>
  <c r="D91" i="12" s="1"/>
  <c r="C67" i="12"/>
  <c r="C91" i="12" s="1"/>
  <c r="J67" i="12"/>
  <c r="J91" i="12" s="1"/>
  <c r="K67" i="12"/>
  <c r="K91" i="12" s="1"/>
  <c r="F67" i="12"/>
  <c r="F91" i="12" s="1"/>
  <c r="E67" i="12"/>
  <c r="E91" i="12" s="1"/>
  <c r="I67" i="12"/>
  <c r="I91" i="12" s="1"/>
  <c r="H67" i="12"/>
  <c r="H91" i="12" s="1"/>
  <c r="Q35" i="12" l="1"/>
  <c r="S35" i="12"/>
  <c r="O35" i="12"/>
  <c r="I35" i="12"/>
  <c r="E92" i="12"/>
  <c r="M35" i="12"/>
  <c r="K35" i="12"/>
  <c r="C92" i="12"/>
  <c r="G35" i="12"/>
  <c r="E35" i="12"/>
  <c r="J92" i="12"/>
  <c r="H92" i="12"/>
  <c r="C35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<sst xmlns="http://schemas.openxmlformats.org/spreadsheetml/2006/main" count="6286" uniqueCount="701">
  <si>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</si>
  <si>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</si>
  <si>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</si>
  <si>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</si>
  <si>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</si>
  <si>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</si>
  <si>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</si>
  <si>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</si>
  <si>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</si>
  <si>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</si>
  <si>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</si>
  <si>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</si>
  <si>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</si>
  <si>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</si>
  <si>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</si>
  <si>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</si>
  <si>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</si>
  <si>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</si>
  <si>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</si>
  <si>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</si>
  <si>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</si>
  <si>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</si>
  <si>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</si>
  <si>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</si>
  <si>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</si>
  <si>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</si>
  <si>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</si>
  <si>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</si>
  <si>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</si>
  <si>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</si>
  <si>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</si>
  <si>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</si>
  <si>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</si>
  <si>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</si>
  <si>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</si>
  <si>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</si>
  <si>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</si>
  <si>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</si>
  <si>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</si>
  <si>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</si>
  <si>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</si>
  <si>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</si>
  <si>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</si>
  <si>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</si>
  <si>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</si>
  <si>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</si>
  <si>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</si>
  <si>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</si>
  <si>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</si>
  <si>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</si>
  <si>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</si>
  <si>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</si>
  <si>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</si>
  <si>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</si>
  <si>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</si>
  <si>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</si>
  <si>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</si>
  <si>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</si>
  <si>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</si>
  <si>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</si>
  <si>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</si>
  <si>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</si>
  <si>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</si>
  <si>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</si>
  <si>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</si>
  <si>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</si>
  <si>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</si>
  <si>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</si>
  <si>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</si>
  <si>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</si>
  <si>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</si>
  <si>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</si>
  <si>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</si>
  <si>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</si>
  <si>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</si>
  <si>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</si>
  <si>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</si>
  <si>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</si>
  <si>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</si>
  <si>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</si>
  <si>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</si>
  <si>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</si>
  <si>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</si>
  <si>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</si>
  <si>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</si>
  <si>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</si>
  <si>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</si>
  <si>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</si>
  <si>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</si>
  <si>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</si>
  <si>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</si>
  <si>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</si>
  <si>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</si>
  <si>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</si>
  <si>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</si>
  <si>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</si>
  <si>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</si>
  <si>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</si>
  <si>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</si>
  <si>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</si>
  <si>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</si>
  <si>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</si>
  <si>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</si>
  <si>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</si>
  <si>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</si>
  <si>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</si>
  <si>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</si>
  <si>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</si>
  <si>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</si>
  <si>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</si>
  <si>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</si>
  <si>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</si>
  <si>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</si>
  <si>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</si>
  <si>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</si>
  <si>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</si>
  <si>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</si>
  <si>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</si>
  <si>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</si>
  <si>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</si>
  <si>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</si>
  <si>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</si>
  <si>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</si>
  <si>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</si>
  <si>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</si>
  <si>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</si>
  <si>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</si>
  <si>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</si>
  <si>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</si>
  <si>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</si>
  <si>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</si>
  <si>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</si>
  <si>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</si>
  <si>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</si>
  <si>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</si>
  <si>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</si>
  <si>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</si>
  <si>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</si>
  <si>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</si>
  <si>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</si>
  <si>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</si>
  <si>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</si>
  <si>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</si>
  <si>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</si>
  <si>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</si>
  <si>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</si>
  <si>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</si>
  <si>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</si>
  <si>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</si>
  <si>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</si>
  <si>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</si>
  <si>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</si>
  <si>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</si>
  <si>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</si>
  <si>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</si>
  <si>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</si>
  <si>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</si>
  <si>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</si>
  <si>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</si>
  <si>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</si>
  <si>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</si>
  <si>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</si>
  <si>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</si>
  <si>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</si>
  <si>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</si>
  <si>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</si>
  <si>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</si>
  <si>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</si>
  <si>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</si>
  <si>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</si>
  <si>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</si>
  <si>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</si>
  <si>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</si>
  <si>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</si>
  <si>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</si>
  <si>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</si>
  <si>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</si>
  <si>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</si>
  <si>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</si>
  <si>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</si>
  <si>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</si>
  <si>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</si>
  <si>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</si>
  <si>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</si>
  <si>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</si>
  <si>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</si>
  <si>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</si>
  <si>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</si>
  <si>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</si>
  <si>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</si>
  <si>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</si>
  <si>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</si>
  <si>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</si>
  <si>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</si>
  <si>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</si>
  <si>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</si>
  <si>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</si>
  <si>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</si>
  <si>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</si>
  <si>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</si>
  <si>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</si>
  <si>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</si>
  <si>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</si>
  <si>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</si>
  <si>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</si>
  <si>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</si>
  <si>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</si>
  <si>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</si>
  <si>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</si>
  <si>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</si>
  <si>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</si>
  <si>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</si>
  <si>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</si>
  <si>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</si>
  <si>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</si>
  <si>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</si>
  <si>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</si>
  <si>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</si>
  <si>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</si>
  <si>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</si>
  <si>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</si>
  <si>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</si>
  <si>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</si>
  <si>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</si>
  <si>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</si>
  <si>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</si>
  <si>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</si>
  <si>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</si>
  <si>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</si>
  <si>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</si>
  <si>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</si>
  <si>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</si>
  <si>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</si>
  <si>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</si>
  <si>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</si>
  <si>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</si>
  <si>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</si>
  <si>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</si>
  <si>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</si>
  <si>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</si>
  <si>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</si>
  <si>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</si>
  <si>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</si>
  <si>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</si>
  <si>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</si>
  <si>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</si>
  <si>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</si>
  <si>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</si>
  <si>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</si>
  <si>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</si>
  <si>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</si>
  <si>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</si>
  <si>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</si>
  <si>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</si>
  <si>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</si>
  <si>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</si>
  <si>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</si>
  <si>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</si>
  <si>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</si>
  <si>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</si>
  <si>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</si>
  <si>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</si>
  <si>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</si>
  <si>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</si>
  <si>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</si>
  <si>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</si>
  <si>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</si>
  <si>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</si>
  <si>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</si>
  <si>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</si>
  <si>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</si>
  <si>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</si>
  <si>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</si>
  <si>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</si>
  <si>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</si>
  <si>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</si>
  <si>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</si>
  <si>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</si>
  <si>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</si>
  <si>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</si>
  <si>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</si>
  <si>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</si>
  <si>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</si>
  <si>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</si>
  <si>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</si>
  <si>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</si>
  <si>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</si>
  <si>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</si>
  <si>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</si>
  <si>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</si>
  <si>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</si>
  <si>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</si>
  <si>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</si>
  <si>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</si>
  <si>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</si>
  <si>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</si>
  <si>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</si>
  <si>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</si>
  <si>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</si>
  <si>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</si>
  <si>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</si>
  <si>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</si>
  <si>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</si>
  <si>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</si>
  <si>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</si>
  <si>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</si>
  <si>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</si>
  <si>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</si>
  <si>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</si>
  <si>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</si>
  <si>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</si>
  <si>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</si>
  <si>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</si>
  <si>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</si>
  <si>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</si>
  <si>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</si>
  <si>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</si>
  <si>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</si>
  <si>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</si>
  <si>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</si>
  <si>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</si>
  <si>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</si>
  <si>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</si>
  <si>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</si>
  <si>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</si>
  <si>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</si>
  <si>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</si>
  <si>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</si>
  <si>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</si>
  <si>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</si>
  <si>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</si>
  <si>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</si>
  <si>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</si>
  <si>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</si>
  <si>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</si>
  <si>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</si>
  <si>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</si>
  <si>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</si>
  <si>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</si>
  <si>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</si>
  <si>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</si>
  <si>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</si>
  <si>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</si>
  <si>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</si>
  <si>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</si>
  <si>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</si>
  <si>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</si>
  <si>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</si>
  <si>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</si>
  <si>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</si>
  <si>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</si>
  <si>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</si>
  <si>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</si>
  <si>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</si>
  <si>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</si>
  <si>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</si>
  <si>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</si>
  <si>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</si>
  <si>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</si>
  <si>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</si>
  <si>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</si>
  <si>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</si>
  <si>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</si>
  <si>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</si>
  <si>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</si>
  <si>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</si>
  <si>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</si>
  <si>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</si>
  <si>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</si>
  <si>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</si>
  <si>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</si>
  <si>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</si>
  <si>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</si>
  <si>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</si>
  <si>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</si>
  <si>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</si>
  <si>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</si>
  <si>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</si>
  <si>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</si>
  <si>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</si>
  <si>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</si>
  <si>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</si>
  <si>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</si>
  <si>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</si>
  <si>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</si>
  <si>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</si>
  <si>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</si>
  <si>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</si>
  <si>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</si>
  <si>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</si>
  <si>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</si>
  <si>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</si>
  <si>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</si>
  <si>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</si>
  <si>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</si>
  <si>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</si>
  <si>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</si>
  <si>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</si>
  <si>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</si>
  <si>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</si>
  <si>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</si>
  <si>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</si>
  <si>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</si>
  <si>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</si>
  <si>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</si>
  <si>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</si>
  <si>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</si>
  <si>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</si>
  <si>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</si>
  <si>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</si>
  <si>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</si>
  <si>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</si>
  <si>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</si>
  <si>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</si>
  <si>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</si>
  <si>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</si>
  <si>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</si>
  <si>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</si>
  <si>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</si>
  <si>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</si>
  <si>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</si>
  <si>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</si>
  <si>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</si>
  <si>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</si>
  <si>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</si>
  <si>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</si>
  <si>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</si>
  <si>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</si>
  <si>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</si>
  <si>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</si>
  <si>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</si>
  <si>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</si>
  <si>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</si>
  <si>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</si>
  <si>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</si>
  <si>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</si>
  <si>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</si>
  <si>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</si>
  <si>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</si>
  <si>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</si>
  <si>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</si>
  <si>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</si>
  <si>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</si>
  <si>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</si>
  <si>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</si>
  <si>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</si>
  <si>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</si>
  <si>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</si>
  <si>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</si>
  <si>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</si>
  <si>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</si>
  <si>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</si>
  <si>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</si>
  <si>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</si>
  <si>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</si>
  <si>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</si>
  <si>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</si>
  <si>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</si>
  <si>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</si>
  <si>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</si>
  <si>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</si>
  <si>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</si>
  <si>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</si>
  <si>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</si>
  <si>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</si>
  <si>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</si>
  <si>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</si>
  <si>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</si>
  <si>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</si>
  <si>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</si>
  <si>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</si>
  <si>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</si>
  <si>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</si>
  <si>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</si>
  <si>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</si>
  <si>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</si>
  <si>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</si>
  <si>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</si>
  <si>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ABADIE Quentin</t>
  </si>
  <si>
    <t>DALLA ROSA Jonah</t>
  </si>
  <si>
    <t>BARATGIN Julian</t>
  </si>
  <si>
    <t>MOUDENS Alexis</t>
  </si>
  <si>
    <t>BOURREC Anthony</t>
  </si>
  <si>
    <t>LAUDET Jean Baptiste</t>
  </si>
  <si>
    <t>KAPFER Bastien</t>
  </si>
  <si>
    <t>SALLES Fabien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</si>
  <si>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</si>
  <si>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</si>
  <si>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</si>
  <si>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</si>
  <si>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</si>
  <si>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</si>
  <si>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</si>
  <si>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</si>
  <si>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</si>
  <si>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</si>
  <si>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</si>
  <si>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</si>
  <si>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</si>
  <si>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</si>
  <si>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</si>
  <si>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</si>
  <si>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</si>
  <si>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STEFANI Titouan</t>
  </si>
  <si>
    <t>SOUVILLE Quentin</t>
  </si>
  <si>
    <t>Remplacement</t>
  </si>
  <si>
    <t>Passage à vide</t>
  </si>
  <si>
    <t>EXPORTER
LA FEUILLE</t>
  </si>
  <si>
    <t>1 - ABADIE Quentin</t>
  </si>
  <si>
    <t>4 - DUTREY Thomas</t>
  </si>
  <si>
    <t>9 - MOUDENS Alexis</t>
  </si>
  <si>
    <t>11 - BOURREC Anthony</t>
  </si>
  <si>
    <t>12 - LAUDET Jean Baptiste</t>
  </si>
  <si>
    <t>13 - KAPFER Bastien</t>
  </si>
  <si>
    <t>15 - SALLES Fabien</t>
  </si>
  <si>
    <t>16 - DALLA ROSA Jonah</t>
  </si>
  <si>
    <t>18 - STEFANI Titouan</t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</si>
  <si>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</si>
  <si>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</si>
  <si>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</si>
  <si>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</si>
  <si>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</si>
  <si>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</si>
  <si>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</si>
  <si>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</si>
  <si>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</si>
  <si>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</si>
  <si>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</si>
  <si>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</si>
  <si>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</si>
  <si>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</si>
  <si>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</si>
  <si>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</si>
  <si>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</si>
  <si>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</si>
  <si>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</si>
  <si>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</si>
  <si>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</si>
  <si>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</si>
  <si>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US Eauze Gondrin</t>
  </si>
  <si>
    <t>Jeu effectif</t>
  </si>
  <si>
    <t>Eux</t>
  </si>
  <si>
    <t>10m de plus - contestation</t>
  </si>
  <si>
    <t>Melee - Mise en place trop longue</t>
  </si>
  <si>
    <t>Melee - Engagement anticipé</t>
  </si>
  <si>
    <t>Melee - Poussée anticipée</t>
  </si>
  <si>
    <t>Melee - Introduction irreguliere</t>
  </si>
  <si>
    <t>Melee - Talonnage irregulier</t>
  </si>
  <si>
    <t>Touche - Mise en place trop longue</t>
  </si>
  <si>
    <t>Touche - Alignement irregulier</t>
  </si>
  <si>
    <t>Touche - Lancer non conforme</t>
  </si>
  <si>
    <t>Touche - Saut ou soutien premature</t>
  </si>
  <si>
    <t>Touche - Sauteur mal redescendu</t>
  </si>
  <si>
    <t>Touche - Soutient devant sauteur retombée</t>
  </si>
  <si>
    <t>Touche - Lancer dans les 5 m</t>
  </si>
  <si>
    <t>Ruck - Fausse sortie</t>
  </si>
  <si>
    <t>Perte de temps</t>
  </si>
  <si>
    <t>Jeu à la main - mauvaise remise en jeu</t>
  </si>
  <si>
    <t>Ecran</t>
  </si>
  <si>
    <t>Jeu-rapide 10m de plus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</si>
  <si>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</si>
  <si>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</si>
  <si>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</si>
  <si>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</si>
  <si>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</si>
  <si>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</si>
  <si>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</si>
  <si>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</si>
  <si>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</si>
  <si>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</si>
  <si>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Gagnée</t>
  </si>
  <si>
    <t>Retour carton</t>
  </si>
  <si>
    <t>ACT_GRATTAGE_NS</t>
  </si>
  <si>
    <t>Grattage - récupération du ballon</t>
  </si>
  <si>
    <t>ACT_GRATTAGE_ADV</t>
  </si>
  <si>
    <t>Grattage - perte du ballon</t>
  </si>
  <si>
    <t>ACT_CONTRE_RUCK_NS</t>
  </si>
  <si>
    <t>Contre-ruck - récupération du ballon</t>
  </si>
  <si>
    <t>ACT_CONTRE_RUCK_ADV</t>
  </si>
  <si>
    <t>Contre-ruck - perte du ballon</t>
  </si>
  <si>
    <t>ACT_ARRACHAGE_NS</t>
  </si>
  <si>
    <t>Arrachage - récupération du ballon</t>
  </si>
  <si>
    <t>ACT_ARRACHAGE_ADV</t>
  </si>
  <si>
    <t>Arrachage - perte du ballon</t>
  </si>
  <si>
    <t>Score</t>
  </si>
  <si>
    <t>Benjamin</t>
  </si>
  <si>
    <t>SCANU</t>
  </si>
  <si>
    <t>PENALITE</t>
  </si>
  <si>
    <t>En-avant volontaire</t>
  </si>
  <si>
    <t>En-avant repris devant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</si>
  <si>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</si>
  <si>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</si>
  <si>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</si>
  <si>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</si>
  <si>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</si>
  <si>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</si>
  <si>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</si>
  <si>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</si>
  <si>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</si>
  <si>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</si>
  <si>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</si>
  <si>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</si>
  <si>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</si>
  <si>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</si>
  <si>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</si>
  <si>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</si>
  <si>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</si>
  <si>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</si>
  <si>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</si>
  <si>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</si>
  <si>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</si>
  <si>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</si>
  <si>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</si>
  <si>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Porteur roule au sol</t>
  </si>
  <si>
    <t>10m de plus</t>
  </si>
  <si>
    <t>E 22m</t>
  </si>
  <si>
    <t>E 15m</t>
  </si>
  <si>
    <t>E en-but</t>
  </si>
  <si>
    <t>LISTE_MOTIFS_PENALITE</t>
  </si>
  <si>
    <t>LST_SAUTEURS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</si>
  <si>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</si>
  <si>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t>REPRISE SUR TOUCHE</t>
  </si>
  <si>
    <t>Ne change pas de main
(Echap)</t>
  </si>
  <si>
    <t>Change de main
(Entree)</t>
  </si>
  <si>
    <t>26-27_A5_SA Condom_Première_DOM</t>
  </si>
  <si>
    <t>ROBERT Jimmy</t>
  </si>
  <si>
    <t>MULLIER Martin</t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</si>
  <si>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</si>
  <si>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t>MICHELIN Paul</t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</si>
  <si>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MICHELIN</t>
    </r>
  </si>
  <si>
    <t>FITAN Maël</t>
  </si>
  <si>
    <t>SALLES Dorian</t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</si>
  <si>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CESCA</t>
    </r>
  </si>
  <si>
    <t>POUJOLS</t>
  </si>
  <si>
    <t>POUJOLS Dylan</t>
  </si>
  <si>
    <t>PIQUEMIL Maxime</t>
  </si>
  <si>
    <t>Dorian est lobbé par Jimmy, Martin récupère en verrou</t>
  </si>
  <si>
    <t>✓</t>
  </si>
  <si>
    <t>temps video</t>
  </si>
  <si>
    <t>La possession est actuellement sur Nous.
Quelle équipe aura la possession sur cette phase ?
Ne change pas de main : Nous     -     Change de main : l'adversaire</t>
  </si>
  <si>
    <t>Perdue</t>
  </si>
  <si>
    <t>Soutien inefficace sur Victor, lancer en avance</t>
  </si>
  <si>
    <t>Mi-temps :</t>
  </si>
  <si>
    <t>JOUEUR FAUTIF</t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</si>
  <si>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</si>
  <si>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3
</t>
    </r>
    <r>
      <rPr>
        <sz val="9"/>
        <color rgb="FF000000"/>
        <rFont val="Calibri"/>
        <family val="2"/>
      </rPr>
      <t>MULLIER</t>
    </r>
  </si>
  <si>
    <r>
      <t xml:space="preserve">5
</t>
    </r>
    <r>
      <rPr>
        <sz val="9"/>
        <color rgb="FF000000"/>
        <rFont val="Calibri"/>
        <family val="2"/>
      </rPr>
      <t>MICHELIN</t>
    </r>
  </si>
  <si>
    <r>
      <t xml:space="preserve">8
</t>
    </r>
    <r>
      <rPr>
        <sz val="9"/>
        <color rgb="FF000000"/>
        <rFont val="Calibri"/>
        <family val="2"/>
      </rPr>
      <t>SALLES</t>
    </r>
  </si>
  <si>
    <r>
      <t xml:space="preserve">7
</t>
    </r>
    <r>
      <rPr>
        <sz val="9"/>
        <color rgb="FF000000"/>
        <rFont val="Calibri"/>
        <family val="2"/>
      </rPr>
      <t>MULLIER</t>
    </r>
  </si>
  <si>
    <r>
      <t xml:space="preserve">10
</t>
    </r>
    <r>
      <rPr>
        <sz val="9"/>
        <color rgb="FF000000"/>
        <rFont val="Calibri"/>
        <family val="2"/>
      </rPr>
      <t>CESCA</t>
    </r>
  </si>
  <si>
    <r>
      <t xml:space="preserve">12
</t>
    </r>
    <r>
      <rPr>
        <sz val="9"/>
        <color rgb="FF000000"/>
        <rFont val="Calibri"/>
        <family val="2"/>
      </rPr>
      <t>LAUDET</t>
    </r>
  </si>
  <si>
    <r>
      <t xml:space="preserve">13
</t>
    </r>
    <r>
      <rPr>
        <sz val="9"/>
        <color rgb="FF000000"/>
        <rFont val="Calibri"/>
        <family val="2"/>
      </rPr>
      <t>KAPFER</t>
    </r>
  </si>
  <si>
    <r>
      <t xml:space="preserve">11
</t>
    </r>
    <r>
      <rPr>
        <sz val="9"/>
        <color rgb="FF000000"/>
        <rFont val="Calibri"/>
        <family val="2"/>
      </rPr>
      <t>BOURREC</t>
    </r>
  </si>
  <si>
    <r>
      <t xml:space="preserve">15
</t>
    </r>
    <r>
      <rPr>
        <sz val="9"/>
        <color rgb="FF000000"/>
        <rFont val="Calibri"/>
        <family val="2"/>
      </rPr>
      <t>SALLES</t>
    </r>
  </si>
  <si>
    <r>
      <t xml:space="preserve">14
</t>
    </r>
    <r>
      <rPr>
        <sz val="9"/>
        <color rgb="FF000000"/>
        <rFont val="Calibri"/>
        <family val="2"/>
      </rPr>
      <t>SOUVILLE</t>
    </r>
  </si>
  <si>
    <t>Jimmy Lobbe le sauteur, martin récupère en verrou</t>
  </si>
  <si>
    <t>2 - ROBERT Jimmy</t>
  </si>
  <si>
    <t>3 - MULLIER Martin</t>
  </si>
  <si>
    <t>5 - MICHELIN Paul</t>
  </si>
  <si>
    <t>6 - FITAN Maël</t>
  </si>
  <si>
    <t>7 - MULLIER Victor</t>
  </si>
  <si>
    <t>8 - SALLES Dorian</t>
  </si>
  <si>
    <t>10 - CESCA Sacha</t>
  </si>
  <si>
    <t>14 - SOUVILLE Quentin</t>
  </si>
  <si>
    <t>17 - POUJOLS Dylan</t>
  </si>
  <si>
    <t>19 - PIQUEMIL Maxime</t>
  </si>
  <si>
    <t>20 - BARATGIN Julian</t>
  </si>
  <si>
    <t>21 - ABADIE Thomas</t>
  </si>
  <si>
    <t>22 - BAQUE Mickael</t>
  </si>
  <si>
    <t>S1</t>
  </si>
  <si>
    <t>E1</t>
  </si>
  <si>
    <r>
      <t xml:space="preserve">18
</t>
    </r>
    <r>
      <rPr>
        <sz val="9"/>
        <color rgb="FF000000"/>
        <rFont val="Calibri"/>
        <family val="2"/>
      </rPr>
      <t>STEFANI</t>
    </r>
  </si>
  <si>
    <t>Coup franc contre nous… Quelle faute ?</t>
  </si>
  <si>
    <t>Sauteur lobbé par Jimmy, martin en verrou volleye le ballon vers notre camp</t>
  </si>
  <si>
    <r>
      <t xml:space="preserve">Sens de jeu de votre équipe
</t>
    </r>
    <r>
      <rPr>
        <b/>
        <sz val="22"/>
        <color theme="1"/>
        <rFont val="Arial"/>
        <family val="2"/>
      </rPr>
      <t>⬅</t>
    </r>
  </si>
  <si>
    <r>
      <t xml:space="preserve">Sens de jeu de votre équipe
</t>
    </r>
    <r>
      <rPr>
        <sz val="18"/>
        <color theme="1"/>
        <rFont val="Calibri"/>
        <family val="2"/>
      </rPr>
      <t>⬅</t>
    </r>
  </si>
  <si>
    <t>S2</t>
  </si>
  <si>
    <t>E2</t>
  </si>
  <si>
    <r>
      <t>16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DALLA ROSA</t>
    </r>
  </si>
  <si>
    <r>
      <t>15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SALLES</t>
    </r>
  </si>
  <si>
    <t>Jonah ne veut pas le sauteur adverse, heureusement qu'il fait en avant et qu'on récupère la mêlée après</t>
  </si>
  <si>
    <r>
      <t xml:space="preserve">16
</t>
    </r>
    <r>
      <rPr>
        <sz val="9"/>
        <color rgb="FF000000"/>
        <rFont val="Calibri"/>
        <family val="2"/>
      </rPr>
      <t>DALLA ROSA</t>
    </r>
  </si>
  <si>
    <r>
      <t xml:space="preserve">17
</t>
    </r>
    <r>
      <rPr>
        <sz val="9"/>
        <color rgb="FF000000"/>
        <rFont val="Calibri"/>
        <family val="2"/>
      </rPr>
      <t>POUJOLS</t>
    </r>
  </si>
  <si>
    <r>
      <t>18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STEFANI</t>
    </r>
  </si>
  <si>
    <r>
      <t>22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BAQUE</t>
    </r>
  </si>
  <si>
    <t>Le sauter adverse saute trop tôt, perturbe Jonah, récupération en verrou par Martin</t>
  </si>
  <si>
    <t>Pénalité, très contestable !</t>
  </si>
  <si>
    <t>Lanceur adverse lobe son bloc, Victor récupère en verrou</t>
  </si>
  <si>
    <t>75:14</t>
  </si>
  <si>
    <t>Nous  -  carton blanc  -  MOUDENS Alexis  -  64:43</t>
  </si>
  <si>
    <r>
      <t>21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ABADIE</t>
    </r>
  </si>
  <si>
    <t>83:20</t>
  </si>
  <si>
    <t>Détournée en claquette</t>
  </si>
  <si>
    <r>
      <t>20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</si>
  <si>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t>83:01</t>
  </si>
  <si>
    <r>
      <t>19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PIQUEMIL</t>
    </r>
  </si>
  <si>
    <t>BAQUE Lucas</t>
  </si>
  <si>
    <t>94:15</t>
  </si>
  <si>
    <r>
      <t>17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POUJOLS</t>
    </r>
  </si>
  <si>
    <r>
      <t xml:space="preserve">9
</t>
    </r>
    <r>
      <rPr>
        <sz val="9"/>
        <color rgb="FFFFFFFF"/>
        <rFont val="Calibri"/>
        <family val="2"/>
      </rPr>
      <t>MOUDENS</t>
    </r>
  </si>
  <si>
    <t>64:08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</si>
</sst>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h:mm:ss"/>
    <numFmt numFmtId="165" formatCode="[m]:ss"/>
    <numFmt numFmtId="169" formatCode="dd/mm/yyyy"/>
    <numFmt numFmtId="170" formatCode="dd/mm/yyyy\ hh:mm"/>
  </numFmts>
  <fonts count="65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rgb="FFFFFFFF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  <font>
      <b/>
      <sz val="9"/>
      <color rgb="FF000000"/>
      <name val="Arial"/>
      <family val="2"/>
    </font>
    <font>
      <b/>
      <sz val="22"/>
      <color theme="1"/>
      <name val="Arial"/>
      <family val="2"/>
    </font>
    <font>
      <sz val="9"/>
      <color theme="1"/>
      <name val="Calibri"/>
      <family val="2"/>
    </font>
    <font>
      <sz val="18"/>
      <color theme="1"/>
      <name val="Calibri"/>
      <family val="2"/>
    </font>
    <font>
      <b/>
      <sz val="14"/>
      <color rgb="FF1F4E78"/>
      <name val="Arial"/>
      <family val="2"/>
    </font>
    <font>
      <sz val="11"/>
      <color theme="1"/>
      <name val="Arial"/>
      <family val="2"/>
    </font>
    <font>
      <b/>
      <sz val="9"/>
      <color rgb="FFFFFFFF"/>
      <name val="Arial"/>
      <family val="2"/>
    </font>
    <font>
      <sz val="10"/>
      <color rgb="FF000000"/>
      <name val="Arial"/>
      <family val="2"/>
    </font>
    <font>
      <sz val="9"/>
      <color rgb="FF000000"/>
      <name val="Arial"/>
      <family val="2"/>
    </font>
    <font>
      <sz val="9"/>
      <color rgb="FF000000"/>
      <name val="Calibri"/>
      <family val="2"/>
    </font>
    <font>
      <b/>
      <sz val="14"/>
      <color rgb="FFFFFFFF"/>
      <name val="Calibri"/>
      <family val="2"/>
    </font>
    <font>
      <sz val="9"/>
      <color rgb="FFFFFFFF"/>
      <name val="Calibri"/>
      <family val="2"/>
    </font>
    <font>
      <i/>
      <sz val="8"/>
      <color theme="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AEDFB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AF2D0"/>
        <bgColor indexed="64"/>
      </patternFill>
    </fill>
  </fills>
  <borders count="6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334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0" fillId="17" borderId="0" xfId="0" applyFont="1" applyFill="1"/>
    <xf numFmtId="0" fontId="26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5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6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0" fillId="24" borderId="20" xfId="0" applyNumberFormat="1" applyFont="1" applyFill="1" applyBorder="1"/>
    <xf numFmtId="0" fontId="26" fillId="0" borderId="10" xfId="0" applyFont="1" applyBorder="1"/>
    <xf numFmtId="0" fontId="34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5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16" fontId="0" fillId="0" borderId="0" xfId="0" applyNumberFormat="1"/>
    <xf numFmtId="0" fontId="38" fillId="16" borderId="0" xfId="0" applyFont="1" applyFill="1"/>
    <xf numFmtId="0" fontId="39" fillId="16" borderId="0" xfId="0" applyFont="1" applyFill="1"/>
    <xf numFmtId="0" fontId="40" fillId="16" borderId="0" xfId="0" applyFont="1" applyFill="1"/>
    <xf numFmtId="0" fontId="42" fillId="35" borderId="0" xfId="0" applyFont="1" applyFill="1" applyAlignment="1">
      <alignment horizontal="center" vertical="center"/>
    </xf>
    <xf numFmtId="0" fontId="42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1" fillId="16" borderId="0" xfId="0" applyFont="1" applyFill="1"/>
    <xf numFmtId="0" fontId="30" fillId="13" borderId="3" xfId="0" applyFont="1" applyFill="1" applyBorder="1" applyAlignment="1">
      <alignment horizontal="center" vertical="center"/>
    </xf>
    <xf numFmtId="0" fontId="43" fillId="32" borderId="34" xfId="0" applyFont="1" applyFill="1" applyBorder="1" applyAlignment="1">
      <alignment horizontal="center" vertical="center" wrapText="1"/>
    </xf>
    <xf numFmtId="0" fontId="42" fillId="16" borderId="0" xfId="0" applyFont="1" applyFill="1" applyAlignment="1">
      <alignment horizontal="center" vertical="center"/>
    </xf>
    <xf numFmtId="0" fontId="41" fillId="16" borderId="43" xfId="0" applyFont="1" applyFill="1" applyBorder="1" applyAlignment="1">
      <alignment horizontal="center"/>
    </xf>
    <xf numFmtId="0" fontId="39" fillId="16" borderId="43" xfId="0" applyFont="1" applyFill="1" applyBorder="1" applyAlignment="1">
      <alignment horizontal="left"/>
    </xf>
    <xf numFmtId="0" fontId="28" fillId="42" borderId="0" xfId="0" applyFont="1" applyFill="1" applyAlignment="1">
      <alignment vertical="center" wrapText="1"/>
    </xf>
    <xf numFmtId="0" fontId="31" fillId="29" borderId="46" xfId="0" applyFont="1" applyFill="1" applyBorder="1" applyAlignment="1">
      <alignment horizontal="center" vertical="center"/>
    </xf>
    <xf numFmtId="0" fontId="33" fillId="30" borderId="47" xfId="0" applyFont="1" applyFill="1" applyBorder="1" applyAlignment="1">
      <alignment horizontal="center" vertical="center"/>
    </xf>
    <xf numFmtId="0" fontId="33" fillId="16" borderId="48" xfId="0" applyFont="1" applyFill="1" applyBorder="1" applyAlignment="1">
      <alignment horizontal="center" vertical="center"/>
    </xf>
    <xf numFmtId="0" fontId="32" fillId="29" borderId="49" xfId="0" applyFont="1" applyFill="1" applyBorder="1" applyAlignment="1">
      <alignment horizontal="center" vertical="center"/>
    </xf>
    <xf numFmtId="0" fontId="34" fillId="16" borderId="50" xfId="0" applyFont="1" applyFill="1" applyBorder="1" applyAlignment="1">
      <alignment horizontal="center" vertical="center"/>
    </xf>
    <xf numFmtId="0" fontId="32" fillId="29" borderId="51" xfId="0" applyFont="1" applyFill="1" applyBorder="1" applyAlignment="1">
      <alignment horizontal="center" vertical="center"/>
    </xf>
    <xf numFmtId="0" fontId="34" fillId="30" borderId="52" xfId="0" applyFont="1" applyFill="1" applyBorder="1" applyAlignment="1">
      <alignment horizontal="center" vertical="center"/>
    </xf>
    <xf numFmtId="0" fontId="34" fillId="16" borderId="53" xfId="0" applyFont="1" applyFill="1" applyBorder="1" applyAlignment="1">
      <alignment horizontal="center" vertical="center"/>
    </xf>
    <xf numFmtId="0" fontId="33" fillId="30" borderId="48" xfId="0" applyFont="1" applyFill="1" applyBorder="1" applyAlignment="1">
      <alignment horizontal="center" vertical="center"/>
    </xf>
    <xf numFmtId="0" fontId="34" fillId="30" borderId="50" xfId="0" applyFont="1" applyFill="1" applyBorder="1" applyAlignment="1">
      <alignment horizontal="center" vertical="center"/>
    </xf>
    <xf numFmtId="0" fontId="34" fillId="30" borderId="53" xfId="0" applyFont="1" applyFill="1" applyBorder="1" applyAlignment="1">
      <alignment horizontal="center" vertical="center"/>
    </xf>
    <xf numFmtId="49" fontId="41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0" xfId="0" applyNumberFormat="1" applyFill="1" applyBorder="1"/>
    <xf numFmtId="165" fontId="0" fillId="17" borderId="61" xfId="0" applyNumberFormat="1" applyFill="1" applyBorder="1"/>
    <xf numFmtId="165" fontId="30" fillId="24" borderId="62" xfId="0" applyNumberFormat="1" applyFont="1" applyFill="1" applyBorder="1"/>
    <xf numFmtId="0" fontId="23" fillId="24" borderId="59" xfId="0" applyFont="1" applyFill="1" applyBorder="1" applyAlignment="1">
      <alignment horizontal="center" vertical="center"/>
    </xf>
    <xf numFmtId="0" fontId="30" fillId="24" borderId="19" xfId="0" applyFont="1" applyFill="1" applyBorder="1" applyAlignment="1">
      <alignment horizontal="right"/>
    </xf>
    <xf numFmtId="0" fontId="23" fillId="24" borderId="63" xfId="0" applyFont="1" applyFill="1" applyBorder="1" applyAlignment="1">
      <alignment horizontal="center" vertical="center"/>
    </xf>
    <xf numFmtId="0" fontId="39" fillId="16" borderId="0" xfId="0" applyFont="1" applyFill="1" applyAlignment="1">
      <alignment horizontal="right" vertical="center"/>
    </xf>
    <xf numFmtId="0" fontId="51" fillId="16" borderId="0" xfId="0" applyFont="1" applyFill="1" applyAlignment="1">
      <alignment horizontal="center"/>
    </xf>
    <xf numFmtId="0" fontId="47" fillId="44" borderId="64" xfId="0" applyFont="1" applyFill="1" applyBorder="1" applyAlignment="1">
      <alignment horizontal="center" vertical="center"/>
    </xf>
    <xf numFmtId="0" fontId="47" fillId="12" borderId="64" xfId="0" applyFont="1" applyFill="1" applyBorder="1" applyAlignment="1">
      <alignment horizontal="center" vertical="center"/>
    </xf>
    <xf numFmtId="0" fontId="50" fillId="16" borderId="0" xfId="0" applyFont="1" applyFill="1" applyAlignment="1">
      <alignment horizontal="right" vertical="center"/>
    </xf>
    <xf numFmtId="0" fontId="44" fillId="0" borderId="6" xfId="0" applyFont="1" applyBorder="1" applyAlignment="1">
      <alignment horizontal="left" vertical="center" wrapText="1"/>
    </xf>
    <xf numFmtId="0" fontId="44" fillId="0" borderId="18" xfId="0" applyFont="1" applyBorder="1" applyAlignment="1">
      <alignment horizontal="left" vertical="center" wrapText="1"/>
    </xf>
    <xf numFmtId="0" fontId="0" fillId="25" borderId="7" xfId="0" applyFill="1" applyBorder="1"/>
    <xf numFmtId="0" fontId="0" fillId="25" borderId="9" xfId="0" applyFill="1" applyBorder="1"/>
    <xf numFmtId="0" fontId="49" fillId="43" borderId="64" xfId="0" applyFont="1" applyFill="1" applyBorder="1" applyAlignment="1">
      <alignment horizontal="center" vertical="center"/>
    </xf>
    <xf numFmtId="0" fontId="56" fillId="16" borderId="0" xfId="0" applyFont="1" applyFill="1"/>
    <xf numFmtId="0" fontId="37" fillId="16" borderId="0" xfId="0" applyFont="1" applyFill="1"/>
    <xf numFmtId="0" fontId="0" fillId="16" borderId="0" xfId="0" applyFill="1" applyAlignment="1">
      <alignment horizontal="center"/>
    </xf>
    <xf numFmtId="14" fontId="0" fillId="0" borderId="0" xfId="0" applyNumberFormat="1"/>
    <xf numFmtId="22" fontId="0" fillId="0" borderId="0" xfId="0" applyNumberFormat="1"/>
    <xf numFmtId="0" fontId="27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3" fillId="13" borderId="19" xfId="0" applyFont="1" applyFill="1" applyBorder="1" applyAlignment="1">
      <alignment horizontal="center" vertical="center" wrapText="1"/>
    </xf>
    <xf numFmtId="0" fontId="3" fillId="13" borderId="44" xfId="0" applyFont="1" applyFill="1" applyBorder="1" applyAlignment="1">
      <alignment horizontal="center" vertical="center" wrapText="1"/>
    </xf>
    <xf numFmtId="0" fontId="3" fillId="13" borderId="20" xfId="0" applyFont="1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165" fontId="45" fillId="45" borderId="19" xfId="0" applyNumberFormat="1" applyFont="1" applyFill="1" applyBorder="1" applyAlignment="1">
      <alignment horizontal="center" vertical="center" wrapText="1"/>
    </xf>
    <xf numFmtId="0" fontId="0" fillId="45" borderId="44" xfId="0" applyFill="1" applyBorder="1" applyAlignment="1">
      <alignment horizontal="center" vertical="center" wrapText="1"/>
    </xf>
    <xf numFmtId="0" fontId="0" fillId="45" borderId="20" xfId="0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0" fillId="45" borderId="19" xfId="0" applyFill="1" applyBorder="1" applyAlignment="1">
      <alignment horizontal="center" vertical="center" wrapText="1"/>
    </xf>
    <xf numFmtId="0" fontId="45" fillId="45" borderId="19" xfId="0" applyFont="1" applyFill="1" applyBorder="1" applyAlignment="1">
      <alignment horizontal="center" vertical="center" wrapText="1"/>
    </xf>
    <xf numFmtId="0" fontId="52" fillId="10" borderId="19" xfId="0" applyFont="1" applyFill="1" applyBorder="1" applyAlignment="1">
      <alignment horizontal="center" vertical="center" wrapText="1"/>
    </xf>
    <xf numFmtId="0" fontId="52" fillId="10" borderId="44" xfId="0" applyFont="1" applyFill="1" applyBorder="1" applyAlignment="1">
      <alignment horizontal="center" vertical="center" wrapText="1"/>
    </xf>
    <xf numFmtId="0" fontId="52" fillId="10" borderId="20" xfId="0" applyFont="1" applyFill="1" applyBorder="1" applyAlignment="1">
      <alignment horizontal="center" vertical="center" wrapText="1"/>
    </xf>
    <xf numFmtId="0" fontId="58" fillId="46" borderId="19" xfId="0" applyFont="1" applyFill="1" applyBorder="1" applyAlignment="1">
      <alignment horizontal="center" vertical="center"/>
    </xf>
    <xf numFmtId="0" fontId="58" fillId="46" borderId="44" xfId="0" applyFont="1" applyFill="1" applyBorder="1" applyAlignment="1">
      <alignment horizontal="center" vertical="center"/>
    </xf>
    <xf numFmtId="0" fontId="58" fillId="46" borderId="20" xfId="0" applyFont="1" applyFill="1" applyBorder="1" applyAlignment="1">
      <alignment horizontal="center" vertical="center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3" fillId="13" borderId="19" xfId="0" applyFont="1" applyFill="1" applyBorder="1" applyAlignment="1">
      <alignment horizontal="center" vertical="center"/>
    </xf>
    <xf numFmtId="0" fontId="3" fillId="13" borderId="44" xfId="0" applyFont="1" applyFill="1" applyBorder="1" applyAlignment="1">
      <alignment horizontal="center" vertical="center"/>
    </xf>
    <xf numFmtId="0" fontId="3" fillId="13" borderId="20" xfId="0" applyFont="1" applyFill="1" applyBorder="1" applyAlignment="1">
      <alignment horizontal="center" vertical="center"/>
    </xf>
    <xf numFmtId="0" fontId="43" fillId="32" borderId="19" xfId="0" applyFont="1" applyFill="1" applyBorder="1" applyAlignment="1">
      <alignment horizontal="center" vertical="center" wrapText="1"/>
    </xf>
    <xf numFmtId="0" fontId="43" fillId="32" borderId="44" xfId="0" applyFont="1" applyFill="1" applyBorder="1" applyAlignment="1">
      <alignment horizontal="center" vertical="center" wrapText="1"/>
    </xf>
    <xf numFmtId="0" fontId="43" fillId="32" borderId="20" xfId="0" applyFont="1" applyFill="1" applyBorder="1" applyAlignment="1">
      <alignment horizontal="center" vertical="center" wrapText="1"/>
    </xf>
    <xf numFmtId="0" fontId="2" fillId="15" borderId="19" xfId="0" applyFont="1" applyFill="1" applyBorder="1" applyAlignment="1">
      <alignment horizontal="center" vertical="center" wrapText="1"/>
    </xf>
    <xf numFmtId="0" fontId="2" fillId="15" borderId="44" xfId="0" applyFont="1" applyFill="1" applyBorder="1" applyAlignment="1">
      <alignment horizontal="center" vertical="center" wrapText="1"/>
    </xf>
    <xf numFmtId="0" fontId="2" fillId="15" borderId="20" xfId="0" applyFont="1" applyFill="1" applyBorder="1" applyAlignment="1">
      <alignment horizontal="center" vertical="center" wrapText="1"/>
    </xf>
    <xf numFmtId="0" fontId="23" fillId="24" borderId="9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25" fillId="24" borderId="22" xfId="0" applyFont="1" applyFill="1" applyBorder="1" applyAlignment="1">
      <alignment horizontal="center" vertical="center"/>
    </xf>
    <xf numFmtId="0" fontId="25" fillId="24" borderId="23" xfId="0" applyFont="1" applyFill="1" applyBorder="1" applyAlignment="1">
      <alignment horizontal="center" vertical="center"/>
    </xf>
    <xf numFmtId="0" fontId="25" fillId="24" borderId="24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5" fillId="28" borderId="22" xfId="0" applyFont="1" applyFill="1" applyBorder="1" applyAlignment="1">
      <alignment horizontal="center" vertical="center"/>
    </xf>
    <xf numFmtId="0" fontId="25" fillId="28" borderId="23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29" fillId="17" borderId="25" xfId="0" applyFont="1" applyFill="1" applyBorder="1" applyAlignment="1">
      <alignment horizontal="center" vertical="center"/>
    </xf>
    <xf numFmtId="0" fontId="29" fillId="17" borderId="26" xfId="0" applyFont="1" applyFill="1" applyBorder="1" applyAlignment="1">
      <alignment horizontal="center" vertical="center"/>
    </xf>
    <xf numFmtId="0" fontId="29" fillId="17" borderId="27" xfId="0" applyFont="1" applyFill="1" applyBorder="1" applyAlignment="1">
      <alignment horizontal="center" vertical="center"/>
    </xf>
    <xf numFmtId="0" fontId="29" fillId="17" borderId="28" xfId="0" applyFont="1" applyFill="1" applyBorder="1" applyAlignment="1">
      <alignment horizontal="center" vertical="center"/>
    </xf>
    <xf numFmtId="0" fontId="29" fillId="17" borderId="0" xfId="0" applyFont="1" applyFill="1" applyAlignment="1">
      <alignment horizontal="center" vertical="center"/>
    </xf>
    <xf numFmtId="0" fontId="29" fillId="17" borderId="29" xfId="0" applyFont="1" applyFill="1" applyBorder="1" applyAlignment="1">
      <alignment horizontal="center" vertical="center"/>
    </xf>
    <xf numFmtId="0" fontId="29" fillId="17" borderId="30" xfId="0" applyFont="1" applyFill="1" applyBorder="1" applyAlignment="1">
      <alignment horizontal="center" vertical="center"/>
    </xf>
    <xf numFmtId="0" fontId="29" fillId="17" borderId="31" xfId="0" applyFont="1" applyFill="1" applyBorder="1" applyAlignment="1">
      <alignment horizontal="center" vertical="center"/>
    </xf>
    <xf numFmtId="0" fontId="29" fillId="17" borderId="32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8" fillId="27" borderId="7" xfId="0" applyFont="1" applyFill="1" applyBorder="1" applyAlignment="1">
      <alignment horizontal="center" vertical="center" wrapText="1"/>
    </xf>
    <xf numFmtId="0" fontId="28" fillId="27" borderId="8" xfId="0" applyFont="1" applyFill="1" applyBorder="1" applyAlignment="1">
      <alignment horizontal="center" vertical="center" wrapText="1"/>
    </xf>
    <xf numFmtId="0" fontId="28" fillId="27" borderId="9" xfId="0" applyFont="1" applyFill="1" applyBorder="1" applyAlignment="1">
      <alignment horizontal="center" vertical="center" wrapText="1"/>
    </xf>
    <xf numFmtId="0" fontId="28" fillId="27" borderId="12" xfId="0" applyFont="1" applyFill="1" applyBorder="1" applyAlignment="1">
      <alignment horizontal="center" vertical="center" wrapText="1"/>
    </xf>
    <xf numFmtId="0" fontId="28" fillId="27" borderId="13" xfId="0" applyFont="1" applyFill="1" applyBorder="1" applyAlignment="1">
      <alignment horizontal="center" vertical="center" wrapText="1"/>
    </xf>
    <xf numFmtId="0" fontId="28" fillId="27" borderId="14" xfId="0" applyFont="1" applyFill="1" applyBorder="1" applyAlignment="1">
      <alignment horizontal="center" vertical="center" wrapText="1"/>
    </xf>
    <xf numFmtId="0" fontId="32" fillId="29" borderId="56" xfId="0" applyFont="1" applyFill="1" applyBorder="1" applyAlignment="1">
      <alignment horizontal="center" vertical="center"/>
    </xf>
    <xf numFmtId="0" fontId="32" fillId="29" borderId="20" xfId="0" applyFont="1" applyFill="1" applyBorder="1" applyAlignment="1">
      <alignment horizontal="center" vertical="center"/>
    </xf>
    <xf numFmtId="0" fontId="31" fillId="29" borderId="54" xfId="0" applyFont="1" applyFill="1" applyBorder="1" applyAlignment="1">
      <alignment horizontal="center" vertical="center"/>
    </xf>
    <xf numFmtId="0" fontId="31" fillId="29" borderId="55" xfId="0" applyFont="1" applyFill="1" applyBorder="1" applyAlignment="1">
      <alignment horizontal="center" vertical="center"/>
    </xf>
    <xf numFmtId="0" fontId="32" fillId="29" borderId="57" xfId="0" applyFont="1" applyFill="1" applyBorder="1" applyAlignment="1">
      <alignment horizontal="center" vertical="center"/>
    </xf>
    <xf numFmtId="0" fontId="32" fillId="29" borderId="58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39" fillId="16" borderId="43" xfId="0" applyFont="1" applyFill="1" applyBorder="1" applyAlignment="1">
      <alignment horizontal="left"/>
    </xf>
    <xf numFmtId="0" fontId="42" fillId="35" borderId="0" xfId="0" applyFont="1" applyFill="1" applyAlignment="1">
      <alignment horizontal="center" vertical="center"/>
    </xf>
    <xf numFmtId="0" fontId="42" fillId="34" borderId="0" xfId="0" applyFont="1" applyFill="1" applyAlignment="1">
      <alignment horizontal="center" vertical="center"/>
    </xf>
    <xf numFmtId="0" fontId="39" fillId="16" borderId="43" xfId="0" applyFont="1" applyFill="1" applyBorder="1" applyAlignment="1">
      <alignment horizontal="center"/>
    </xf>
    <xf numFmtId="0" fontId="47" fillId="14" borderId="43" xfId="0" applyFont="1" applyFill="1" applyBorder="1" applyAlignment="1">
      <alignment horizontal="center" vertical="center"/>
    </xf>
    <xf numFmtId="0" fontId="49" fillId="43" borderId="43" xfId="0" applyFont="1" applyFill="1" applyBorder="1" applyAlignment="1">
      <alignment horizontal="center" vertical="center"/>
    </xf>
    <xf numFmtId="0" fontId="50" fillId="16" borderId="0" xfId="0" applyFont="1" applyFill="1" applyAlignment="1">
      <alignment horizontal="center"/>
    </xf>
    <xf numFmtId="49" fontId="41" fillId="33" borderId="0" xfId="0" applyNumberFormat="1" applyFont="1" applyFill="1" applyAlignment="1">
      <alignment horizontal="center"/>
    </xf>
    <xf numFmtId="0" fontId="41" fillId="33" borderId="0" xfId="0" applyFont="1" applyFill="1" applyAlignment="1">
      <alignment horizontal="center"/>
    </xf>
    <xf numFmtId="0" fontId="54" fillId="33" borderId="43" xfId="0" applyFont="1" applyFill="1" applyBorder="1" applyAlignment="1">
      <alignment horizontal="center" vertical="center" wrapText="1"/>
    </xf>
    <xf numFmtId="0" fontId="49" fillId="14" borderId="43" xfId="0" applyFont="1" applyFill="1" applyBorder="1" applyAlignment="1">
      <alignment horizontal="center" vertical="center"/>
    </xf>
    <xf numFmtId="0" fontId="32" fillId="41" borderId="0" xfId="0" applyFont="1" applyFill="1" applyAlignment="1">
      <alignment horizontal="center" vertical="center"/>
    </xf>
    <xf numFmtId="0" fontId="57" fillId="16" borderId="0" xfId="0" applyFont="1" applyFill="1" applyAlignment="1">
      <alignment horizontal="left" vertical="center" wrapText="1"/>
    </xf>
    <xf numFmtId="0" fontId="2" fillId="33" borderId="43" xfId="0" applyFont="1" applyFill="1" applyBorder="1" applyAlignment="1">
      <alignment horizontal="center" vertical="center" wrapText="1"/>
    </xf>
    <xf numFmtId="0" fontId="3" fillId="34" borderId="0" xfId="0" applyFont="1" applyFill="1" applyAlignment="1">
      <alignment horizontal="center" vertical="center" wrapText="1"/>
    </xf>
    <xf numFmtId="0" fontId="59" fillId="19" borderId="19" xfId="0" applyFont="1" applyFill="1" applyBorder="1" applyAlignment="1">
      <alignment horizontal="center" vertical="center"/>
    </xf>
    <xf numFmtId="0" fontId="59" fillId="19" borderId="44" xfId="0" applyFont="1" applyFill="1" applyBorder="1" applyAlignment="1">
      <alignment horizontal="center" vertical="center"/>
    </xf>
    <xf numFmtId="0" fontId="59" fillId="19" borderId="20" xfId="0" applyFont="1" applyFill="1" applyBorder="1" applyAlignment="1">
      <alignment horizontal="center" vertical="center"/>
    </xf>
    <xf numFmtId="0" fontId="0" fillId="45" borderId="44" xfId="0" applyFont="1" applyFill="1" applyBorder="1" applyAlignment="1">
      <alignment horizontal="center" vertical="center" wrapText="1"/>
    </xf>
    <xf numFmtId="0" fontId="0" fillId="45" borderId="20" xfId="0" applyFont="1" applyFill="1" applyBorder="1" applyAlignment="1">
      <alignment horizontal="center" vertical="center" wrapText="1"/>
    </xf>
    <xf numFmtId="169" fontId="0" fillId="0" borderId="0" xfId="0" applyNumberFormat="1"/>
    <xf numFmtId="170" fontId="0" fillId="0" borderId="0" xfId="0" applyNumberFormat="1"/>
    <xf numFmtId="165" fontId="0" fillId="0" borderId="0" xfId="0" applyNumberFormat="1" applyFill="1"/>
    <xf numFmtId="0" fontId="0" fillId="0" borderId="0" xfId="0" applyFill="1"/>
    <xf numFmtId="0" fontId="2" fillId="12" borderId="34" xfId="0" applyFont="1" applyFill="1" applyBorder="1" applyAlignment="1">
      <alignment horizontal="center" vertical="center" wrapText="1"/>
    </xf>
    <xf numFmtId="0" fontId="2" fillId="23" borderId="34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Border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0" fillId="16" borderId="0" xfId="0" applyFill="1" applyBorder="1" applyAlignment="1">
      <alignment horizontal="center" vertical="center" wrapText="1"/>
    </xf>
    <xf numFmtId="0" fontId="0" fillId="45" borderId="44" xfId="0" applyNumberFormat="1" applyFill="1" applyBorder="1" applyAlignment="1">
      <alignment horizontal="center" vertical="center" wrapText="1"/>
    </xf>
    <xf numFmtId="0" fontId="0" fillId="45" borderId="20" xfId="0" applyNumberFormat="1" applyFill="1" applyBorder="1" applyAlignment="1">
      <alignment horizontal="center" vertical="center" wrapText="1"/>
    </xf>
    <xf numFmtId="0" fontId="0" fillId="16" borderId="0" xfId="0" applyFill="1" applyBorder="1"/>
    <xf numFmtId="0" fontId="2" fillId="16" borderId="0" xfId="0" applyFont="1" applyFill="1" applyBorder="1" applyAlignment="1">
      <alignment horizontal="center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3" fillId="24" borderId="0" xfId="0" applyFont="1" applyFill="1" applyBorder="1" applyAlignment="1">
      <alignment horizontal="center" vertical="center" wrapText="1"/>
    </xf>
    <xf numFmtId="0" fontId="58" fillId="46" borderId="34" xfId="0" applyFont="1" applyFill="1" applyBorder="1" applyAlignment="1">
      <alignment horizontal="center" vertical="center"/>
    </xf>
    <xf numFmtId="0" fontId="16" fillId="12" borderId="34" xfId="0" applyFont="1" applyFill="1" applyBorder="1" applyAlignment="1">
      <alignment horizontal="center" vertical="center" wrapText="1"/>
    </xf>
    <xf numFmtId="0" fontId="39" fillId="16" borderId="0" xfId="0" applyFont="1" applyFill="1" applyBorder="1"/>
    <xf numFmtId="0" fontId="47" fillId="16" borderId="0" xfId="0" applyFont="1" applyFill="1" applyBorder="1" applyAlignment="1">
      <alignment horizontal="center" vertical="center"/>
    </xf>
    <xf numFmtId="0" fontId="49" fillId="16" borderId="0" xfId="0" applyFont="1" applyFill="1" applyBorder="1" applyAlignment="1">
      <alignment horizontal="center" vertical="center"/>
    </xf>
    <xf numFmtId="0" fontId="48" fillId="16" borderId="43" xfId="0" applyFont="1" applyFill="1" applyBorder="1" applyAlignment="1">
      <alignment horizontal="center" vertical="center" wrapText="1"/>
    </xf>
    <xf numFmtId="0" fontId="39" fillId="16" borderId="43" xfId="0" applyFont="1" applyFill="1" applyBorder="1" applyAlignment="1">
      <alignment horizontal="center" vertical="center" wrapText="1"/>
    </xf>
    <xf numFmtId="0" fontId="48" fillId="37" borderId="43" xfId="0" applyFont="1" applyFill="1" applyBorder="1" applyAlignment="1">
      <alignment horizontal="center" vertical="center" wrapText="1"/>
    </xf>
    <xf numFmtId="0" fontId="62" fillId="43" borderId="43" xfId="0" applyFont="1" applyFill="1" applyBorder="1" applyAlignment="1">
      <alignment horizontal="center" vertical="center" wrapText="1"/>
    </xf>
    <xf numFmtId="0" fontId="16" fillId="14" borderId="34" xfId="0" applyFont="1" applyFill="1" applyBorder="1" applyAlignment="1">
      <alignment horizontal="center" vertical="center" wrapText="1"/>
    </xf>
    <xf numFmtId="0" fontId="16" fillId="15" borderId="34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16" fillId="23" borderId="34" xfId="0" applyFont="1" applyFill="1" applyBorder="1" applyAlignment="1">
      <alignment horizontal="center" vertical="center" wrapText="1"/>
    </xf>
    <xf numFmtId="0" fontId="3" fillId="29" borderId="43" xfId="0" applyFont="1" applyFill="1" applyBorder="1" applyAlignment="1">
      <alignment horizontal="center"/>
    </xf>
    <xf numFmtId="165" fontId="0" fillId="17" borderId="0" xfId="0" applyNumberFormat="1" applyFont="1" applyFill="1" applyAlignment="1">
      <alignment horizontal="center"/>
    </xf>
    <xf numFmtId="0" fontId="59" fillId="47" borderId="43" xfId="0" applyFont="1" applyFill="1" applyBorder="1" applyAlignment="1">
      <alignment horizontal="center"/>
    </xf>
    <xf numFmtId="0" fontId="59" fillId="16" borderId="43" xfId="0" applyFont="1" applyFill="1" applyBorder="1" applyAlignment="1">
      <alignment horizontal="center"/>
    </xf>
    <xf numFmtId="0" fontId="59" fillId="31" borderId="19" xfId="0" applyFont="1" applyFill="1" applyBorder="1" applyAlignment="1">
      <alignment horizontal="center" vertical="center" wrapText="1"/>
    </xf>
    <xf numFmtId="0" fontId="59" fillId="31" borderId="44" xfId="0" applyFont="1" applyFill="1" applyBorder="1" applyAlignment="1">
      <alignment horizontal="center" vertical="center" wrapText="1"/>
    </xf>
    <xf numFmtId="0" fontId="59" fillId="31" borderId="20" xfId="0" applyFont="1" applyFill="1" applyBorder="1" applyAlignment="1">
      <alignment horizontal="center" vertical="center" wrapText="1"/>
    </xf>
    <xf numFmtId="0" fontId="59" fillId="16" borderId="19" xfId="0" applyFont="1" applyFill="1" applyBorder="1" applyAlignment="1">
      <alignment horizontal="center" vertical="center" wrapText="1"/>
    </xf>
    <xf numFmtId="0" fontId="59" fillId="16" borderId="44" xfId="0" applyFont="1" applyFill="1" applyBorder="1" applyAlignment="1">
      <alignment horizontal="center" vertical="center" wrapText="1"/>
    </xf>
    <xf numFmtId="0" fontId="59" fillId="16" borderId="20" xfId="0" applyFont="1" applyFill="1" applyBorder="1" applyAlignment="1">
      <alignment horizontal="center" vertical="center" wrapText="1"/>
    </xf>
    <xf numFmtId="0" fontId="39" fillId="16" borderId="0" xfId="0" applyFont="1" applyFill="1" applyBorder="1" applyAlignment="1">
      <alignment horizontal="center" vertical="center"/>
    </xf>
    <xf numFmtId="0" fontId="8" fillId="45" borderId="65" xfId="0" applyFont="1" applyFill="1" applyBorder="1" applyAlignment="1">
      <alignment horizontal="center" vertical="center" wrapText="1"/>
    </xf>
    <xf numFmtId="0" fontId="59" fillId="45" borderId="66" xfId="0" applyFont="1" applyFill="1" applyBorder="1" applyAlignment="1">
      <alignment horizontal="center" vertical="center" wrapText="1"/>
    </xf>
    <xf numFmtId="0" fontId="59" fillId="45" borderId="67" xfId="0" applyFont="1" applyFill="1" applyBorder="1" applyAlignment="1">
      <alignment horizontal="center" vertical="center" wrapText="1"/>
    </xf>
    <xf numFmtId="0" fontId="47" fillId="16" borderId="43" xfId="0" applyFont="1" applyFill="1" applyBorder="1" applyAlignment="1">
      <alignment horizontal="center" vertical="center" wrapText="1"/>
    </xf>
    <xf numFmtId="0" fontId="48" fillId="16" borderId="2" xfId="0" applyFont="1" applyFill="1" applyBorder="1" applyAlignment="1">
      <alignment horizontal="center" vertical="center" wrapText="1"/>
    </xf>
    <xf numFmtId="0" fontId="47" fillId="16" borderId="2" xfId="0" applyFont="1" applyFill="1" applyBorder="1" applyAlignment="1">
      <alignment horizontal="center" vertical="center" wrapText="1"/>
    </xf>
    <xf numFmtId="0" fontId="8" fillId="45" borderId="19" xfId="0" applyFont="1" applyFill="1" applyBorder="1" applyAlignment="1">
      <alignment horizontal="center" vertical="center" wrapText="1"/>
    </xf>
    <xf numFmtId="0" fontId="59" fillId="45" borderId="44" xfId="0" applyFont="1" applyFill="1" applyBorder="1" applyAlignment="1">
      <alignment horizontal="center" vertical="center" wrapText="1"/>
    </xf>
    <xf numFmtId="0" fontId="59" fillId="45" borderId="2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 wrapText="1"/>
    </xf>
    <xf numFmtId="0" fontId="64" fillId="17" borderId="0" xfId="0" applyFont="1" applyFill="1" applyAlignment="1">
      <alignment horizontal="left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122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numFmt numFmtId="165" formatCode="[m]:ss"/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numFmt numFmtId="165" formatCode="[m]:ss"/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m/d/yy"/>
    </dxf>
    <dxf>
      <numFmt numFmtId="27" formatCode="m/d/yy\ h:mm"/>
    </dxf>
    <dxf>
      <numFmt numFmtId="165" formatCode="[m]:ss"/>
    </dxf>
  </dxfs>
  <tableStyles count="0" defaultTableStyle="TableStyleMedium2" defaultPivotStyle="PivotStyleLight16"/>
  <colors>
    <mruColors>
      <color rgb="FFD9EAF8"/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match'!$B$97:$B$101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match'!$C$97:$C$101</c:f>
              <c:numCache>
                <c:formatCode>General</c:formatCode>
                <c:ptCount val="5"/>
                <c:pt idx="0">
                  <c:v>41</c:v>
                </c:pt>
                <c:pt idx="1">
                  <c:v>11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match'!$B$97:$B$101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match'!$D$97:$D$101</c:f>
              <c:numCache>
                <c:formatCode>General</c:formatCode>
                <c:ptCount val="5"/>
                <c:pt idx="0">
                  <c:v>37</c:v>
                </c:pt>
                <c:pt idx="1">
                  <c:v>11</c:v>
                </c:pt>
                <c:pt idx="2">
                  <c:v>5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37379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9779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53</xdr:row>
      <xdr:rowOff>25399</xdr:rowOff>
    </xdr:from>
    <xdr:to>
      <xdr:col>8</xdr:col>
      <xdr:colOff>482600</xdr:colOff>
      <xdr:row>56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113</xdr:row>
      <xdr:rowOff>0</xdr:rowOff>
    </xdr:from>
    <xdr:to>
      <xdr:col>7</xdr:col>
      <xdr:colOff>647700</xdr:colOff>
      <xdr:row>136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4" totalsRowShown="0" headerRowDxfId="118" dataDxfId="117">
  <autoFilter ref="A1:F74" xr:uid="{DBC8D92C-BAC5-B84A-942F-9991F3427889}"/>
  <sortState xmlns:xlrd2="http://schemas.microsoft.com/office/spreadsheetml/2017/richdata2" ref="A2:F74">
    <sortCondition ref="B1:B74"/>
  </sortState>
  <tableColumns count="6">
    <tableColumn id="1" xr3:uid="{85EDFBC5-8A9C-C242-B7F2-D31BF1334751}" name="id" dataDxfId="116"/>
    <tableColumn id="2" xr3:uid="{0C1B8A30-A3B8-DA4D-B893-C4C99FF33E90}" name="nom" dataDxfId="115"/>
    <tableColumn id="3" xr3:uid="{8AE5AF32-0026-9B41-8B0B-16B9ED0F3727}" name="prenom" dataDxfId="114"/>
    <tableColumn id="6" xr3:uid="{D5D3A7D0-7C7D-684B-8AA7-DABBCC7051CF}" name="1ère ligne" dataDxfId="113"/>
    <tableColumn id="4" xr3:uid="{4CE41A86-7158-6B42-B932-A5275F10AB48}" name="prenom NOM" dataDxfId="112">
      <calculatedColumnFormula>LstEffectif[[#This Row],[prenom]] &amp; " " &amp; LstEffectif[[#This Row],[nom]]</calculatedColumnFormula>
    </tableColumn>
    <tableColumn id="5" xr3:uid="{EB017694-E6D2-7440-91BF-61113926AB7D}" name="NOM Prénom" dataDxfId="111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110" dataDxfId="109">
  <autoFilter ref="J1:J11" xr:uid="{037D6424-D1EC-894D-B963-D36ABCA682C4}"/>
  <tableColumns count="1">
    <tableColumn id="1" xr3:uid="{63806632-B9ED-294D-800A-F2FDB2EC48D2}" name="EQUIPES_A_AFFRONTER" dataDxfId="10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107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510" totalsRowShown="0">
  <autoFilter ref="A1:Q510" xr:uid="{274E98FB-BCE1-0347-AD79-C8025C407DEC}"/>
  <tableColumns count="17">
    <tableColumn id="1" xr3:uid="{1C6F1113-17EB-A449-86BF-30B1CE9CAC0A}" name="temps video" dataDxfId="121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120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119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4" totalsRowShown="0" headerRowDxfId="106" dataDxfId="105">
  <autoFilter ref="A2:J34" xr:uid="{1BC259CC-2467-644D-900B-02D4F95FCC56}"/>
  <tableColumns count="10">
    <tableColumn id="1" xr3:uid="{29E94664-85C6-8341-9568-C2C37D97888A}" name="Temps video" dataDxfId="104"/>
    <tableColumn id="2" xr3:uid="{55A3C72E-11B1-DE4C-A8AA-CB6DB1EFD242}" name="Mi-temps" dataDxfId="103"/>
    <tableColumn id="3" xr3:uid="{4AE31CAA-4626-F642-B76C-C72B804D292F}" name="Lance pour" dataDxfId="102"/>
    <tableColumn id="4" xr3:uid="{1EA86226-F559-1043-9A84-6FF95B3B874A}" name="Issue" dataDxfId="101"/>
    <tableColumn id="5" xr3:uid="{2C4366BF-5214-BC47-A083-90D03DA6854F}" name="Sauteur" dataDxfId="100"/>
    <tableColumn id="6" xr3:uid="{9D288BC5-6D48-C24C-9619-DA2FF23FBD25}" name="Zone saut" dataDxfId="99"/>
    <tableColumn id="7" xr3:uid="{C5782212-F6FF-1047-ACE1-2423FE276759}" name="Ballon" dataDxfId="98"/>
    <tableColumn id="8" xr3:uid="{C5B2376F-1A1B-EE42-93FF-D1229E4F9C28}" name="Zone terrain" dataDxfId="97"/>
    <tableColumn id="9" xr3:uid="{F1D9F9BC-6535-E847-80D5-69098CD85B42}" name="Alignement" dataDxfId="96"/>
    <tableColumn id="10" xr3:uid="{40E35BB9-1748-7C41-8DA3-305B06F71737}" name="Observations" dataDxfId="95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42:J52" totalsRowShown="0" headerRowDxfId="94" dataDxfId="93">
  <autoFilter ref="A42:J52" xr:uid="{A1FE138B-7A57-FD4E-B0BC-4BF4203BE379}"/>
  <tableColumns count="10">
    <tableColumn id="1" xr3:uid="{9154875D-F6A2-FD43-A363-B5D480E2C8C9}" name="Temps video" dataDxfId="92"/>
    <tableColumn id="2" xr3:uid="{B3C15621-3E96-6848-870A-E1606D2022B1}" name="Mi-temps" dataDxfId="91"/>
    <tableColumn id="3" xr3:uid="{82E522EF-5DF0-A04D-AFD6-8A58284D960F}" name="Introduction pour" dataDxfId="90"/>
    <tableColumn id="4" xr3:uid="{5779EC3B-EA51-BF4B-81EB-CFE3E9CACA34}" name="Issue" dataDxfId="89"/>
    <tableColumn id="5" xr3:uid="{FFAF75C5-1430-7640-B33A-CDF548EF256F}" name="Zone longueur" dataDxfId="88"/>
    <tableColumn id="6" xr3:uid="{18D5B587-DA93-C049-940F-FA2A855A20A5}" name="Zone largeur" dataDxfId="87"/>
    <tableColumn id="7" xr3:uid="{EFF3CB7A-10D5-9D42-B368-93E6B4853022}" name="Jeu avant" dataDxfId="86"/>
    <tableColumn id="8" xr3:uid="{D9175B18-6528-4648-B15C-FF2CC25EEBE4}" name="Jeu 3/4" dataDxfId="85"/>
    <tableColumn id="9" xr3:uid="{CAE0CE17-6518-8346-8125-3B7CA02D88C1}" name="Jeu pied" dataDxfId="84"/>
    <tableColumn id="10" xr3:uid="{9D4C3BED-381E-2945-8DDD-9AF72C0A70C5}" name="Observations" dataDxfId="83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70" totalsRowShown="0" headerRowDxfId="82" dataDxfId="80" headerRowBorderDxfId="81" tableBorderDxfId="79" totalsRowBorderDxfId="78">
  <autoFilter ref="Q1:R70" xr:uid="{6D1F5F0A-5FD5-AC4E-A195-33A78A5E0E58}"/>
  <tableColumns count="2">
    <tableColumn id="1" xr3:uid="{8A0D5429-5616-B849-BD27-167A576FE99E}" name="Nom de cellule à créer" dataDxfId="77"/>
    <tableColumn id="2" xr3:uid="{19545507-672A-9F40-8818-E4C9060AA52B}" name="Libellé" dataDxfId="7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75" headerRowBorderDxfId="74" tableBorderDxfId="73" totalsRowBorderDxfId="72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71" headerRowBorderDxfId="70" tableBorderDxfId="69" totalsRowBorderDxfId="68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67" dataDxfId="66">
  <autoFilter ref="I14:I20" xr:uid="{CC940AF9-E81A-F746-8EAD-392809C3CFBE}"/>
  <tableColumns count="1">
    <tableColumn id="1" xr3:uid="{816CA1DF-3681-2948-A622-26353E2B9A97}" name="LISTE_LECTEUR_VIDEO" dataDxfId="6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64" dataDxfId="63">
  <autoFilter ref="C1:C4" xr:uid="{61FC7709-08E5-D048-A38B-441B18CF5D35}"/>
  <tableColumns count="1">
    <tableColumn id="1" xr3:uid="{C41B523D-40DA-AF48-A2C2-015B04960B0A}" name="LIEU_MATCH" dataDxfId="6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61" dataDxfId="60">
  <autoFilter ref="C6:C10" xr:uid="{86EA01CF-5567-6445-9906-AD2B60CA0A8A}"/>
  <tableColumns count="1">
    <tableColumn id="1" xr3:uid="{B57F8324-6F25-7B40-9B20-1BFDF9708631}" name="PHASE" dataDxfId="5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58" dataDxfId="57">
  <autoFilter ref="C12:C15" xr:uid="{DAA9B017-78F0-D447-B788-CF8333AEAC38}"/>
  <tableColumns count="1">
    <tableColumn id="1" xr3:uid="{C5E86C3D-762A-054E-B864-5A67DBB9A8CA}" name="RESULTAT" dataDxfId="5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55" dataDxfId="54">
  <autoFilter ref="C17:C21" xr:uid="{F661D9E2-619C-DA44-92C5-8A09E8E281AC}"/>
  <tableColumns count="1">
    <tableColumn id="1" xr3:uid="{ADD3AF05-089E-D149-9728-7C2A6F62FA22}" name="EQUIPE_NIV" dataDxfId="5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52" dataDxfId="50" headerRowBorderDxfId="51" tableBorderDxfId="49" totalsRowBorderDxfId="48">
  <autoFilter ref="K1:K25" xr:uid="{391966D0-8F83-3948-82BB-835638F7D3FE}"/>
  <tableColumns count="1">
    <tableColumn id="1" xr3:uid="{F45BF991-6668-F741-B07C-7905B99AC752}" name="LISTE_JOUEURS_JOURNAL" dataDxfId="4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46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D74" sqref="D74"/>
    </sheetView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5" t="s">
        <v>70</v>
      </c>
      <c r="C1" s="95" t="s">
        <v>71</v>
      </c>
      <c r="D1" s="95" t="s">
        <v>406</v>
      </c>
      <c r="E1" s="95" t="s">
        <v>72</v>
      </c>
      <c r="F1" s="95" t="s">
        <v>112</v>
      </c>
      <c r="J1" t="s">
        <v>384</v>
      </c>
    </row>
    <row r="2" spans="1:10" ht="14">
      <c r="A2">
        <v>1</v>
      </c>
      <c r="B2" s="84" t="s">
        <v>267</v>
      </c>
      <c r="C2" s="84" t="s">
        <v>268</v>
      </c>
      <c r="D2" s="84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376</v>
      </c>
    </row>
    <row r="3" spans="1:10" ht="14">
      <c r="A3">
        <v>2</v>
      </c>
      <c r="B3" s="84" t="s">
        <v>267</v>
      </c>
      <c r="C3" s="84" t="s">
        <v>269</v>
      </c>
      <c r="D3" s="84" t="s">
        <v>408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377</v>
      </c>
    </row>
    <row r="4" spans="1:10" ht="14">
      <c r="A4">
        <v>3</v>
      </c>
      <c r="B4" s="84" t="s">
        <v>267</v>
      </c>
      <c r="C4" s="84" t="s">
        <v>73</v>
      </c>
      <c r="D4" s="84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378</v>
      </c>
    </row>
    <row r="5" spans="1:10" ht="14">
      <c r="A5">
        <v>4</v>
      </c>
      <c r="B5" s="84" t="s">
        <v>270</v>
      </c>
      <c r="C5" s="84" t="s">
        <v>271</v>
      </c>
      <c r="D5" s="84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379</v>
      </c>
    </row>
    <row r="6" spans="1:10" ht="14">
      <c r="A6">
        <v>5</v>
      </c>
      <c r="B6" s="84" t="s">
        <v>272</v>
      </c>
      <c r="C6" s="84" t="s">
        <v>273</v>
      </c>
      <c r="D6" s="84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380</v>
      </c>
    </row>
    <row r="7" spans="1:10" ht="14">
      <c r="A7">
        <v>68</v>
      </c>
      <c r="B7" s="84" t="s">
        <v>272</v>
      </c>
      <c r="C7" s="84" t="s">
        <v>410</v>
      </c>
      <c r="D7" s="84" t="s">
        <v>408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539</v>
      </c>
    </row>
    <row r="8" spans="1:10" ht="14">
      <c r="A8">
        <v>6</v>
      </c>
      <c r="B8" s="84" t="s">
        <v>274</v>
      </c>
      <c r="C8" s="84" t="s">
        <v>275</v>
      </c>
      <c r="D8" s="84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381</v>
      </c>
    </row>
    <row r="9" spans="1:10" ht="14">
      <c r="A9">
        <v>7</v>
      </c>
      <c r="B9" s="84" t="s">
        <v>276</v>
      </c>
      <c r="C9" s="84" t="s">
        <v>277</v>
      </c>
      <c r="D9" s="84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382</v>
      </c>
    </row>
    <row r="10" spans="1:10" ht="14">
      <c r="A10">
        <v>8</v>
      </c>
      <c r="B10" s="84" t="s">
        <v>278</v>
      </c>
      <c r="C10" s="84" t="s">
        <v>279</v>
      </c>
      <c r="D10" s="84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383</v>
      </c>
    </row>
    <row r="11" spans="1:10" ht="14">
      <c r="A11">
        <v>9</v>
      </c>
      <c r="B11" s="84" t="s">
        <v>280</v>
      </c>
      <c r="C11" s="84" t="s">
        <v>281</v>
      </c>
      <c r="D11" s="84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385</v>
      </c>
    </row>
    <row r="12" spans="1:10" ht="14">
      <c r="A12">
        <v>10</v>
      </c>
      <c r="B12" s="84" t="s">
        <v>282</v>
      </c>
      <c r="C12" s="84" t="s">
        <v>283</v>
      </c>
      <c r="D12" s="84" t="s">
        <v>408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4" t="s">
        <v>284</v>
      </c>
      <c r="C13" s="84" t="s">
        <v>285</v>
      </c>
      <c r="D13" s="84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4" t="s">
        <v>286</v>
      </c>
      <c r="C14" s="84" t="s">
        <v>287</v>
      </c>
      <c r="D14" s="84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4" t="s">
        <v>286</v>
      </c>
      <c r="C15" s="84" t="s">
        <v>287</v>
      </c>
      <c r="D15" s="84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4" t="s">
        <v>288</v>
      </c>
      <c r="C16" s="84" t="s">
        <v>289</v>
      </c>
      <c r="D16" s="84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4" t="s">
        <v>290</v>
      </c>
      <c r="C17" s="84" t="s">
        <v>291</v>
      </c>
      <c r="D17" s="84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4" t="s">
        <v>292</v>
      </c>
      <c r="C18" s="84" t="s">
        <v>293</v>
      </c>
      <c r="D18" s="84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4" t="s">
        <v>292</v>
      </c>
      <c r="C19" s="84" t="s">
        <v>294</v>
      </c>
      <c r="D19" s="84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4" t="s">
        <v>295</v>
      </c>
      <c r="C20" s="84" t="s">
        <v>296</v>
      </c>
      <c r="D20" s="84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4" t="s">
        <v>297</v>
      </c>
      <c r="C21" s="84" t="s">
        <v>298</v>
      </c>
      <c r="D21" s="84" t="s">
        <v>408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4" t="s">
        <v>299</v>
      </c>
      <c r="C22" s="84" t="s">
        <v>298</v>
      </c>
      <c r="D22" s="84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4" t="s">
        <v>300</v>
      </c>
      <c r="C23" s="84" t="s">
        <v>301</v>
      </c>
      <c r="D23" s="84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4" t="s">
        <v>302</v>
      </c>
      <c r="C24" s="84" t="s">
        <v>303</v>
      </c>
      <c r="D24" s="84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4" t="s">
        <v>304</v>
      </c>
      <c r="C25" s="84" t="s">
        <v>305</v>
      </c>
      <c r="D25" s="84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4" t="s">
        <v>304</v>
      </c>
      <c r="C26" s="84" t="s">
        <v>306</v>
      </c>
      <c r="D26" s="84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4" t="s">
        <v>307</v>
      </c>
      <c r="C27" s="84" t="s">
        <v>308</v>
      </c>
      <c r="D27" s="84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4" t="s">
        <v>309</v>
      </c>
      <c r="C28" s="84" t="s">
        <v>298</v>
      </c>
      <c r="D28" s="84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4" t="s">
        <v>310</v>
      </c>
      <c r="C29" s="84" t="s">
        <v>311</v>
      </c>
      <c r="D29" s="84" t="s">
        <v>408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4" t="s">
        <v>312</v>
      </c>
      <c r="C30" s="84" t="s">
        <v>73</v>
      </c>
      <c r="D30" s="84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4" t="s">
        <v>313</v>
      </c>
      <c r="C31" s="84" t="s">
        <v>314</v>
      </c>
      <c r="D31" s="84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4" t="s">
        <v>315</v>
      </c>
      <c r="C32" s="84" t="s">
        <v>316</v>
      </c>
      <c r="D32" s="84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4" t="s">
        <v>317</v>
      </c>
      <c r="C33" s="84" t="s">
        <v>318</v>
      </c>
      <c r="D33" s="84" t="s">
        <v>408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4" t="s">
        <v>319</v>
      </c>
      <c r="C34" s="84" t="s">
        <v>281</v>
      </c>
      <c r="D34" s="84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4" t="s">
        <v>320</v>
      </c>
      <c r="C35" s="84" t="s">
        <v>265</v>
      </c>
      <c r="D35" s="84" t="s">
        <v>408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4" t="s">
        <v>321</v>
      </c>
      <c r="C36" s="84" t="s">
        <v>322</v>
      </c>
      <c r="D36" s="84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4" t="s">
        <v>323</v>
      </c>
      <c r="C37" s="84" t="s">
        <v>324</v>
      </c>
      <c r="D37" s="84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4" t="s">
        <v>323</v>
      </c>
      <c r="C38" s="84" t="s">
        <v>325</v>
      </c>
      <c r="D38" s="84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4" t="s">
        <v>326</v>
      </c>
      <c r="C39" s="84" t="s">
        <v>283</v>
      </c>
      <c r="D39" s="84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4" t="s">
        <v>326</v>
      </c>
      <c r="C40" s="84" t="s">
        <v>301</v>
      </c>
      <c r="D40" s="84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4" t="s">
        <v>327</v>
      </c>
      <c r="C41" s="84" t="s">
        <v>296</v>
      </c>
      <c r="D41" s="84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4" t="s">
        <v>328</v>
      </c>
      <c r="C42" s="84" t="s">
        <v>329</v>
      </c>
      <c r="D42" s="84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4" t="s">
        <v>330</v>
      </c>
      <c r="C43" s="84" t="s">
        <v>273</v>
      </c>
      <c r="D43" s="84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4" t="s">
        <v>331</v>
      </c>
      <c r="C44" s="84" t="s">
        <v>332</v>
      </c>
      <c r="D44" s="84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4" t="s">
        <v>333</v>
      </c>
      <c r="C45" s="84" t="s">
        <v>291</v>
      </c>
      <c r="D45" s="84" t="s">
        <v>408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4" t="s">
        <v>334</v>
      </c>
      <c r="C46" s="84" t="s">
        <v>335</v>
      </c>
      <c r="D46" s="84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4" t="s">
        <v>336</v>
      </c>
      <c r="C47" s="84" t="s">
        <v>337</v>
      </c>
      <c r="D47" s="84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4" t="s">
        <v>338</v>
      </c>
      <c r="C48" s="84" t="s">
        <v>339</v>
      </c>
      <c r="D48" s="84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4" t="s">
        <v>340</v>
      </c>
      <c r="C49" s="84" t="s">
        <v>341</v>
      </c>
      <c r="D49" s="84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4" t="s">
        <v>342</v>
      </c>
      <c r="C50" s="84" t="s">
        <v>343</v>
      </c>
      <c r="D50" s="84" t="s">
        <v>408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4" t="s">
        <v>342</v>
      </c>
      <c r="C51" s="84" t="s">
        <v>344</v>
      </c>
      <c r="D51" s="84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4" t="s">
        <v>345</v>
      </c>
      <c r="C52" s="84" t="s">
        <v>346</v>
      </c>
      <c r="D52" s="84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4" t="s">
        <v>347</v>
      </c>
      <c r="C53" s="84" t="s">
        <v>348</v>
      </c>
      <c r="D53" s="84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4" t="s">
        <v>349</v>
      </c>
      <c r="C54" s="84" t="s">
        <v>322</v>
      </c>
      <c r="D54" s="84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4" t="s">
        <v>350</v>
      </c>
      <c r="C55" s="84" t="s">
        <v>351</v>
      </c>
      <c r="D55" s="84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73</v>
      </c>
      <c r="B56" s="84" t="s">
        <v>633</v>
      </c>
      <c r="C56" s="84" t="s">
        <v>364</v>
      </c>
      <c r="D56" s="84" t="s">
        <v>408</v>
      </c>
      <c r="E56" t="str">
        <f>LstEffectif[[#This Row],[prenom]] &amp; " " &amp; LstEffectif[[#This Row],[nom]]</f>
        <v>Dylan POUJOLS</v>
      </c>
      <c r="F56" t="str">
        <f>LstEffectif[[#This Row],[nom]] &amp; " " &amp; LstEffectif[[#This Row],[prenom]]</f>
        <v>POUJOLS Dylan</v>
      </c>
    </row>
    <row r="57" spans="1:6" s="3" customFormat="1" ht="14">
      <c r="A57">
        <v>52</v>
      </c>
      <c r="B57" s="84" t="s">
        <v>352</v>
      </c>
      <c r="C57" s="84" t="s">
        <v>296</v>
      </c>
      <c r="D57" s="84" t="s">
        <v>408</v>
      </c>
      <c r="E57" t="str">
        <f>LstEffectif[[#This Row],[prenom]] &amp; " " &amp; LstEffectif[[#This Row],[nom]]</f>
        <v>Julien POUYADOU</v>
      </c>
      <c r="F57" t="str">
        <f>LstEffectif[[#This Row],[nom]] &amp; " " &amp; LstEffectif[[#This Row],[prenom]]</f>
        <v>POUYADOU Julien</v>
      </c>
    </row>
    <row r="58" spans="1:6" s="3" customFormat="1" ht="14">
      <c r="A58">
        <v>53</v>
      </c>
      <c r="B58" s="84" t="s">
        <v>353</v>
      </c>
      <c r="C58" s="84" t="s">
        <v>266</v>
      </c>
      <c r="D58" s="84"/>
      <c r="E58" t="str">
        <f>LstEffectif[[#This Row],[prenom]] &amp; " " &amp; LstEffectif[[#This Row],[nom]]</f>
        <v>Louis RECURT</v>
      </c>
      <c r="F58" t="str">
        <f>LstEffectif[[#This Row],[nom]] &amp; " " &amp; LstEffectif[[#This Row],[prenom]]</f>
        <v>RECURT Louis</v>
      </c>
    </row>
    <row r="59" spans="1:6" s="3" customFormat="1" ht="14">
      <c r="A59">
        <v>54</v>
      </c>
      <c r="B59" s="84" t="s">
        <v>354</v>
      </c>
      <c r="C59" s="84" t="s">
        <v>355</v>
      </c>
      <c r="D59" s="84" t="s">
        <v>408</v>
      </c>
      <c r="E59" t="str">
        <f>LstEffectif[[#This Row],[prenom]] &amp; " " &amp; LstEffectif[[#This Row],[nom]]</f>
        <v>Damien RICHARD</v>
      </c>
      <c r="F59" t="str">
        <f>LstEffectif[[#This Row],[nom]] &amp; " " &amp; LstEffectif[[#This Row],[prenom]]</f>
        <v>RICHARD Damien</v>
      </c>
    </row>
    <row r="60" spans="1:6" s="3" customFormat="1" ht="14">
      <c r="A60">
        <v>55</v>
      </c>
      <c r="B60" s="84" t="s">
        <v>356</v>
      </c>
      <c r="C60" s="84" t="s">
        <v>234</v>
      </c>
      <c r="D60" s="84" t="s">
        <v>408</v>
      </c>
      <c r="E60" t="str">
        <f>LstEffectif[[#This Row],[prenom]] &amp; " " &amp; LstEffectif[[#This Row],[nom]]</f>
        <v>Gregory RICHIARDONNE</v>
      </c>
      <c r="F60" t="str">
        <f>LstEffectif[[#This Row],[nom]] &amp; " " &amp; LstEffectif[[#This Row],[prenom]]</f>
        <v>RICHIARDONNE Gregory</v>
      </c>
    </row>
    <row r="61" spans="1:6" s="3" customFormat="1" ht="14">
      <c r="A61">
        <v>56</v>
      </c>
      <c r="B61" s="84" t="s">
        <v>357</v>
      </c>
      <c r="C61" s="84" t="s">
        <v>358</v>
      </c>
      <c r="D61" s="84" t="s">
        <v>408</v>
      </c>
      <c r="E61" t="str">
        <f>LstEffectif[[#This Row],[prenom]] &amp; " " &amp; LstEffectif[[#This Row],[nom]]</f>
        <v>Jimmy ROBERT</v>
      </c>
      <c r="F61" t="str">
        <f>LstEffectif[[#This Row],[nom]] &amp; " " &amp; LstEffectif[[#This Row],[prenom]]</f>
        <v>ROBERT Jimmy</v>
      </c>
    </row>
    <row r="62" spans="1:6" s="3" customFormat="1" ht="14">
      <c r="A62">
        <v>57</v>
      </c>
      <c r="B62" s="84" t="s">
        <v>359</v>
      </c>
      <c r="C62" s="84" t="s">
        <v>360</v>
      </c>
      <c r="D62" s="84"/>
      <c r="E62" t="str">
        <f>LstEffectif[[#This Row],[prenom]] &amp; " " &amp; LstEffectif[[#This Row],[nom]]</f>
        <v>Mathis ROUSSEL</v>
      </c>
      <c r="F62" t="str">
        <f>LstEffectif[[#This Row],[nom]] &amp; " " &amp; LstEffectif[[#This Row],[prenom]]</f>
        <v>ROUSSEL Mathis</v>
      </c>
    </row>
    <row r="63" spans="1:6" s="3" customFormat="1" ht="14">
      <c r="A63">
        <v>58</v>
      </c>
      <c r="B63" s="84" t="s">
        <v>361</v>
      </c>
      <c r="C63" s="84" t="s">
        <v>362</v>
      </c>
      <c r="D63" s="84"/>
      <c r="E63" t="str">
        <f>LstEffectif[[#This Row],[prenom]] &amp; " " &amp; LstEffectif[[#This Row],[nom]]</f>
        <v>Fabien SALLES</v>
      </c>
      <c r="F63" t="str">
        <f>LstEffectif[[#This Row],[nom]] &amp; " " &amp; LstEffectif[[#This Row],[prenom]]</f>
        <v>SALLES Fabien</v>
      </c>
    </row>
    <row r="64" spans="1:6" s="3" customFormat="1" ht="14">
      <c r="A64">
        <v>59</v>
      </c>
      <c r="B64" s="84" t="s">
        <v>361</v>
      </c>
      <c r="C64" s="84" t="s">
        <v>294</v>
      </c>
      <c r="D64" s="84"/>
      <c r="E64" t="str">
        <f>LstEffectif[[#This Row],[prenom]] &amp; " " &amp; LstEffectif[[#This Row],[nom]]</f>
        <v>Dorian SALLES</v>
      </c>
      <c r="F64" t="str">
        <f>LstEffectif[[#This Row],[nom]] &amp; " " &amp; LstEffectif[[#This Row],[prenom]]</f>
        <v>SALLES Dorian</v>
      </c>
    </row>
    <row r="65" spans="1:6" s="3" customFormat="1" ht="14">
      <c r="A65">
        <v>72</v>
      </c>
      <c r="B65" s="84" t="s">
        <v>586</v>
      </c>
      <c r="C65" s="84" t="s">
        <v>585</v>
      </c>
      <c r="D65" s="84" t="s">
        <v>408</v>
      </c>
      <c r="E65" t="str">
        <f>LstEffectif[[#This Row],[prenom]] &amp; " " &amp; LstEffectif[[#This Row],[nom]]</f>
        <v>Benjamin SCANU</v>
      </c>
      <c r="F65" t="str">
        <f>LstEffectif[[#This Row],[nom]] &amp; " " &amp; LstEffectif[[#This Row],[prenom]]</f>
        <v>SCANU Benjamin</v>
      </c>
    </row>
    <row r="66" spans="1:6" s="3" customFormat="1" ht="14">
      <c r="A66">
        <v>60</v>
      </c>
      <c r="B66" s="84" t="s">
        <v>363</v>
      </c>
      <c r="C66" s="84" t="s">
        <v>364</v>
      </c>
      <c r="D66" s="84"/>
      <c r="E66" t="str">
        <f>LstEffectif[[#This Row],[prenom]] &amp; " " &amp; LstEffectif[[#This Row],[nom]]</f>
        <v>Dylan SIMOES</v>
      </c>
      <c r="F66" t="str">
        <f>LstEffectif[[#This Row],[nom]] &amp; " " &amp; LstEffectif[[#This Row],[prenom]]</f>
        <v>SIMOES Dylan</v>
      </c>
    </row>
    <row r="67" spans="1:6" s="3" customFormat="1" ht="14">
      <c r="A67">
        <v>61</v>
      </c>
      <c r="B67" s="84" t="s">
        <v>365</v>
      </c>
      <c r="C67" s="84" t="s">
        <v>269</v>
      </c>
      <c r="D67" s="84" t="s">
        <v>408</v>
      </c>
      <c r="E67" t="str">
        <f>LstEffectif[[#This Row],[prenom]] &amp; " " &amp; LstEffectif[[#This Row],[nom]]</f>
        <v>Quentin SOUVILLE</v>
      </c>
      <c r="F67" t="str">
        <f>LstEffectif[[#This Row],[nom]] &amp; " " &amp; LstEffectif[[#This Row],[prenom]]</f>
        <v>SOUVILLE Quentin</v>
      </c>
    </row>
    <row r="68" spans="1:6" s="3" customFormat="1" ht="14">
      <c r="A68">
        <v>70</v>
      </c>
      <c r="B68" s="84" t="s">
        <v>500</v>
      </c>
      <c r="C68" s="84" t="s">
        <v>499</v>
      </c>
      <c r="D68" s="84"/>
      <c r="E68" t="str">
        <f>LstEffectif[[#This Row],[prenom]] &amp; " " &amp; LstEffectif[[#This Row],[nom]]</f>
        <v>Titouan STEFANI</v>
      </c>
      <c r="F68" t="str">
        <f>LstEffectif[[#This Row],[nom]] &amp; " " &amp; LstEffectif[[#This Row],[prenom]]</f>
        <v>STEFANI Titouan</v>
      </c>
    </row>
    <row r="69" spans="1:6" s="3" customFormat="1" ht="14">
      <c r="A69">
        <v>62</v>
      </c>
      <c r="B69" s="84" t="s">
        <v>366</v>
      </c>
      <c r="C69" s="84" t="s">
        <v>367</v>
      </c>
      <c r="D69" s="84"/>
      <c r="E69" t="str">
        <f>LstEffectif[[#This Row],[prenom]] &amp; " " &amp; LstEffectif[[#This Row],[nom]]</f>
        <v>Gatien SUSPENE</v>
      </c>
      <c r="F69" t="str">
        <f>LstEffectif[[#This Row],[nom]] &amp; " " &amp; LstEffectif[[#This Row],[prenom]]</f>
        <v>SUSPENE Gatien</v>
      </c>
    </row>
    <row r="70" spans="1:6" s="3" customFormat="1" ht="14">
      <c r="A70">
        <v>63</v>
      </c>
      <c r="B70" s="84" t="s">
        <v>368</v>
      </c>
      <c r="C70" s="84" t="s">
        <v>369</v>
      </c>
      <c r="D70" s="84"/>
      <c r="E70" t="str">
        <f>LstEffectif[[#This Row],[prenom]] &amp; " " &amp; LstEffectif[[#This Row],[nom]]</f>
        <v>Faid TABTI</v>
      </c>
      <c r="F70" t="str">
        <f>LstEffectif[[#This Row],[nom]] &amp; " " &amp; LstEffectif[[#This Row],[prenom]]</f>
        <v>TABTI Faid</v>
      </c>
    </row>
    <row r="71" spans="1:6" s="3" customFormat="1" ht="14">
      <c r="A71">
        <v>64</v>
      </c>
      <c r="B71" s="84" t="s">
        <v>370</v>
      </c>
      <c r="C71" s="84" t="s">
        <v>294</v>
      </c>
      <c r="D71" s="84"/>
      <c r="E71" t="str">
        <f>LstEffectif[[#This Row],[prenom]] &amp; " " &amp; LstEffectif[[#This Row],[nom]]</f>
        <v>Dorian TOUVAT</v>
      </c>
      <c r="F71" t="str">
        <f>LstEffectif[[#This Row],[nom]] &amp; " " &amp; LstEffectif[[#This Row],[prenom]]</f>
        <v>TOUVAT Dorian</v>
      </c>
    </row>
    <row r="72" spans="1:6" s="3" customFormat="1" ht="14">
      <c r="A72">
        <v>65</v>
      </c>
      <c r="B72" s="84" t="s">
        <v>371</v>
      </c>
      <c r="C72" s="84" t="s">
        <v>372</v>
      </c>
      <c r="D72" s="84"/>
      <c r="E72" t="str">
        <f>LstEffectif[[#This Row],[prenom]] &amp; " " &amp; LstEffectif[[#This Row],[nom]]</f>
        <v>Aymeric VANDEKERKOF</v>
      </c>
      <c r="F72" t="str">
        <f>LstEffectif[[#This Row],[nom]] &amp; " " &amp; LstEffectif[[#This Row],[prenom]]</f>
        <v>VANDEKERKOF Aymeric</v>
      </c>
    </row>
    <row r="73" spans="1:6" s="3" customFormat="1" ht="14">
      <c r="A73">
        <v>66</v>
      </c>
      <c r="B73" s="84" t="s">
        <v>373</v>
      </c>
      <c r="C73" s="84" t="s">
        <v>281</v>
      </c>
      <c r="D73" s="84"/>
      <c r="E73" t="str">
        <f>LstEffectif[[#This Row],[prenom]] &amp; " " &amp; LstEffectif[[#This Row],[nom]]</f>
        <v>Sebastien VINCENT</v>
      </c>
      <c r="F73" t="str">
        <f>LstEffectif[[#This Row],[nom]] &amp; " " &amp; LstEffectif[[#This Row],[prenom]]</f>
        <v>VINCENT Sebastien</v>
      </c>
    </row>
    <row r="74" spans="1:6" s="3" customFormat="1" ht="14">
      <c r="A74">
        <v>67</v>
      </c>
      <c r="B74" s="84" t="s">
        <v>374</v>
      </c>
      <c r="C74" s="84" t="s">
        <v>375</v>
      </c>
      <c r="D74" s="84"/>
      <c r="E74" t="str">
        <f>LstEffectif[[#This Row],[prenom]] &amp; " " &amp; LstEffectif[[#This Row],[nom]]</f>
        <v>Fritz Lane ZIGI MBITTA</v>
      </c>
      <c r="F74" t="str">
        <f>LstEffectif[[#This Row],[nom]] &amp; " " &amp; LstEffectif[[#This Row],[prenom]]</f>
        <v>ZIGI MBITTA Fritz Lane</v>
      </c>
    </row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/>
    <row r="301" spans="1:6" s="3" customFormat="1"/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4" xr:uid="{0FA0F834-317F-4C42-A1D9-EEF2FDF7CF9C}">
      <formula1>OUI_NON</formula1>
    </dataValidation>
  </dataValidations>
  <pageMargins left="0.7" right="0.7" top="0.75" bottom="0.75" header="0.3" footer="0.3"/>
  <pageSetup paperSize="9" orientation="portrait" horizontalDpi="0" verticalDpi="0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F28" sqref="F28"/>
    </sheetView>
    <sheetView workbookViewId="1"/>
  </sheetViews>
  <sheetFormatPr baseColWidth="10" defaultRowHeight="13"/>
  <cols>
    <col min="1" max="1" width="8.33203125" style="62" bestFit="1" customWidth="1"/>
    <col min="2" max="2" width="17.83203125" customWidth="1"/>
    <col min="3" max="3" width="24.83203125" customWidth="1"/>
    <col min="4" max="4" width="14.1640625" style="62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14" width="6.83203125" style="3" customWidth="1"/>
    <col min="15" max="385" width="10.83203125" style="3"/>
  </cols>
  <sheetData>
    <row r="1" spans="1:14" s="3" customFormat="1" ht="14" thickBot="1">
      <c r="A1" s="62"/>
      <c r="D1" s="62"/>
    </row>
    <row r="2" spans="1:14" ht="19" customHeight="1">
      <c r="B2" s="169" t="s">
        <v>200</v>
      </c>
      <c r="C2" s="169"/>
      <c r="E2" s="170" t="str">
        <f>"FEUILLE COMPO "&amp;MATCH_NOUS</f>
        <v>FEUILLE COMPO MXV</v>
      </c>
      <c r="F2" s="171"/>
      <c r="G2" s="171"/>
      <c r="H2" s="172"/>
    </row>
    <row r="3" spans="1:14" ht="19" customHeight="1">
      <c r="B3" s="169"/>
      <c r="C3" s="169"/>
      <c r="E3" s="173"/>
      <c r="F3" s="174"/>
      <c r="G3" s="174"/>
      <c r="H3" s="175"/>
    </row>
    <row r="4" spans="1:14" ht="19" customHeight="1" thickBot="1">
      <c r="B4" s="169"/>
      <c r="C4" s="169"/>
      <c r="E4" s="176"/>
      <c r="F4" s="177"/>
      <c r="G4" s="177"/>
      <c r="H4" s="178"/>
    </row>
    <row r="5" spans="1:14" s="3" customFormat="1">
      <c r="A5" s="62"/>
      <c r="D5" s="62"/>
    </row>
    <row r="6" spans="1:14">
      <c r="B6" s="41" t="s">
        <v>180</v>
      </c>
      <c r="C6" s="42" t="s">
        <v>386</v>
      </c>
      <c r="E6" t="s">
        <v>67</v>
      </c>
      <c r="F6" t="s">
        <v>68</v>
      </c>
      <c r="G6" t="s">
        <v>151</v>
      </c>
      <c r="H6" t="s">
        <v>150</v>
      </c>
      <c r="I6" s="312">
        <v>29</v>
      </c>
      <c r="J6" s="312">
        <v>44</v>
      </c>
      <c r="K6" s="312">
        <v>59</v>
      </c>
      <c r="L6" s="312">
        <v>65</v>
      </c>
      <c r="M6" s="312">
        <v>71</v>
      </c>
      <c r="N6" s="312">
        <v>72</v>
      </c>
    </row>
    <row r="7" spans="1:14">
      <c r="B7" s="3"/>
      <c r="C7" s="3"/>
      <c r="E7">
        <v>1</v>
      </c>
      <c r="F7" t="s">
        <v>478</v>
      </c>
      <c r="G7" t="s">
        <v>153</v>
      </c>
      <c r="H7">
        <v>80</v>
      </c>
      <c r="I7" s="314"/>
      <c r="J7" s="314"/>
      <c r="K7" s="314"/>
      <c r="L7" s="314"/>
      <c r="M7" s="314"/>
      <c r="N7" s="314"/>
    </row>
    <row r="8" spans="1:14">
      <c r="B8" s="41" t="s">
        <v>208</v>
      </c>
      <c r="C8" s="42">
        <v>46320</v>
      </c>
      <c r="E8">
        <v>2</v>
      </c>
      <c r="F8" t="s">
        <v>625</v>
      </c>
      <c r="G8" t="s">
        <v>153</v>
      </c>
      <c r="H8">
        <v>44</v>
      </c>
      <c r="I8" s="315"/>
      <c r="J8" s="315" t="s">
        <v>669</v>
      </c>
      <c r="K8" s="315"/>
      <c r="L8" s="315"/>
      <c r="M8" s="315"/>
      <c r="N8" s="315"/>
    </row>
    <row r="9" spans="1:14">
      <c r="B9" s="3"/>
      <c r="C9" s="3"/>
      <c r="E9">
        <v>3</v>
      </c>
      <c r="F9" t="s">
        <v>626</v>
      </c>
      <c r="G9" t="s">
        <v>153</v>
      </c>
      <c r="H9">
        <v>80</v>
      </c>
      <c r="I9" s="314"/>
      <c r="J9" s="314"/>
      <c r="K9" s="314"/>
      <c r="L9" s="314"/>
      <c r="M9" s="314"/>
      <c r="N9" s="314"/>
    </row>
    <row r="10" spans="1:14">
      <c r="B10" s="41" t="s">
        <v>497</v>
      </c>
      <c r="C10" s="42" t="s">
        <v>498</v>
      </c>
      <c r="E10">
        <v>4</v>
      </c>
      <c r="F10" t="s">
        <v>501</v>
      </c>
      <c r="G10" t="s">
        <v>153</v>
      </c>
      <c r="H10">
        <v>44</v>
      </c>
      <c r="I10" s="315"/>
      <c r="J10" s="315" t="s">
        <v>676</v>
      </c>
      <c r="K10" s="315"/>
      <c r="L10" s="315"/>
      <c r="M10" s="315"/>
      <c r="N10" s="315"/>
    </row>
    <row r="11" spans="1:14">
      <c r="B11" s="3"/>
      <c r="C11" s="3"/>
      <c r="E11">
        <v>5</v>
      </c>
      <c r="F11" t="s">
        <v>628</v>
      </c>
      <c r="G11" t="s">
        <v>153</v>
      </c>
      <c r="H11">
        <v>80</v>
      </c>
      <c r="I11" s="314"/>
      <c r="J11" s="314"/>
      <c r="K11" s="314"/>
      <c r="L11" s="314"/>
      <c r="M11" s="314"/>
      <c r="N11" s="314"/>
    </row>
    <row r="12" spans="1:14">
      <c r="B12" s="41" t="s">
        <v>181</v>
      </c>
      <c r="C12" s="42" t="s">
        <v>377</v>
      </c>
      <c r="E12">
        <v>6</v>
      </c>
      <c r="F12" t="s">
        <v>630</v>
      </c>
      <c r="G12" t="s">
        <v>153</v>
      </c>
      <c r="H12">
        <v>29</v>
      </c>
      <c r="I12" s="315" t="s">
        <v>669</v>
      </c>
      <c r="J12" s="315"/>
      <c r="K12" s="315"/>
      <c r="L12" s="315"/>
      <c r="M12" s="315"/>
      <c r="N12" s="315"/>
    </row>
    <row r="13" spans="1:14">
      <c r="B13" s="3"/>
      <c r="C13" s="3"/>
      <c r="E13">
        <v>7</v>
      </c>
      <c r="F13" t="s">
        <v>502</v>
      </c>
      <c r="G13" t="s">
        <v>153</v>
      </c>
      <c r="H13">
        <v>72</v>
      </c>
      <c r="I13" s="314"/>
      <c r="J13" s="314"/>
      <c r="K13" s="314"/>
      <c r="L13" s="314"/>
      <c r="M13" s="314"/>
      <c r="N13" s="314" t="s">
        <v>669</v>
      </c>
    </row>
    <row r="14" spans="1:14">
      <c r="B14" s="41" t="s">
        <v>207</v>
      </c>
      <c r="C14" s="42" t="s">
        <v>177</v>
      </c>
      <c r="E14">
        <v>8</v>
      </c>
      <c r="F14" t="s">
        <v>631</v>
      </c>
      <c r="G14" t="s">
        <v>153</v>
      </c>
      <c r="H14">
        <v>71</v>
      </c>
      <c r="I14" s="315"/>
      <c r="J14" s="315"/>
      <c r="K14" s="315"/>
      <c r="L14" s="315"/>
      <c r="M14" s="315" t="s">
        <v>669</v>
      </c>
      <c r="N14" s="315"/>
    </row>
    <row r="15" spans="1:14">
      <c r="B15" s="3"/>
      <c r="C15" s="3"/>
      <c r="E15" s="35">
        <v>9</v>
      </c>
      <c r="F15" s="35" t="s">
        <v>481</v>
      </c>
      <c r="G15" s="35" t="s">
        <v>169</v>
      </c>
      <c r="H15" s="35">
        <v>65</v>
      </c>
      <c r="I15" s="314"/>
      <c r="J15" s="314"/>
      <c r="K15" s="314"/>
      <c r="L15" s="314" t="s">
        <v>669</v>
      </c>
      <c r="M15" s="314"/>
      <c r="N15" s="314"/>
    </row>
    <row r="16" spans="1:14">
      <c r="B16" s="41" t="s">
        <v>182</v>
      </c>
      <c r="C16" s="42" t="s">
        <v>178</v>
      </c>
      <c r="E16">
        <v>10</v>
      </c>
      <c r="F16" t="s">
        <v>486</v>
      </c>
      <c r="G16" t="s">
        <v>169</v>
      </c>
      <c r="H16">
        <v>80</v>
      </c>
      <c r="I16" s="315"/>
      <c r="J16" s="315"/>
      <c r="K16" s="315"/>
      <c r="L16" s="315"/>
      <c r="M16" s="315"/>
      <c r="N16" s="315"/>
    </row>
    <row r="17" spans="1:14">
      <c r="B17" s="3"/>
      <c r="C17" s="63"/>
      <c r="E17">
        <v>11</v>
      </c>
      <c r="F17" t="s">
        <v>482</v>
      </c>
      <c r="G17" t="s">
        <v>169</v>
      </c>
      <c r="H17">
        <v>80</v>
      </c>
      <c r="I17" s="314"/>
      <c r="J17" s="314"/>
      <c r="K17" s="314"/>
      <c r="L17" s="314"/>
      <c r="M17" s="314"/>
      <c r="N17" s="314"/>
    </row>
    <row r="18" spans="1:14">
      <c r="B18" s="41" t="s">
        <v>183</v>
      </c>
      <c r="C18" s="43">
        <v>5</v>
      </c>
      <c r="E18">
        <v>12</v>
      </c>
      <c r="F18" t="s">
        <v>483</v>
      </c>
      <c r="G18" t="s">
        <v>169</v>
      </c>
      <c r="H18">
        <v>80</v>
      </c>
      <c r="I18" s="315"/>
      <c r="J18" s="315"/>
      <c r="K18" s="315"/>
      <c r="L18" s="315"/>
      <c r="M18" s="315"/>
      <c r="N18" s="315"/>
    </row>
    <row r="19" spans="1:14">
      <c r="B19" s="3"/>
      <c r="C19" s="3"/>
      <c r="E19">
        <v>13</v>
      </c>
      <c r="F19" t="s">
        <v>484</v>
      </c>
      <c r="G19" t="s">
        <v>169</v>
      </c>
      <c r="H19">
        <v>80</v>
      </c>
      <c r="I19" s="314"/>
      <c r="J19" s="314"/>
      <c r="K19" s="314"/>
      <c r="L19" s="314"/>
      <c r="M19" s="314"/>
      <c r="N19" s="314"/>
    </row>
    <row r="20" spans="1:14">
      <c r="B20" s="41" t="s">
        <v>184</v>
      </c>
      <c r="C20" s="42" t="s">
        <v>193</v>
      </c>
      <c r="E20">
        <v>14</v>
      </c>
      <c r="F20" t="s">
        <v>504</v>
      </c>
      <c r="G20" t="s">
        <v>169</v>
      </c>
      <c r="H20">
        <v>59</v>
      </c>
      <c r="I20" s="315"/>
      <c r="J20" s="315"/>
      <c r="K20" s="315" t="s">
        <v>669</v>
      </c>
      <c r="L20" s="315"/>
      <c r="M20" s="315"/>
      <c r="N20" s="315"/>
    </row>
    <row r="21" spans="1:14">
      <c r="B21" s="3"/>
      <c r="C21" s="63"/>
      <c r="E21" s="30">
        <v>15</v>
      </c>
      <c r="F21" s="30" t="s">
        <v>485</v>
      </c>
      <c r="G21" s="30" t="s">
        <v>169</v>
      </c>
      <c r="H21" s="30">
        <v>80</v>
      </c>
      <c r="I21" s="314"/>
      <c r="J21" s="314"/>
      <c r="K21" s="314"/>
      <c r="L21" s="314"/>
      <c r="M21" s="314"/>
      <c r="N21" s="314"/>
    </row>
    <row r="22" spans="1:14">
      <c r="B22" s="41" t="s">
        <v>206</v>
      </c>
      <c r="C22" s="42" t="s">
        <v>202</v>
      </c>
      <c r="E22">
        <v>16</v>
      </c>
      <c r="F22" t="s">
        <v>479</v>
      </c>
      <c r="G22" t="s">
        <v>153</v>
      </c>
      <c r="H22">
        <v>36</v>
      </c>
      <c r="I22" s="315"/>
      <c r="J22" s="315" t="s">
        <v>670</v>
      </c>
      <c r="K22" s="315"/>
      <c r="L22" s="315"/>
      <c r="M22" s="315"/>
      <c r="N22" s="315"/>
    </row>
    <row r="23" spans="1:14">
      <c r="B23" s="3"/>
      <c r="C23" s="3"/>
      <c r="E23">
        <v>17</v>
      </c>
      <c r="F23" t="s">
        <v>634</v>
      </c>
      <c r="G23" t="s">
        <v>153</v>
      </c>
      <c r="H23">
        <v>36</v>
      </c>
      <c r="I23" s="314"/>
      <c r="J23" s="314" t="s">
        <v>677</v>
      </c>
      <c r="K23" s="314"/>
      <c r="L23" s="314"/>
      <c r="M23" s="314"/>
      <c r="N23" s="314"/>
    </row>
    <row r="24" spans="1:14">
      <c r="B24" s="3"/>
      <c r="C24" s="3"/>
      <c r="E24">
        <v>18</v>
      </c>
      <c r="F24" t="s">
        <v>503</v>
      </c>
      <c r="G24" t="s">
        <v>153</v>
      </c>
      <c r="H24">
        <v>51</v>
      </c>
      <c r="I24" s="315" t="s">
        <v>670</v>
      </c>
      <c r="J24" s="315"/>
      <c r="K24" s="315"/>
      <c r="L24" s="315"/>
      <c r="M24" s="315"/>
      <c r="N24" s="315"/>
    </row>
    <row r="25" spans="1:14">
      <c r="B25" s="3"/>
      <c r="C25" s="3"/>
      <c r="E25">
        <v>19</v>
      </c>
      <c r="F25" t="s">
        <v>635</v>
      </c>
      <c r="G25" t="s">
        <v>153</v>
      </c>
      <c r="H25">
        <v>8</v>
      </c>
      <c r="I25" s="314"/>
      <c r="J25" s="314"/>
      <c r="K25" s="314"/>
      <c r="L25" s="314"/>
      <c r="M25" s="314"/>
      <c r="N25" s="314" t="s">
        <v>670</v>
      </c>
    </row>
    <row r="26" spans="1:14">
      <c r="B26" s="3"/>
      <c r="C26" s="3"/>
      <c r="E26">
        <v>20</v>
      </c>
      <c r="F26" t="s">
        <v>480</v>
      </c>
      <c r="G26" t="s">
        <v>153</v>
      </c>
      <c r="H26">
        <v>9</v>
      </c>
      <c r="I26" s="315"/>
      <c r="J26" s="315"/>
      <c r="K26" s="315"/>
      <c r="L26" s="315"/>
      <c r="M26" s="315" t="s">
        <v>670</v>
      </c>
      <c r="N26" s="315"/>
    </row>
    <row r="27" spans="1:14">
      <c r="B27" s="3"/>
      <c r="C27" s="3"/>
      <c r="E27">
        <v>21</v>
      </c>
      <c r="F27" t="s">
        <v>487</v>
      </c>
      <c r="G27" t="s">
        <v>169</v>
      </c>
      <c r="H27">
        <v>15</v>
      </c>
      <c r="I27" s="314"/>
      <c r="J27" s="314"/>
      <c r="K27" s="314"/>
      <c r="L27" s="314" t="s">
        <v>670</v>
      </c>
      <c r="M27" s="314"/>
      <c r="N27" s="314"/>
    </row>
    <row r="28" spans="1:14">
      <c r="B28" s="3"/>
      <c r="C28" s="3"/>
      <c r="E28">
        <v>22</v>
      </c>
      <c r="F28" t="s">
        <v>696</v>
      </c>
      <c r="G28" t="s">
        <v>169</v>
      </c>
      <c r="H28">
        <v>21</v>
      </c>
      <c r="I28" s="315"/>
      <c r="J28" s="315"/>
      <c r="K28" s="315" t="s">
        <v>670</v>
      </c>
      <c r="L28" s="315"/>
      <c r="M28" s="315"/>
      <c r="N28" s="315"/>
    </row>
    <row r="29" spans="1:14" s="3" customFormat="1" hidden="1">
      <c r="A29" s="62"/>
      <c r="D29" s="62"/>
      <c r="I29" s="3">
        <v>2011.444416</v>
      </c>
      <c r="J29" s="3">
        <v>3262.7773350000002</v>
      </c>
      <c r="K29" s="3">
        <v>4118.5300719999996</v>
      </c>
      <c r="L29" s="3">
        <v>4569.9107690000001</v>
      </c>
      <c r="M29" s="3">
        <v>4887.8094350000001</v>
      </c>
      <c r="N29" s="3">
        <v>4981.6086610000002</v>
      </c>
    </row>
    <row r="30" spans="1:14" s="3" customFormat="1">
      <c r="A30" s="62"/>
      <c r="D30" s="62"/>
      <c r="I30" s="313">
        <v>2.3280606666666669E-2</v>
      </c>
      <c r="J30" s="313">
        <v>3.7763626562499999E-2</v>
      </c>
      <c r="K30" s="313">
        <v>4.7668172129629621E-2</v>
      </c>
      <c r="L30" s="313">
        <v>5.2892485752314818E-2</v>
      </c>
      <c r="M30" s="313">
        <v>5.6571868460648149E-2</v>
      </c>
      <c r="N30" s="313">
        <v>5.7657507650462965E-2</v>
      </c>
    </row>
    <row r="31" spans="1:14" s="3" customFormat="1">
      <c r="A31" s="62"/>
      <c r="D31" s="62"/>
    </row>
    <row r="32" spans="1:14" s="3" customFormat="1">
      <c r="A32" s="62"/>
      <c r="D32" s="62"/>
    </row>
    <row r="33" spans="1:6" s="3" customFormat="1">
      <c r="A33" s="62"/>
      <c r="D33" s="62"/>
    </row>
    <row r="34" spans="1:6" s="3" customFormat="1">
      <c r="A34" s="62"/>
      <c r="D34" s="62"/>
      <c r="F34" s="96"/>
    </row>
    <row r="35" spans="1:6" s="3" customFormat="1">
      <c r="A35" s="62"/>
      <c r="D35" s="62"/>
    </row>
    <row r="36" spans="1:6" s="3" customFormat="1">
      <c r="A36" s="62"/>
      <c r="D36" s="62"/>
      <c r="F36" s="3" t="s">
        <v>66</v>
      </c>
    </row>
    <row r="37" spans="1:6" s="3" customFormat="1">
      <c r="A37" s="62"/>
      <c r="D37" s="62"/>
    </row>
    <row r="38" spans="1:6" s="3" customFormat="1">
      <c r="A38" s="62"/>
      <c r="D38" s="62"/>
    </row>
    <row r="39" spans="1:6" s="3" customFormat="1">
      <c r="A39" s="62"/>
      <c r="D39" s="62"/>
    </row>
    <row r="40" spans="1:6" s="3" customFormat="1">
      <c r="A40" s="62"/>
      <c r="D40" s="62"/>
    </row>
    <row r="41" spans="1:6" s="3" customFormat="1">
      <c r="A41" s="62"/>
      <c r="D41" s="62"/>
    </row>
    <row r="42" spans="1:6" s="3" customFormat="1">
      <c r="A42" s="62"/>
      <c r="D42" s="62"/>
    </row>
    <row r="43" spans="1:6" s="3" customFormat="1">
      <c r="A43" s="62"/>
      <c r="D43" s="62"/>
    </row>
    <row r="44" spans="1:6" s="3" customFormat="1">
      <c r="A44" s="62"/>
      <c r="D44" s="62"/>
    </row>
    <row r="45" spans="1:6" s="3" customFormat="1">
      <c r="A45" s="62"/>
      <c r="D45" s="62"/>
    </row>
    <row r="46" spans="1:6" s="3" customFormat="1">
      <c r="A46" s="62"/>
      <c r="D46" s="62"/>
    </row>
    <row r="47" spans="1:6" s="3" customFormat="1">
      <c r="A47" s="62"/>
      <c r="D47" s="62"/>
    </row>
    <row r="48" spans="1:6" s="3" customFormat="1">
      <c r="A48" s="62"/>
      <c r="D48" s="62"/>
    </row>
    <row r="49" spans="1:4" s="3" customFormat="1">
      <c r="A49" s="62"/>
      <c r="D49" s="62"/>
    </row>
    <row r="50" spans="1:4" s="3" customFormat="1">
      <c r="A50" s="62"/>
      <c r="D50" s="62"/>
    </row>
    <row r="51" spans="1:4" s="3" customFormat="1">
      <c r="A51" s="62"/>
      <c r="D51" s="62"/>
    </row>
    <row r="52" spans="1:4" s="3" customFormat="1">
      <c r="A52" s="62"/>
      <c r="D52" s="62"/>
    </row>
    <row r="53" spans="1:4" s="3" customFormat="1">
      <c r="A53" s="62"/>
      <c r="D53" s="62"/>
    </row>
    <row r="54" spans="1:4" s="3" customFormat="1">
      <c r="A54" s="62"/>
      <c r="D54" s="62"/>
    </row>
    <row r="55" spans="1:4" s="3" customFormat="1">
      <c r="A55" s="62"/>
      <c r="D55" s="62"/>
    </row>
    <row r="56" spans="1:4" s="3" customFormat="1">
      <c r="A56" s="62"/>
      <c r="D56" s="62"/>
    </row>
    <row r="57" spans="1:4" s="3" customFormat="1">
      <c r="A57" s="62"/>
      <c r="D57" s="62"/>
    </row>
    <row r="58" spans="1:4" s="3" customFormat="1">
      <c r="A58" s="62"/>
      <c r="D58" s="62"/>
    </row>
    <row r="59" spans="1:4" s="3" customFormat="1" hidden="1">
      <c r="A59" s="62"/>
      <c r="B59" s="3" t="s">
        <v>185</v>
      </c>
      <c r="C59" s="3" t="s">
        <v>624</v>
      </c>
      <c r="D59" s="62"/>
    </row>
    <row r="60" spans="1:4" s="3" customFormat="1">
      <c r="A60" s="62"/>
      <c r="D60" s="62"/>
    </row>
    <row r="61" spans="1:4" s="3" customFormat="1">
      <c r="A61" s="62"/>
      <c r="D61" s="62"/>
    </row>
    <row r="62" spans="1:4" s="3" customFormat="1">
      <c r="A62" s="62"/>
      <c r="D62" s="62"/>
    </row>
    <row r="63" spans="1:4" s="3" customFormat="1">
      <c r="A63" s="62"/>
      <c r="D63" s="62"/>
    </row>
    <row r="64" spans="1:4" s="3" customFormat="1">
      <c r="A64" s="62"/>
      <c r="D64" s="62"/>
    </row>
    <row r="65" spans="1:4" s="3" customFormat="1">
      <c r="A65" s="62"/>
      <c r="D65" s="62"/>
    </row>
    <row r="66" spans="1:4" s="3" customFormat="1">
      <c r="A66" s="62"/>
      <c r="D66" s="62"/>
    </row>
    <row r="67" spans="1:4" s="3" customFormat="1">
      <c r="A67" s="62"/>
      <c r="D67" s="62"/>
    </row>
    <row r="68" spans="1:4" s="3" customFormat="1">
      <c r="A68" s="62"/>
      <c r="D68" s="62"/>
    </row>
    <row r="69" spans="1:4" s="3" customFormat="1">
      <c r="A69" s="62"/>
      <c r="D69" s="62"/>
    </row>
    <row r="70" spans="1:4" s="3" customFormat="1">
      <c r="A70" s="62"/>
      <c r="D70" s="62"/>
    </row>
    <row r="71" spans="1:4" s="3" customFormat="1">
      <c r="A71" s="62"/>
      <c r="D71" s="62"/>
    </row>
    <row r="72" spans="1:4" s="3" customFormat="1">
      <c r="A72" s="62"/>
      <c r="D72" s="62"/>
    </row>
    <row r="73" spans="1:4" s="3" customFormat="1">
      <c r="A73" s="62"/>
      <c r="D73" s="62"/>
    </row>
    <row r="74" spans="1:4" s="3" customFormat="1">
      <c r="A74" s="62"/>
      <c r="D74" s="62"/>
    </row>
    <row r="75" spans="1:4" s="3" customFormat="1">
      <c r="A75" s="62"/>
      <c r="D75" s="62"/>
    </row>
    <row r="76" spans="1:4" s="3" customFormat="1">
      <c r="A76" s="62"/>
      <c r="D76" s="62"/>
    </row>
    <row r="77" spans="1:4" s="3" customFormat="1">
      <c r="A77" s="62"/>
      <c r="D77" s="62"/>
    </row>
    <row r="78" spans="1:4" s="3" customFormat="1">
      <c r="A78" s="62"/>
      <c r="D78" s="62"/>
    </row>
    <row r="79" spans="1:4" s="3" customFormat="1">
      <c r="A79" s="62"/>
      <c r="D79" s="62"/>
    </row>
    <row r="80" spans="1:4" s="3" customFormat="1">
      <c r="A80" s="62"/>
      <c r="D80" s="62"/>
    </row>
    <row r="81" spans="1:4" s="3" customFormat="1">
      <c r="A81" s="62"/>
      <c r="D81" s="62"/>
    </row>
    <row r="82" spans="1:4" s="3" customFormat="1">
      <c r="A82" s="62"/>
      <c r="D82" s="62"/>
    </row>
    <row r="83" spans="1:4" s="3" customFormat="1">
      <c r="A83" s="62"/>
      <c r="D83" s="62"/>
    </row>
    <row r="84" spans="1:4" s="3" customFormat="1">
      <c r="A84" s="62"/>
      <c r="D84" s="62"/>
    </row>
    <row r="85" spans="1:4" s="3" customFormat="1">
      <c r="A85" s="62"/>
      <c r="D85" s="62"/>
    </row>
    <row r="86" spans="1:4" s="3" customFormat="1">
      <c r="A86" s="62"/>
      <c r="D86" s="62"/>
    </row>
    <row r="87" spans="1:4" s="3" customFormat="1">
      <c r="A87" s="62"/>
      <c r="D87" s="62"/>
    </row>
    <row r="88" spans="1:4" s="3" customFormat="1">
      <c r="A88" s="62"/>
      <c r="D88" s="62"/>
    </row>
    <row r="89" spans="1:4" s="3" customFormat="1">
      <c r="A89" s="62"/>
      <c r="D89" s="62"/>
    </row>
    <row r="90" spans="1:4" s="3" customFormat="1">
      <c r="A90" s="62"/>
      <c r="D90" s="62"/>
    </row>
    <row r="91" spans="1:4" s="3" customFormat="1">
      <c r="A91" s="62"/>
      <c r="D91" s="62"/>
    </row>
    <row r="92" spans="1:4" s="3" customFormat="1">
      <c r="A92" s="62"/>
      <c r="D92" s="62"/>
    </row>
    <row r="93" spans="1:4" s="3" customFormat="1">
      <c r="A93" s="62"/>
      <c r="D93" s="62"/>
    </row>
    <row r="94" spans="1:4" s="3" customFormat="1">
      <c r="A94" s="62"/>
      <c r="D94" s="62"/>
    </row>
    <row r="95" spans="1:4" s="3" customFormat="1">
      <c r="A95" s="62"/>
      <c r="D95" s="62"/>
    </row>
    <row r="96" spans="1:4" s="3" customFormat="1">
      <c r="A96" s="62"/>
      <c r="D96" s="62"/>
    </row>
    <row r="97" spans="1:4" s="3" customFormat="1">
      <c r="A97" s="62"/>
      <c r="D97" s="62"/>
    </row>
    <row r="98" spans="1:4" s="3" customFormat="1">
      <c r="A98" s="62"/>
      <c r="D98" s="62"/>
    </row>
    <row r="99" spans="1:4" s="3" customFormat="1">
      <c r="A99" s="62"/>
      <c r="D99" s="62"/>
    </row>
    <row r="100" spans="1:4" s="3" customFormat="1">
      <c r="A100" s="62"/>
      <c r="D100" s="62"/>
    </row>
    <row r="101" spans="1:4" s="3" customFormat="1">
      <c r="A101" s="62"/>
      <c r="D101" s="62"/>
    </row>
    <row r="102" spans="1:4" s="3" customFormat="1">
      <c r="A102" s="62"/>
      <c r="D102" s="62"/>
    </row>
    <row r="103" spans="1:4" s="3" customFormat="1">
      <c r="A103" s="62"/>
      <c r="D103" s="62"/>
    </row>
    <row r="104" spans="1:4" s="3" customFormat="1">
      <c r="A104" s="62"/>
      <c r="D104" s="62"/>
    </row>
    <row r="105" spans="1:4" s="3" customFormat="1">
      <c r="A105" s="62"/>
      <c r="D105" s="62"/>
    </row>
    <row r="106" spans="1:4" s="3" customFormat="1">
      <c r="A106" s="62"/>
      <c r="D106" s="62"/>
    </row>
    <row r="107" spans="1:4" s="3" customFormat="1">
      <c r="A107" s="62"/>
      <c r="D107" s="62"/>
    </row>
    <row r="108" spans="1:4" s="3" customFormat="1">
      <c r="A108" s="62"/>
      <c r="D108" s="62"/>
    </row>
    <row r="109" spans="1:4" s="3" customFormat="1">
      <c r="A109" s="62"/>
      <c r="D109" s="62"/>
    </row>
    <row r="110" spans="1:4" s="3" customFormat="1">
      <c r="A110" s="62"/>
      <c r="D110" s="62"/>
    </row>
    <row r="111" spans="1:4" s="3" customFormat="1">
      <c r="A111" s="62"/>
      <c r="D111" s="62"/>
    </row>
    <row r="112" spans="1:4" s="3" customFormat="1">
      <c r="A112" s="62"/>
      <c r="D112" s="62"/>
    </row>
    <row r="113" spans="1:4" s="3" customFormat="1">
      <c r="A113" s="62"/>
      <c r="D113" s="62"/>
    </row>
    <row r="114" spans="1:4" s="3" customFormat="1">
      <c r="A114" s="62"/>
      <c r="D114" s="62"/>
    </row>
    <row r="115" spans="1:4" s="3" customFormat="1">
      <c r="A115" s="62"/>
      <c r="D115" s="62"/>
    </row>
    <row r="116" spans="1:4" s="3" customFormat="1">
      <c r="A116" s="62"/>
      <c r="D116" s="62"/>
    </row>
    <row r="117" spans="1:4" s="3" customFormat="1">
      <c r="A117" s="62"/>
      <c r="D117" s="62"/>
    </row>
    <row r="118" spans="1:4" s="3" customFormat="1">
      <c r="A118" s="62"/>
      <c r="D118" s="62"/>
    </row>
    <row r="119" spans="1:4" s="3" customFormat="1">
      <c r="A119" s="62"/>
      <c r="D119" s="62"/>
    </row>
    <row r="120" spans="1:4" s="3" customFormat="1">
      <c r="A120" s="62"/>
      <c r="D120" s="62"/>
    </row>
    <row r="121" spans="1:4" s="3" customFormat="1">
      <c r="A121" s="62"/>
      <c r="D121" s="62"/>
    </row>
    <row r="122" spans="1:4" s="3" customFormat="1">
      <c r="A122" s="62"/>
      <c r="D122" s="62"/>
    </row>
    <row r="123" spans="1:4" s="3" customFormat="1">
      <c r="A123" s="62"/>
      <c r="D123" s="62"/>
    </row>
    <row r="124" spans="1:4" s="3" customFormat="1">
      <c r="A124" s="62"/>
      <c r="D124" s="62"/>
    </row>
    <row r="125" spans="1:4" s="3" customFormat="1">
      <c r="A125" s="62"/>
      <c r="D125" s="62"/>
    </row>
    <row r="126" spans="1:4" s="3" customFormat="1">
      <c r="A126" s="62"/>
      <c r="D126" s="62"/>
    </row>
    <row r="127" spans="1:4" s="3" customFormat="1">
      <c r="A127" s="62"/>
      <c r="D127" s="62"/>
    </row>
    <row r="128" spans="1:4" s="3" customFormat="1">
      <c r="A128" s="62"/>
      <c r="D128" s="62"/>
    </row>
    <row r="129" spans="1:4" s="3" customFormat="1">
      <c r="A129" s="62"/>
      <c r="D129" s="62"/>
    </row>
    <row r="130" spans="1:4" s="3" customFormat="1">
      <c r="A130" s="62"/>
      <c r="D130" s="62"/>
    </row>
    <row r="131" spans="1:4" s="3" customFormat="1">
      <c r="A131" s="62"/>
      <c r="D131" s="62"/>
    </row>
    <row r="132" spans="1:4" s="3" customFormat="1">
      <c r="A132" s="62"/>
      <c r="D132" s="62"/>
    </row>
    <row r="133" spans="1:4" s="3" customFormat="1">
      <c r="A133" s="62"/>
      <c r="D133" s="62"/>
    </row>
    <row r="134" spans="1:4" s="3" customFormat="1">
      <c r="A134" s="62"/>
      <c r="D134" s="62"/>
    </row>
    <row r="135" spans="1:4" s="3" customFormat="1">
      <c r="A135" s="62"/>
      <c r="D135" s="62"/>
    </row>
    <row r="136" spans="1:4" s="3" customFormat="1">
      <c r="A136" s="62"/>
      <c r="D136" s="62"/>
    </row>
    <row r="137" spans="1:4" s="3" customFormat="1">
      <c r="A137" s="62"/>
      <c r="D137" s="62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zoomScale="90" zoomScaleNormal="90" workbookViewId="0">
      <selection activeCell="AG40" sqref="AG40"/>
    </sheetView>
    <sheetView workbookViewId="1"/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35"/>
      <c r="B1" s="182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5 : MXV / SA Condom</v>
      </c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  <c r="AA1" s="183"/>
      <c r="AB1" s="183"/>
      <c r="AC1" s="183"/>
      <c r="AD1" s="183"/>
      <c r="AE1" s="183"/>
      <c r="AF1" s="183"/>
      <c r="AG1" s="183"/>
      <c r="AH1" s="183"/>
      <c r="AI1" s="183"/>
      <c r="AJ1" s="183"/>
      <c r="AK1" s="183"/>
      <c r="AL1" s="183"/>
      <c r="AM1" s="183"/>
      <c r="AN1" s="183"/>
      <c r="AO1" s="183"/>
      <c r="AP1" s="183"/>
      <c r="AQ1" s="183"/>
      <c r="AR1" s="183"/>
      <c r="AS1" s="183"/>
      <c r="AT1" s="183"/>
      <c r="AU1" s="183"/>
      <c r="AV1" s="183"/>
      <c r="AW1" s="183"/>
      <c r="AX1" s="183"/>
      <c r="AY1" s="183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135"/>
      <c r="BU1" s="135"/>
      <c r="BV1" s="135"/>
      <c r="BW1" s="135"/>
      <c r="BX1" s="135"/>
      <c r="BY1" s="135"/>
      <c r="BZ1" s="135"/>
      <c r="CA1" s="135"/>
      <c r="CB1" s="135"/>
      <c r="CC1" s="135"/>
      <c r="CD1" s="135"/>
      <c r="CE1" s="135"/>
      <c r="CF1" s="135"/>
      <c r="CG1" s="135"/>
      <c r="CH1" s="135"/>
      <c r="CI1" s="135"/>
      <c r="CJ1" s="135"/>
    </row>
    <row r="2" spans="1:88" ht="10" customHeight="1" thickBot="1">
      <c r="A2" s="135"/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5"/>
      <c r="AB2" s="135"/>
      <c r="AC2" s="135"/>
      <c r="AD2" s="135"/>
      <c r="AE2" s="135"/>
      <c r="AF2" s="135"/>
      <c r="AG2" s="135"/>
      <c r="AH2" s="135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5"/>
      <c r="AV2" s="135"/>
      <c r="AW2" s="135"/>
      <c r="AX2" s="135"/>
      <c r="AY2" s="135"/>
      <c r="AZ2" s="135"/>
      <c r="BA2" s="135"/>
      <c r="BB2" s="135"/>
      <c r="BC2" s="135"/>
      <c r="BD2" s="135"/>
      <c r="BE2" s="135"/>
      <c r="BF2" s="135"/>
      <c r="BG2" s="135"/>
      <c r="BH2" s="135"/>
      <c r="BI2" s="135"/>
      <c r="BJ2" s="135"/>
      <c r="BK2" s="135"/>
      <c r="BL2" s="135"/>
      <c r="BM2" s="135"/>
      <c r="BN2" s="135"/>
      <c r="BO2" s="135"/>
      <c r="BP2" s="135"/>
      <c r="BQ2" s="135"/>
      <c r="BR2" s="135"/>
      <c r="BS2" s="135"/>
      <c r="BT2" s="135"/>
      <c r="BU2" s="135"/>
      <c r="BV2" s="135"/>
      <c r="BW2" s="135"/>
      <c r="BX2" s="135"/>
      <c r="BY2" s="135"/>
      <c r="BZ2" s="135"/>
      <c r="CA2" s="135"/>
      <c r="CB2" s="135"/>
      <c r="CC2" s="135"/>
      <c r="CD2" s="135"/>
      <c r="CE2" s="135"/>
      <c r="CF2" s="135"/>
      <c r="CG2" s="135"/>
      <c r="CH2" s="135"/>
      <c r="CI2" s="135"/>
      <c r="CJ2" s="135"/>
    </row>
    <row r="3" spans="1:88" ht="10" customHeight="1">
      <c r="A3" s="135"/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AQ3" s="138"/>
      <c r="AR3" s="138"/>
      <c r="AS3" s="138"/>
      <c r="AT3" s="138"/>
      <c r="AU3" s="138"/>
      <c r="AV3" s="138"/>
      <c r="AW3" s="138"/>
      <c r="AX3" s="138"/>
      <c r="AY3" s="139"/>
      <c r="AZ3" s="135"/>
      <c r="BA3" s="137"/>
      <c r="BB3" s="138"/>
      <c r="BC3" s="138"/>
      <c r="BD3" s="138"/>
      <c r="BE3" s="138"/>
      <c r="BF3" s="138"/>
      <c r="BG3" s="138"/>
      <c r="BH3" s="138"/>
      <c r="BI3" s="138"/>
      <c r="BJ3" s="138"/>
      <c r="BK3" s="138"/>
      <c r="BL3" s="138"/>
      <c r="BM3" s="139"/>
      <c r="BN3" s="135"/>
      <c r="BO3" s="135"/>
      <c r="BP3" s="135"/>
      <c r="BQ3" s="135"/>
      <c r="BR3" s="135"/>
      <c r="BS3" s="135"/>
      <c r="BT3" s="135"/>
      <c r="BU3" s="135"/>
      <c r="BV3" s="135"/>
      <c r="BW3" s="135"/>
      <c r="BX3" s="135"/>
      <c r="BY3" s="135"/>
      <c r="BZ3" s="135"/>
      <c r="CA3" s="135"/>
      <c r="CB3" s="135"/>
      <c r="CC3" s="135"/>
      <c r="CD3" s="135"/>
      <c r="CE3" s="135"/>
      <c r="CF3" s="135"/>
      <c r="CG3" s="135"/>
      <c r="CH3" s="135"/>
      <c r="CI3" s="135"/>
      <c r="CJ3" s="135"/>
    </row>
    <row r="4" spans="1:88" ht="42" customHeight="1">
      <c r="A4" s="135"/>
      <c r="B4" s="136"/>
      <c r="C4" s="295" t="s">
        <v>124</v>
      </c>
      <c r="D4" s="291"/>
      <c r="E4" s="291"/>
      <c r="F4" s="291"/>
      <c r="G4" s="291"/>
      <c r="H4" s="291"/>
      <c r="I4" s="291"/>
      <c r="J4" s="291"/>
      <c r="K4" s="294"/>
      <c r="L4" s="192" t="s">
        <v>39</v>
      </c>
      <c r="M4" s="193"/>
      <c r="N4" s="193"/>
      <c r="O4" s="193"/>
      <c r="P4" s="193"/>
      <c r="Q4" s="193"/>
      <c r="R4" s="194"/>
      <c r="S4" s="294"/>
      <c r="T4" s="195" t="s">
        <v>55</v>
      </c>
      <c r="U4" s="196"/>
      <c r="V4" s="196"/>
      <c r="W4" s="196"/>
      <c r="X4" s="196"/>
      <c r="Y4" s="196"/>
      <c r="Z4" s="197"/>
      <c r="AA4" s="294"/>
      <c r="AB4" s="295" t="s">
        <v>642</v>
      </c>
      <c r="AC4" s="291"/>
      <c r="AD4" s="291"/>
      <c r="AE4" s="291"/>
      <c r="AF4" s="291"/>
      <c r="AG4" s="291"/>
      <c r="AH4" s="291"/>
      <c r="AI4" s="294"/>
      <c r="AJ4" s="271" t="s">
        <v>43</v>
      </c>
      <c r="AK4" s="272"/>
      <c r="AL4" s="272"/>
      <c r="AM4" s="272"/>
      <c r="AN4" s="272"/>
      <c r="AO4" s="272"/>
      <c r="AP4" s="273"/>
      <c r="AQ4" s="294"/>
      <c r="AR4" s="195" t="s">
        <v>44</v>
      </c>
      <c r="AS4" s="196"/>
      <c r="AT4" s="196"/>
      <c r="AU4" s="196"/>
      <c r="AV4" s="196"/>
      <c r="AW4" s="196"/>
      <c r="AX4" s="197"/>
      <c r="AY4" s="140"/>
      <c r="AZ4" s="135"/>
      <c r="BA4" s="136"/>
      <c r="BB4" s="296" t="s">
        <v>38</v>
      </c>
      <c r="BC4" s="294"/>
      <c r="BD4" s="311" t="s">
        <v>29</v>
      </c>
      <c r="BE4" s="294"/>
      <c r="BF4" s="281" t="s">
        <v>51</v>
      </c>
      <c r="BG4" s="294"/>
      <c r="BH4" s="311" t="s">
        <v>141</v>
      </c>
      <c r="BI4" s="294"/>
      <c r="BJ4" s="311" t="s">
        <v>30</v>
      </c>
      <c r="BK4" s="294"/>
      <c r="BL4" s="281" t="s">
        <v>31</v>
      </c>
      <c r="BM4" s="140"/>
      <c r="BN4" s="135"/>
      <c r="BO4" s="198" t="s">
        <v>674</v>
      </c>
      <c r="BP4" s="199"/>
      <c r="BQ4" s="199"/>
      <c r="BR4" s="200"/>
      <c r="BS4" s="135"/>
      <c r="BT4" s="135"/>
      <c r="BU4" s="135"/>
      <c r="BV4" s="135"/>
      <c r="BW4" s="135"/>
      <c r="BX4" s="135"/>
      <c r="BY4" s="135"/>
      <c r="BZ4" s="135"/>
      <c r="CA4" s="135"/>
      <c r="CB4" s="135"/>
      <c r="CC4" s="135"/>
      <c r="CD4" s="135"/>
      <c r="CE4" s="135"/>
      <c r="CF4" s="135"/>
      <c r="CG4" s="135"/>
      <c r="CH4" s="135"/>
      <c r="CI4" s="135"/>
      <c r="CJ4" s="135"/>
    </row>
    <row r="5" spans="1:88" ht="10" customHeight="1" thickBot="1">
      <c r="A5" s="135"/>
      <c r="B5" s="141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3"/>
      <c r="AZ5" s="135"/>
      <c r="BA5" s="141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3"/>
      <c r="BN5" s="135"/>
      <c r="BO5" s="135"/>
      <c r="BP5" s="135"/>
      <c r="BQ5" s="135"/>
      <c r="BR5" s="135"/>
      <c r="BS5" s="135"/>
      <c r="BT5" s="135"/>
      <c r="BU5" s="135"/>
      <c r="BV5" s="135"/>
      <c r="BW5" s="135"/>
      <c r="BX5" s="135"/>
      <c r="BY5" s="135"/>
      <c r="BZ5" s="135"/>
      <c r="CA5" s="135"/>
      <c r="CB5" s="135"/>
      <c r="CC5" s="135"/>
      <c r="CD5" s="135"/>
      <c r="CE5" s="135"/>
      <c r="CF5" s="135"/>
      <c r="CG5" s="135"/>
      <c r="CH5" s="135"/>
      <c r="CI5" s="135"/>
      <c r="CJ5" s="135"/>
    </row>
    <row r="6" spans="1:88" ht="10" customHeight="1" thickBot="1">
      <c r="A6" s="135"/>
      <c r="B6" s="135"/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G6" s="135"/>
      <c r="AH6" s="135"/>
      <c r="AI6" s="135"/>
      <c r="AJ6" s="135"/>
      <c r="AK6" s="135"/>
      <c r="AL6" s="135"/>
      <c r="AM6" s="135"/>
      <c r="AN6" s="135"/>
      <c r="AO6" s="135"/>
      <c r="AP6" s="135"/>
      <c r="AQ6" s="135"/>
      <c r="AR6" s="135"/>
      <c r="AS6" s="135"/>
      <c r="AT6" s="135"/>
      <c r="AU6" s="135"/>
      <c r="AV6" s="135"/>
      <c r="AW6" s="135"/>
      <c r="AX6" s="135"/>
      <c r="AY6" s="135"/>
      <c r="AZ6" s="135"/>
      <c r="BA6" s="135"/>
      <c r="BB6" s="135"/>
      <c r="BC6" s="135"/>
      <c r="BD6" s="135"/>
      <c r="BE6" s="135"/>
      <c r="BF6" s="135"/>
      <c r="BG6" s="135"/>
      <c r="BH6" s="135"/>
      <c r="BI6" s="135"/>
      <c r="BJ6" s="135"/>
      <c r="BK6" s="135"/>
      <c r="BL6" s="135"/>
      <c r="BM6" s="135"/>
      <c r="BN6" s="135"/>
      <c r="BO6" s="135"/>
      <c r="BP6" s="135"/>
      <c r="BQ6" s="135"/>
      <c r="BR6" s="135"/>
      <c r="BS6" s="135"/>
      <c r="BT6" s="135"/>
      <c r="BU6" s="135"/>
      <c r="BV6" s="135"/>
      <c r="BW6" s="135"/>
      <c r="BX6" s="135"/>
      <c r="BY6" s="135"/>
      <c r="BZ6" s="135"/>
      <c r="CA6" s="135"/>
      <c r="CB6" s="135"/>
      <c r="CC6" s="135"/>
      <c r="CD6" s="135"/>
      <c r="CE6" s="135"/>
      <c r="CF6" s="135"/>
      <c r="CG6" s="135"/>
      <c r="CH6" s="135"/>
      <c r="CI6" s="135"/>
      <c r="CJ6" s="135"/>
    </row>
    <row r="7" spans="1:88" ht="10" customHeight="1">
      <c r="A7" s="135"/>
      <c r="B7" s="137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AQ7" s="138"/>
      <c r="AR7" s="138"/>
      <c r="AS7" s="138"/>
      <c r="AT7" s="138"/>
      <c r="AU7" s="138"/>
      <c r="AV7" s="138"/>
      <c r="AW7" s="138"/>
      <c r="AX7" s="138"/>
      <c r="AY7" s="139"/>
      <c r="AZ7" s="135"/>
      <c r="BA7" s="137"/>
      <c r="BB7" s="138"/>
      <c r="BC7" s="138"/>
      <c r="BD7" s="138"/>
      <c r="BE7" s="138"/>
      <c r="BF7" s="138"/>
      <c r="BG7" s="138"/>
      <c r="BH7" s="138"/>
      <c r="BI7" s="138"/>
      <c r="BJ7" s="138"/>
      <c r="BK7" s="138"/>
      <c r="BL7" s="138"/>
      <c r="BM7" s="139"/>
      <c r="BN7" s="135"/>
      <c r="BO7" s="285" t="s">
        <v>505</v>
      </c>
      <c r="BP7" s="286"/>
      <c r="BQ7" s="286"/>
      <c r="BR7" s="287"/>
      <c r="BS7" s="135"/>
      <c r="BT7" s="135"/>
      <c r="BU7" s="135"/>
      <c r="BV7" s="135"/>
      <c r="BW7" s="135"/>
      <c r="BX7" s="135"/>
      <c r="BY7" s="135"/>
      <c r="BZ7" s="135"/>
      <c r="CA7" s="135"/>
      <c r="CB7" s="135"/>
      <c r="CC7" s="135"/>
      <c r="CD7" s="135"/>
      <c r="CE7" s="135"/>
      <c r="CF7" s="135"/>
      <c r="CG7" s="135"/>
      <c r="CH7" s="135"/>
      <c r="CI7" s="135"/>
      <c r="CJ7" s="135"/>
    </row>
    <row r="8" spans="1:88" ht="26" customHeight="1">
      <c r="A8" s="135"/>
      <c r="B8" s="136"/>
      <c r="C8" s="297" t="s">
        <v>241</v>
      </c>
      <c r="D8" s="291"/>
      <c r="E8" s="291"/>
      <c r="F8" s="291"/>
      <c r="G8" s="291"/>
      <c r="H8" s="291"/>
      <c r="I8" s="291"/>
      <c r="J8" s="294"/>
      <c r="K8" s="201"/>
      <c r="L8" s="202"/>
      <c r="M8" s="202"/>
      <c r="N8" s="202"/>
      <c r="O8" s="202"/>
      <c r="P8" s="202"/>
      <c r="Q8" s="203"/>
      <c r="R8" s="294"/>
      <c r="S8" s="316"/>
      <c r="T8" s="317"/>
      <c r="U8" s="317"/>
      <c r="V8" s="317"/>
      <c r="W8" s="317"/>
      <c r="X8" s="317"/>
      <c r="Y8" s="318"/>
      <c r="Z8" s="294"/>
      <c r="AA8" s="319"/>
      <c r="AB8" s="320"/>
      <c r="AC8" s="320"/>
      <c r="AD8" s="320"/>
      <c r="AE8" s="320"/>
      <c r="AF8" s="320"/>
      <c r="AG8" s="321"/>
      <c r="AH8" s="294"/>
      <c r="AI8" s="204"/>
      <c r="AJ8" s="205"/>
      <c r="AK8" s="205"/>
      <c r="AL8" s="205"/>
      <c r="AM8" s="205"/>
      <c r="AN8" s="205"/>
      <c r="AO8" s="206"/>
      <c r="AP8" s="294"/>
      <c r="AQ8" s="207" t="s">
        <v>571</v>
      </c>
      <c r="AR8" s="208"/>
      <c r="AS8" s="208"/>
      <c r="AT8" s="208"/>
      <c r="AU8" s="208"/>
      <c r="AV8" s="208"/>
      <c r="AW8" s="209"/>
      <c r="AX8" s="294"/>
      <c r="AY8" s="140"/>
      <c r="AZ8" s="135"/>
      <c r="BA8" s="136"/>
      <c r="BB8" s="296" t="s">
        <v>48</v>
      </c>
      <c r="BC8" s="294"/>
      <c r="BD8" s="309" t="s">
        <v>33</v>
      </c>
      <c r="BE8" s="294"/>
      <c r="BF8" s="309" t="s">
        <v>34</v>
      </c>
      <c r="BG8" s="294"/>
      <c r="BH8" s="309" t="s">
        <v>35</v>
      </c>
      <c r="BI8" s="294"/>
      <c r="BJ8" s="309" t="s">
        <v>36</v>
      </c>
      <c r="BK8" s="294"/>
      <c r="BL8" s="299" t="s">
        <v>37</v>
      </c>
      <c r="BM8" s="140"/>
      <c r="BN8" s="135"/>
      <c r="BO8" s="282"/>
      <c r="BP8" s="283"/>
      <c r="BQ8" s="283"/>
      <c r="BR8" s="284"/>
      <c r="BS8" s="135"/>
      <c r="BT8" s="135"/>
      <c r="BU8" s="135"/>
      <c r="BV8" s="135"/>
      <c r="BW8" s="135"/>
      <c r="BX8" s="135"/>
      <c r="BY8" s="135"/>
      <c r="BZ8" s="135"/>
      <c r="CA8" s="135"/>
      <c r="CB8" s="135"/>
      <c r="CC8" s="135"/>
      <c r="CD8" s="135"/>
      <c r="CE8" s="135"/>
      <c r="CF8" s="135"/>
      <c r="CG8" s="135"/>
      <c r="CH8" s="135"/>
      <c r="CI8" s="135"/>
      <c r="CJ8" s="135"/>
    </row>
    <row r="9" spans="1:88" ht="10" customHeight="1" thickBot="1">
      <c r="A9" s="135"/>
      <c r="B9" s="141"/>
      <c r="C9" s="142"/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142"/>
      <c r="AK9" s="142"/>
      <c r="AL9" s="142"/>
      <c r="AM9" s="142"/>
      <c r="AN9" s="142"/>
      <c r="AO9" s="142"/>
      <c r="AP9" s="142"/>
      <c r="AQ9" s="142"/>
      <c r="AR9" s="142"/>
      <c r="AS9" s="142"/>
      <c r="AT9" s="142"/>
      <c r="AU9" s="142"/>
      <c r="AV9" s="142"/>
      <c r="AW9" s="142"/>
      <c r="AX9" s="142"/>
      <c r="AY9" s="143"/>
      <c r="AZ9" s="135"/>
      <c r="BA9" s="141"/>
      <c r="BB9" s="142"/>
      <c r="BC9" s="142"/>
      <c r="BD9" s="142"/>
      <c r="BE9" s="142"/>
      <c r="BF9" s="142"/>
      <c r="BG9" s="142"/>
      <c r="BH9" s="142"/>
      <c r="BI9" s="142"/>
      <c r="BJ9" s="142"/>
      <c r="BK9" s="142"/>
      <c r="BL9" s="142"/>
      <c r="BM9" s="143"/>
      <c r="BN9" s="135"/>
      <c r="BO9" s="288"/>
      <c r="BP9" s="289"/>
      <c r="BQ9" s="289"/>
      <c r="BR9" s="290"/>
      <c r="BS9" s="135"/>
      <c r="BT9" s="135"/>
      <c r="BU9" s="135"/>
      <c r="BV9" s="135"/>
      <c r="BW9" s="135"/>
      <c r="BX9" s="135"/>
      <c r="BY9" s="135"/>
      <c r="BZ9" s="135"/>
      <c r="CA9" s="135"/>
      <c r="CB9" s="135"/>
      <c r="CC9" s="135"/>
      <c r="CD9" s="135"/>
      <c r="CE9" s="135"/>
      <c r="CF9" s="135"/>
      <c r="CG9" s="135"/>
      <c r="CH9" s="135"/>
      <c r="CI9" s="135"/>
      <c r="CJ9" s="135"/>
    </row>
    <row r="10" spans="1:88" ht="10" customHeight="1" thickBot="1">
      <c r="A10" s="135"/>
      <c r="B10" s="135"/>
      <c r="C10" s="135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  <c r="U10" s="135"/>
      <c r="V10" s="135"/>
      <c r="W10" s="135"/>
      <c r="X10" s="135"/>
      <c r="Y10" s="135"/>
      <c r="Z10" s="135"/>
      <c r="AA10" s="135"/>
      <c r="AB10" s="135"/>
      <c r="AC10" s="135"/>
      <c r="AD10" s="135"/>
      <c r="AE10" s="135"/>
      <c r="AF10" s="135"/>
      <c r="AG10" s="135"/>
      <c r="AH10" s="135"/>
      <c r="AI10" s="135"/>
      <c r="AJ10" s="135"/>
      <c r="AK10" s="135"/>
      <c r="AL10" s="135"/>
      <c r="AM10" s="135"/>
      <c r="AN10" s="135"/>
      <c r="AO10" s="135"/>
      <c r="AP10" s="135"/>
      <c r="AQ10" s="135"/>
      <c r="AR10" s="135"/>
      <c r="AS10" s="135"/>
      <c r="AT10" s="135"/>
      <c r="AU10" s="135"/>
      <c r="AV10" s="135"/>
      <c r="AW10" s="135"/>
      <c r="AX10" s="135"/>
      <c r="AY10" s="135"/>
      <c r="AZ10" s="135"/>
      <c r="BA10" s="135"/>
      <c r="BB10" s="135"/>
      <c r="BC10" s="135"/>
      <c r="BD10" s="135"/>
      <c r="BE10" s="135"/>
      <c r="BF10" s="135"/>
      <c r="BG10" s="135"/>
      <c r="BH10" s="135"/>
      <c r="BI10" s="135"/>
      <c r="BJ10" s="135"/>
      <c r="BK10" s="135"/>
      <c r="BL10" s="135"/>
      <c r="BM10" s="135"/>
      <c r="BN10" s="135"/>
      <c r="BO10" s="135"/>
      <c r="BP10" s="135"/>
      <c r="BQ10" s="135"/>
      <c r="BR10" s="135"/>
      <c r="BS10" s="135"/>
      <c r="BT10" s="135"/>
      <c r="BU10" s="135"/>
      <c r="BV10" s="135"/>
      <c r="BW10" s="135"/>
      <c r="BX10" s="135"/>
      <c r="BY10" s="135"/>
      <c r="BZ10" s="135"/>
      <c r="CA10" s="135"/>
      <c r="CB10" s="135"/>
      <c r="CC10" s="135"/>
      <c r="CD10" s="135"/>
      <c r="CE10" s="135"/>
      <c r="CF10" s="135"/>
      <c r="CG10" s="135"/>
      <c r="CH10" s="135"/>
      <c r="CI10" s="135"/>
      <c r="CJ10" s="135"/>
    </row>
    <row r="11" spans="1:88" ht="10" customHeight="1">
      <c r="A11" s="135"/>
      <c r="B11" s="137"/>
      <c r="C11" s="138"/>
      <c r="D11" s="138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  <c r="AA11" s="138"/>
      <c r="AB11" s="138"/>
      <c r="AC11" s="138"/>
      <c r="AD11" s="138"/>
      <c r="AE11" s="138"/>
      <c r="AF11" s="138"/>
      <c r="AG11" s="138"/>
      <c r="AH11" s="138"/>
      <c r="AI11" s="138"/>
      <c r="AJ11" s="138"/>
      <c r="AK11" s="138"/>
      <c r="AL11" s="138"/>
      <c r="AM11" s="138"/>
      <c r="AN11" s="138"/>
      <c r="AO11" s="138"/>
      <c r="AP11" s="138"/>
      <c r="AQ11" s="138"/>
      <c r="AR11" s="138"/>
      <c r="AS11" s="138"/>
      <c r="AT11" s="138"/>
      <c r="AU11" s="138"/>
      <c r="AV11" s="138"/>
      <c r="AW11" s="138"/>
      <c r="AX11" s="138"/>
      <c r="AY11" s="139"/>
      <c r="AZ11" s="135"/>
      <c r="BA11" s="137"/>
      <c r="BB11" s="138"/>
      <c r="BC11" s="138"/>
      <c r="BD11" s="138"/>
      <c r="BE11" s="138"/>
      <c r="BF11" s="138"/>
      <c r="BG11" s="138"/>
      <c r="BH11" s="138"/>
      <c r="BI11" s="138"/>
      <c r="BJ11" s="138"/>
      <c r="BK11" s="138"/>
      <c r="BL11" s="138"/>
      <c r="BM11" s="138"/>
      <c r="BN11" s="138"/>
      <c r="BO11" s="138"/>
      <c r="BP11" s="138"/>
      <c r="BQ11" s="138"/>
      <c r="BR11" s="138"/>
      <c r="BS11" s="139"/>
      <c r="BT11" s="135"/>
      <c r="BU11" s="135"/>
      <c r="BV11" s="135"/>
      <c r="BW11" s="135"/>
      <c r="BX11" s="135"/>
      <c r="BY11" s="135"/>
      <c r="BZ11" s="135"/>
      <c r="CA11" s="135"/>
      <c r="CB11" s="135"/>
      <c r="CC11" s="135"/>
      <c r="CD11" s="135"/>
      <c r="CE11" s="135"/>
      <c r="CF11" s="135"/>
      <c r="CG11" s="135"/>
      <c r="CH11" s="135"/>
      <c r="CI11" s="135"/>
      <c r="CJ11" s="135"/>
    </row>
    <row r="12" spans="1:88" ht="15" customHeight="1">
      <c r="A12" s="135"/>
      <c r="B12" s="136"/>
      <c r="C12" s="298" t="s">
        <v>18</v>
      </c>
      <c r="D12" s="291"/>
      <c r="E12" s="291"/>
      <c r="F12" s="291"/>
      <c r="G12" s="291"/>
      <c r="H12" s="291"/>
      <c r="I12" s="291"/>
      <c r="J12" s="291"/>
      <c r="K12" s="291"/>
      <c r="L12" s="291"/>
      <c r="M12" s="291"/>
      <c r="N12" s="291"/>
      <c r="O12" s="291"/>
      <c r="P12" s="291"/>
      <c r="Q12" s="291"/>
      <c r="R12" s="291"/>
      <c r="S12" s="291"/>
      <c r="T12" s="291"/>
      <c r="U12" s="291"/>
      <c r="V12" s="291"/>
      <c r="W12" s="291"/>
      <c r="X12" s="291"/>
      <c r="Y12" s="291"/>
      <c r="Z12" s="291"/>
      <c r="AA12" s="291"/>
      <c r="AB12" s="291"/>
      <c r="AC12" s="291"/>
      <c r="AD12" s="291"/>
      <c r="AE12" s="291"/>
      <c r="AF12" s="291"/>
      <c r="AG12" s="291"/>
      <c r="AH12" s="291"/>
      <c r="AI12" s="291"/>
      <c r="AJ12" s="291"/>
      <c r="AK12" s="291"/>
      <c r="AL12" s="291"/>
      <c r="AM12" s="291"/>
      <c r="AN12" s="291"/>
      <c r="AO12" s="291"/>
      <c r="AP12" s="291"/>
      <c r="AQ12" s="291"/>
      <c r="AR12" s="291"/>
      <c r="AS12" s="291"/>
      <c r="AT12" s="291"/>
      <c r="AU12" s="291"/>
      <c r="AV12" s="291"/>
      <c r="AW12" s="291"/>
      <c r="AX12" s="291"/>
      <c r="AY12" s="140"/>
      <c r="AZ12" s="135"/>
      <c r="BA12" s="136"/>
      <c r="BB12" s="298" t="s">
        <v>19</v>
      </c>
      <c r="BC12" s="291"/>
      <c r="BD12" s="291"/>
      <c r="BE12" s="291"/>
      <c r="BF12" s="291"/>
      <c r="BG12" s="291"/>
      <c r="BH12" s="291"/>
      <c r="BI12" s="291"/>
      <c r="BJ12" s="291"/>
      <c r="BK12" s="291"/>
      <c r="BL12" s="291"/>
      <c r="BM12" s="291"/>
      <c r="BN12" s="291"/>
      <c r="BO12" s="291"/>
      <c r="BP12" s="291"/>
      <c r="BQ12" s="291"/>
      <c r="BR12" s="291"/>
      <c r="BS12" s="140"/>
      <c r="BT12" s="135"/>
      <c r="BU12" s="135"/>
      <c r="BV12" s="135"/>
      <c r="BW12" s="135"/>
      <c r="BX12" s="135"/>
      <c r="BY12" s="135"/>
      <c r="BZ12" s="135"/>
      <c r="CA12" s="135"/>
      <c r="CB12" s="135"/>
      <c r="CC12" s="135"/>
      <c r="CD12" s="135"/>
      <c r="CE12" s="135"/>
      <c r="CF12" s="135"/>
      <c r="CG12" s="135"/>
      <c r="CH12" s="135"/>
      <c r="CI12" s="135"/>
      <c r="CJ12" s="135"/>
    </row>
    <row r="13" spans="1:88" ht="13" customHeight="1">
      <c r="A13" s="135"/>
      <c r="B13" s="136"/>
      <c r="C13" s="294"/>
      <c r="D13" s="294"/>
      <c r="E13" s="294"/>
      <c r="F13" s="294"/>
      <c r="G13" s="294"/>
      <c r="H13" s="294"/>
      <c r="I13" s="294"/>
      <c r="J13" s="294"/>
      <c r="K13" s="294"/>
      <c r="L13" s="294"/>
      <c r="M13" s="294"/>
      <c r="N13" s="294"/>
      <c r="O13" s="294"/>
      <c r="P13" s="294"/>
      <c r="Q13" s="294"/>
      <c r="R13" s="294"/>
      <c r="S13" s="294"/>
      <c r="T13" s="294"/>
      <c r="U13" s="294"/>
      <c r="V13" s="294"/>
      <c r="W13" s="294"/>
      <c r="X13" s="294"/>
      <c r="Y13" s="294"/>
      <c r="Z13" s="294"/>
      <c r="AA13" s="294"/>
      <c r="AB13" s="294"/>
      <c r="AC13" s="294"/>
      <c r="AD13" s="294"/>
      <c r="AE13" s="294"/>
      <c r="AF13" s="294"/>
      <c r="AG13" s="294"/>
      <c r="AH13" s="294"/>
      <c r="AI13" s="294"/>
      <c r="AJ13" s="294"/>
      <c r="AK13" s="294"/>
      <c r="AL13" s="294"/>
      <c r="AM13" s="294"/>
      <c r="AN13" s="294"/>
      <c r="AO13" s="294"/>
      <c r="AP13" s="294"/>
      <c r="AQ13" s="294"/>
      <c r="AR13" s="294"/>
      <c r="AS13" s="294"/>
      <c r="AT13" s="294"/>
      <c r="AU13" s="294"/>
      <c r="AV13" s="294"/>
      <c r="AW13" s="294"/>
      <c r="AX13" s="294"/>
      <c r="AY13" s="140"/>
      <c r="AZ13" s="135"/>
      <c r="BA13" s="136"/>
      <c r="BB13" s="294"/>
      <c r="BC13" s="294"/>
      <c r="BD13" s="294"/>
      <c r="BE13" s="294"/>
      <c r="BF13" s="294"/>
      <c r="BG13" s="294"/>
      <c r="BH13" s="294"/>
      <c r="BI13" s="294"/>
      <c r="BJ13" s="294"/>
      <c r="BK13" s="294"/>
      <c r="BL13" s="294"/>
      <c r="BM13" s="294"/>
      <c r="BN13" s="294"/>
      <c r="BO13" s="294"/>
      <c r="BP13" s="294"/>
      <c r="BQ13" s="294"/>
      <c r="BR13" s="294"/>
      <c r="BS13" s="140"/>
      <c r="BT13" s="135"/>
      <c r="BU13" s="135"/>
      <c r="BV13" s="135"/>
      <c r="BW13" s="135"/>
      <c r="BX13" s="135"/>
      <c r="BY13" s="135"/>
      <c r="BZ13" s="135"/>
      <c r="CA13" s="135"/>
      <c r="CB13" s="135"/>
      <c r="CC13" s="135"/>
      <c r="CD13" s="135"/>
      <c r="CE13" s="135"/>
      <c r="CF13" s="135"/>
      <c r="CG13" s="135"/>
      <c r="CH13" s="135"/>
      <c r="CI13" s="135"/>
      <c r="CJ13" s="135"/>
    </row>
    <row r="14" spans="1:88" ht="42" customHeight="1">
      <c r="A14" s="135"/>
      <c r="B14" s="136"/>
      <c r="C14" s="191" t="s">
        <v>620</v>
      </c>
      <c r="D14" s="274"/>
      <c r="E14" s="274"/>
      <c r="F14" s="274"/>
      <c r="G14" s="274"/>
      <c r="H14" s="274"/>
      <c r="I14" s="275"/>
      <c r="J14" s="294"/>
      <c r="K14" s="191" t="s">
        <v>678</v>
      </c>
      <c r="L14" s="274"/>
      <c r="M14" s="274"/>
      <c r="N14" s="274"/>
      <c r="O14" s="274"/>
      <c r="P14" s="274"/>
      <c r="Q14" s="275"/>
      <c r="R14" s="294"/>
      <c r="S14" s="191" t="s">
        <v>627</v>
      </c>
      <c r="T14" s="274"/>
      <c r="U14" s="274"/>
      <c r="V14" s="274"/>
      <c r="W14" s="274"/>
      <c r="X14" s="274"/>
      <c r="Y14" s="275"/>
      <c r="Z14" s="294"/>
      <c r="AA14" s="294"/>
      <c r="AB14" s="294"/>
      <c r="AC14" s="294"/>
      <c r="AD14" s="323" t="s">
        <v>690</v>
      </c>
      <c r="AE14" s="324"/>
      <c r="AF14" s="324"/>
      <c r="AG14" s="324"/>
      <c r="AH14" s="324"/>
      <c r="AI14" s="324"/>
      <c r="AJ14" s="325"/>
      <c r="AK14" s="294"/>
      <c r="AL14" s="294"/>
      <c r="AM14" s="294"/>
      <c r="AN14" s="294"/>
      <c r="AO14" s="294"/>
      <c r="AP14" s="191" t="s">
        <v>632</v>
      </c>
      <c r="AQ14" s="274"/>
      <c r="AR14" s="274"/>
      <c r="AS14" s="274"/>
      <c r="AT14" s="274"/>
      <c r="AU14" s="274"/>
      <c r="AV14" s="275"/>
      <c r="AW14" s="294"/>
      <c r="AX14" s="294"/>
      <c r="AY14" s="140"/>
      <c r="AZ14" s="135"/>
      <c r="BA14" s="136"/>
      <c r="BB14" s="296" t="s">
        <v>264</v>
      </c>
      <c r="BC14" s="294"/>
      <c r="BD14" s="300" t="s">
        <v>22</v>
      </c>
      <c r="BE14" s="294"/>
      <c r="BF14" s="300" t="s">
        <v>20</v>
      </c>
      <c r="BG14" s="294"/>
      <c r="BH14" s="300" t="s">
        <v>23</v>
      </c>
      <c r="BI14" s="294"/>
      <c r="BJ14" s="300" t="s">
        <v>24</v>
      </c>
      <c r="BK14" s="294"/>
      <c r="BL14" s="300" t="s">
        <v>21</v>
      </c>
      <c r="BM14" s="294"/>
      <c r="BN14" s="296" t="s">
        <v>221</v>
      </c>
      <c r="BO14" s="294"/>
      <c r="BP14" s="300" t="s">
        <v>25</v>
      </c>
      <c r="BQ14" s="294"/>
      <c r="BR14" s="300" t="s">
        <v>26</v>
      </c>
      <c r="BS14" s="140"/>
      <c r="BT14" s="135"/>
      <c r="BU14" s="135"/>
      <c r="BV14" s="135"/>
      <c r="BW14" s="135"/>
      <c r="BX14" s="135"/>
      <c r="BY14" s="135"/>
      <c r="BZ14" s="135"/>
      <c r="CA14" s="135"/>
      <c r="CB14" s="135"/>
      <c r="CC14" s="135"/>
      <c r="CD14" s="135"/>
      <c r="CE14" s="135"/>
      <c r="CF14" s="135"/>
      <c r="CG14" s="135"/>
      <c r="CH14" s="135"/>
      <c r="CI14" s="135"/>
      <c r="CJ14" s="135"/>
    </row>
    <row r="15" spans="1:88" ht="10" customHeight="1">
      <c r="A15" s="135"/>
      <c r="B15" s="136"/>
      <c r="C15" s="294"/>
      <c r="D15" s="294"/>
      <c r="E15" s="294"/>
      <c r="F15" s="294"/>
      <c r="G15" s="294"/>
      <c r="H15" s="294"/>
      <c r="I15" s="294"/>
      <c r="J15" s="294"/>
      <c r="K15" s="294"/>
      <c r="L15" s="294"/>
      <c r="M15" s="294"/>
      <c r="N15" s="294"/>
      <c r="O15" s="294"/>
      <c r="P15" s="294"/>
      <c r="Q15" s="294"/>
      <c r="R15" s="294"/>
      <c r="S15" s="294"/>
      <c r="T15" s="294"/>
      <c r="U15" s="294"/>
      <c r="V15" s="294"/>
      <c r="W15" s="294"/>
      <c r="X15" s="294"/>
      <c r="Y15" s="294"/>
      <c r="Z15" s="294"/>
      <c r="AA15" s="294"/>
      <c r="AB15" s="294"/>
      <c r="AC15" s="294"/>
      <c r="AD15" s="294"/>
      <c r="AE15" s="294"/>
      <c r="AF15" s="294"/>
      <c r="AG15" s="294"/>
      <c r="AH15" s="294"/>
      <c r="AI15" s="294"/>
      <c r="AJ15" s="294"/>
      <c r="AK15" s="294"/>
      <c r="AL15" s="294"/>
      <c r="AM15" s="294"/>
      <c r="AN15" s="294"/>
      <c r="AO15" s="294"/>
      <c r="AP15" s="294"/>
      <c r="AQ15" s="294"/>
      <c r="AR15" s="294"/>
      <c r="AS15" s="294"/>
      <c r="AT15" s="294"/>
      <c r="AU15" s="294"/>
      <c r="AV15" s="294"/>
      <c r="AW15" s="294"/>
      <c r="AX15" s="294"/>
      <c r="AY15" s="140"/>
      <c r="AZ15" s="135"/>
      <c r="BA15" s="136"/>
      <c r="BB15" s="294"/>
      <c r="BC15" s="294"/>
      <c r="BD15" s="294"/>
      <c r="BE15" s="294"/>
      <c r="BF15" s="294"/>
      <c r="BG15" s="294"/>
      <c r="BH15" s="294"/>
      <c r="BI15" s="294"/>
      <c r="BJ15" s="294"/>
      <c r="BK15" s="294"/>
      <c r="BL15" s="294"/>
      <c r="BM15" s="294"/>
      <c r="BN15" s="294"/>
      <c r="BO15" s="294"/>
      <c r="BP15" s="294"/>
      <c r="BQ15" s="294"/>
      <c r="BR15" s="294"/>
      <c r="BS15" s="140"/>
      <c r="BT15" s="135"/>
      <c r="BU15" s="135"/>
      <c r="BV15" s="135"/>
      <c r="BW15" s="135"/>
      <c r="BX15" s="135"/>
      <c r="BY15" s="135"/>
      <c r="BZ15" s="135"/>
      <c r="CA15" s="135"/>
      <c r="CB15" s="135"/>
      <c r="CC15" s="135"/>
      <c r="CD15" s="135"/>
      <c r="CE15" s="135"/>
      <c r="CF15" s="135"/>
      <c r="CG15" s="135"/>
      <c r="CH15" s="135"/>
      <c r="CI15" s="135"/>
      <c r="CJ15" s="135"/>
    </row>
    <row r="16" spans="1:88" ht="42" customHeight="1">
      <c r="A16" s="135"/>
      <c r="B16" s="136"/>
      <c r="C16" s="294"/>
      <c r="D16" s="294"/>
      <c r="E16" s="294"/>
      <c r="F16" s="294"/>
      <c r="G16" s="329" t="s">
        <v>698</v>
      </c>
      <c r="H16" s="330"/>
      <c r="I16" s="330"/>
      <c r="J16" s="330"/>
      <c r="K16" s="330"/>
      <c r="L16" s="330"/>
      <c r="M16" s="331"/>
      <c r="N16" s="294"/>
      <c r="O16" s="191" t="s">
        <v>629</v>
      </c>
      <c r="P16" s="274"/>
      <c r="Q16" s="274"/>
      <c r="R16" s="274"/>
      <c r="S16" s="274"/>
      <c r="T16" s="274"/>
      <c r="U16" s="275"/>
      <c r="V16" s="294"/>
      <c r="W16" s="294"/>
      <c r="X16" s="294"/>
      <c r="Y16" s="294"/>
      <c r="Z16" s="294"/>
      <c r="AA16" s="294"/>
      <c r="AB16" s="294"/>
      <c r="AC16" s="294"/>
      <c r="AD16" s="294"/>
      <c r="AE16" s="294"/>
      <c r="AF16" s="191" t="s">
        <v>518</v>
      </c>
      <c r="AG16" s="274"/>
      <c r="AH16" s="274"/>
      <c r="AI16" s="274"/>
      <c r="AJ16" s="274"/>
      <c r="AK16" s="274"/>
      <c r="AL16" s="275"/>
      <c r="AM16" s="294"/>
      <c r="AN16" s="191" t="s">
        <v>519</v>
      </c>
      <c r="AO16" s="274"/>
      <c r="AP16" s="274"/>
      <c r="AQ16" s="274"/>
      <c r="AR16" s="274"/>
      <c r="AS16" s="274"/>
      <c r="AT16" s="275"/>
      <c r="AU16" s="294"/>
      <c r="AV16" s="294"/>
      <c r="AW16" s="294"/>
      <c r="AX16" s="294"/>
      <c r="AY16" s="140"/>
      <c r="AZ16" s="135"/>
      <c r="BA16" s="136"/>
      <c r="BB16" s="296" t="s">
        <v>220</v>
      </c>
      <c r="BC16" s="294"/>
      <c r="BD16" s="300" t="s">
        <v>25</v>
      </c>
      <c r="BE16" s="294"/>
      <c r="BF16" s="300" t="s">
        <v>26</v>
      </c>
      <c r="BG16" s="294"/>
      <c r="BH16" s="300" t="s">
        <v>45</v>
      </c>
      <c r="BI16" s="294"/>
      <c r="BJ16" s="294"/>
      <c r="BK16" s="294"/>
      <c r="BL16" s="296" t="s">
        <v>401</v>
      </c>
      <c r="BM16" s="294"/>
      <c r="BN16" s="311" t="s">
        <v>242</v>
      </c>
      <c r="BO16" s="294"/>
      <c r="BP16" s="311" t="s">
        <v>399</v>
      </c>
      <c r="BQ16" s="294"/>
      <c r="BR16" s="311" t="s">
        <v>400</v>
      </c>
      <c r="BS16" s="140"/>
      <c r="BT16" s="135"/>
      <c r="BU16" s="135"/>
      <c r="BV16" s="135"/>
      <c r="BW16" s="135"/>
      <c r="BX16" s="135"/>
      <c r="BY16" s="135"/>
      <c r="BZ16" s="135"/>
      <c r="CA16" s="135"/>
      <c r="CB16" s="135"/>
      <c r="CC16" s="135"/>
      <c r="CD16" s="135"/>
      <c r="CE16" s="135"/>
      <c r="CF16" s="135"/>
      <c r="CG16" s="135"/>
      <c r="CH16" s="135"/>
      <c r="CI16" s="135"/>
      <c r="CJ16" s="135"/>
    </row>
    <row r="17" spans="1:88" ht="10" customHeight="1">
      <c r="A17" s="135"/>
      <c r="B17" s="136"/>
      <c r="C17" s="294"/>
      <c r="D17" s="294"/>
      <c r="E17" s="294"/>
      <c r="F17" s="294"/>
      <c r="G17" s="294"/>
      <c r="H17" s="294"/>
      <c r="I17" s="294"/>
      <c r="J17" s="294"/>
      <c r="K17" s="294"/>
      <c r="L17" s="294"/>
      <c r="M17" s="294"/>
      <c r="N17" s="294"/>
      <c r="O17" s="294"/>
      <c r="P17" s="294"/>
      <c r="Q17" s="294"/>
      <c r="R17" s="294"/>
      <c r="S17" s="294"/>
      <c r="T17" s="294"/>
      <c r="U17" s="294"/>
      <c r="V17" s="294"/>
      <c r="W17" s="294"/>
      <c r="X17" s="294"/>
      <c r="Y17" s="294"/>
      <c r="Z17" s="294"/>
      <c r="AA17" s="294"/>
      <c r="AB17" s="294"/>
      <c r="AC17" s="294"/>
      <c r="AD17" s="294"/>
      <c r="AE17" s="294"/>
      <c r="AF17" s="294"/>
      <c r="AG17" s="294"/>
      <c r="AH17" s="294"/>
      <c r="AI17" s="294"/>
      <c r="AJ17" s="294"/>
      <c r="AK17" s="294"/>
      <c r="AL17" s="294"/>
      <c r="AM17" s="294"/>
      <c r="AN17" s="294"/>
      <c r="AO17" s="294"/>
      <c r="AP17" s="294"/>
      <c r="AQ17" s="294"/>
      <c r="AR17" s="294"/>
      <c r="AS17" s="294"/>
      <c r="AT17" s="294"/>
      <c r="AU17" s="294"/>
      <c r="AV17" s="294"/>
      <c r="AW17" s="294"/>
      <c r="AX17" s="294"/>
      <c r="AY17" s="140"/>
      <c r="AZ17" s="135"/>
      <c r="BA17" s="136"/>
      <c r="BB17" s="294"/>
      <c r="BC17" s="294"/>
      <c r="BD17" s="294"/>
      <c r="BE17" s="294"/>
      <c r="BF17" s="294"/>
      <c r="BG17" s="294"/>
      <c r="BH17" s="294"/>
      <c r="BI17" s="294"/>
      <c r="BJ17" s="294"/>
      <c r="BK17" s="294"/>
      <c r="BL17" s="294"/>
      <c r="BM17" s="294"/>
      <c r="BN17" s="294"/>
      <c r="BO17" s="294"/>
      <c r="BP17" s="294"/>
      <c r="BQ17" s="294"/>
      <c r="BR17" s="294"/>
      <c r="BS17" s="140"/>
      <c r="BT17" s="135"/>
      <c r="BU17" s="135"/>
      <c r="BV17" s="135"/>
      <c r="BW17" s="135"/>
      <c r="BX17" s="135"/>
      <c r="BY17" s="135"/>
      <c r="BZ17" s="135"/>
      <c r="CA17" s="135"/>
      <c r="CB17" s="135"/>
      <c r="CC17" s="135"/>
      <c r="CD17" s="135"/>
      <c r="CE17" s="135"/>
      <c r="CF17" s="135"/>
      <c r="CG17" s="135"/>
      <c r="CH17" s="135"/>
      <c r="CI17" s="135"/>
      <c r="CJ17" s="135"/>
    </row>
    <row r="18" spans="1:88" ht="42" customHeight="1">
      <c r="A18" s="135"/>
      <c r="B18" s="136"/>
      <c r="C18" s="329" t="s">
        <v>683</v>
      </c>
      <c r="D18" s="330"/>
      <c r="E18" s="330"/>
      <c r="F18" s="330"/>
      <c r="G18" s="330"/>
      <c r="H18" s="330"/>
      <c r="I18" s="331"/>
      <c r="J18" s="294"/>
      <c r="K18" s="191" t="s">
        <v>693</v>
      </c>
      <c r="L18" s="274"/>
      <c r="M18" s="274"/>
      <c r="N18" s="274"/>
      <c r="O18" s="274"/>
      <c r="P18" s="274"/>
      <c r="Q18" s="275"/>
      <c r="R18" s="294"/>
      <c r="S18" s="191" t="s">
        <v>695</v>
      </c>
      <c r="T18" s="274"/>
      <c r="U18" s="274"/>
      <c r="V18" s="274"/>
      <c r="W18" s="274"/>
      <c r="X18" s="274"/>
      <c r="Y18" s="275"/>
      <c r="Z18" s="294"/>
      <c r="AA18" s="294"/>
      <c r="AB18" s="191" t="s">
        <v>517</v>
      </c>
      <c r="AC18" s="274"/>
      <c r="AD18" s="274"/>
      <c r="AE18" s="274"/>
      <c r="AF18" s="274"/>
      <c r="AG18" s="274"/>
      <c r="AH18" s="275"/>
      <c r="AI18" s="294"/>
      <c r="AJ18" s="323" t="s">
        <v>679</v>
      </c>
      <c r="AK18" s="324"/>
      <c r="AL18" s="324"/>
      <c r="AM18" s="324"/>
      <c r="AN18" s="324"/>
      <c r="AO18" s="324"/>
      <c r="AP18" s="325"/>
      <c r="AQ18" s="294"/>
      <c r="AR18" s="191" t="s">
        <v>684</v>
      </c>
      <c r="AS18" s="274"/>
      <c r="AT18" s="274"/>
      <c r="AU18" s="274"/>
      <c r="AV18" s="274"/>
      <c r="AW18" s="274"/>
      <c r="AX18" s="275"/>
      <c r="AY18" s="140"/>
      <c r="AZ18" s="135"/>
      <c r="BA18" s="136"/>
      <c r="BB18" s="296" t="s">
        <v>125</v>
      </c>
      <c r="BC18" s="294"/>
      <c r="BD18" s="300" t="s">
        <v>126</v>
      </c>
      <c r="BE18" s="294"/>
      <c r="BF18" s="300" t="s">
        <v>127</v>
      </c>
      <c r="BG18" s="294"/>
      <c r="BH18" s="300" t="s">
        <v>128</v>
      </c>
      <c r="BI18" s="294"/>
      <c r="BJ18" s="300" t="s">
        <v>129</v>
      </c>
      <c r="BK18" s="294"/>
      <c r="BL18" s="300" t="s">
        <v>10</v>
      </c>
      <c r="BM18" s="294"/>
      <c r="BN18" s="280" t="s">
        <v>27</v>
      </c>
      <c r="BO18" s="294"/>
      <c r="BP18" s="300" t="s">
        <v>217</v>
      </c>
      <c r="BQ18" s="294"/>
      <c r="BR18" s="300" t="s">
        <v>394</v>
      </c>
      <c r="BS18" s="140"/>
      <c r="BT18" s="135"/>
      <c r="BU18" s="135"/>
      <c r="BV18" s="135"/>
      <c r="BW18" s="135"/>
      <c r="BX18" s="135"/>
      <c r="BY18" s="135"/>
      <c r="BZ18" s="135"/>
      <c r="CA18" s="135"/>
      <c r="CB18" s="135"/>
      <c r="CC18" s="135"/>
      <c r="CD18" s="135"/>
      <c r="CE18" s="135"/>
      <c r="CF18" s="135"/>
      <c r="CG18" s="135"/>
      <c r="CH18" s="135"/>
      <c r="CI18" s="135"/>
      <c r="CJ18" s="135"/>
    </row>
    <row r="19" spans="1:88" s="3" customFormat="1" ht="10" customHeight="1">
      <c r="A19" s="135"/>
      <c r="B19" s="136"/>
      <c r="C19" s="294"/>
      <c r="D19" s="294"/>
      <c r="E19" s="294"/>
      <c r="F19" s="294"/>
      <c r="G19" s="294"/>
      <c r="H19" s="294"/>
      <c r="I19" s="294"/>
      <c r="J19" s="294"/>
      <c r="K19" s="294"/>
      <c r="L19" s="294"/>
      <c r="M19" s="294"/>
      <c r="N19" s="294"/>
      <c r="O19" s="294"/>
      <c r="P19" s="294"/>
      <c r="Q19" s="294"/>
      <c r="R19" s="294"/>
      <c r="S19" s="294"/>
      <c r="T19" s="294"/>
      <c r="U19" s="294"/>
      <c r="V19" s="294"/>
      <c r="W19" s="294"/>
      <c r="X19" s="294"/>
      <c r="Y19" s="294"/>
      <c r="Z19" s="294"/>
      <c r="AA19" s="294"/>
      <c r="AB19" s="294"/>
      <c r="AC19" s="294"/>
      <c r="AD19" s="294"/>
      <c r="AE19" s="294"/>
      <c r="AF19" s="294"/>
      <c r="AG19" s="294"/>
      <c r="AH19" s="294"/>
      <c r="AI19" s="294"/>
      <c r="AJ19" s="294"/>
      <c r="AK19" s="294"/>
      <c r="AL19" s="294"/>
      <c r="AM19" s="294"/>
      <c r="AN19" s="294"/>
      <c r="AO19" s="294"/>
      <c r="AP19" s="294"/>
      <c r="AQ19" s="294"/>
      <c r="AR19" s="294"/>
      <c r="AS19" s="294"/>
      <c r="AT19" s="294"/>
      <c r="AU19" s="294"/>
      <c r="AV19" s="294"/>
      <c r="AW19" s="294"/>
      <c r="AX19" s="294"/>
      <c r="AY19" s="140"/>
      <c r="AZ19" s="135"/>
      <c r="BA19" s="136"/>
      <c r="BB19" s="294"/>
      <c r="BC19" s="294"/>
      <c r="BD19" s="294"/>
      <c r="BE19" s="294"/>
      <c r="BF19" s="294"/>
      <c r="BG19" s="294"/>
      <c r="BH19" s="294"/>
      <c r="BI19" s="294"/>
      <c r="BJ19" s="294"/>
      <c r="BK19" s="294"/>
      <c r="BL19" s="294"/>
      <c r="BM19" s="294"/>
      <c r="BN19" s="294"/>
      <c r="BO19" s="294"/>
      <c r="BP19" s="294"/>
      <c r="BQ19" s="294"/>
      <c r="BR19" s="294"/>
      <c r="BS19" s="140"/>
      <c r="BT19" s="135"/>
      <c r="BU19" s="135"/>
      <c r="BV19" s="135"/>
      <c r="BW19" s="135"/>
      <c r="BX19" s="135"/>
      <c r="BY19" s="135"/>
      <c r="BZ19" s="135"/>
      <c r="CA19" s="135"/>
      <c r="CB19" s="135"/>
      <c r="CC19" s="135"/>
      <c r="CD19" s="135"/>
      <c r="CE19" s="135"/>
      <c r="CF19" s="135"/>
      <c r="CG19" s="135"/>
      <c r="CH19" s="135"/>
      <c r="CI19" s="135"/>
      <c r="CJ19" s="135"/>
    </row>
    <row r="20" spans="1:88" ht="42" customHeight="1">
      <c r="A20" s="135"/>
      <c r="B20" s="136"/>
      <c r="C20" s="294"/>
      <c r="D20" s="294"/>
      <c r="E20" s="294"/>
      <c r="F20" s="294"/>
      <c r="G20" s="294"/>
      <c r="H20" s="294"/>
      <c r="I20" s="294"/>
      <c r="J20" s="294"/>
      <c r="K20" s="190" t="s">
        <v>42</v>
      </c>
      <c r="L20" s="185"/>
      <c r="M20" s="185"/>
      <c r="N20" s="185"/>
      <c r="O20" s="185"/>
      <c r="P20" s="185"/>
      <c r="Q20" s="186"/>
      <c r="R20" s="294"/>
      <c r="S20" s="190" t="s">
        <v>153</v>
      </c>
      <c r="T20" s="185"/>
      <c r="U20" s="185"/>
      <c r="V20" s="185"/>
      <c r="W20" s="185"/>
      <c r="X20" s="185"/>
      <c r="Y20" s="186"/>
      <c r="Z20" s="294"/>
      <c r="AA20" s="294"/>
      <c r="AB20" s="190" t="s">
        <v>169</v>
      </c>
      <c r="AC20" s="185"/>
      <c r="AD20" s="185"/>
      <c r="AE20" s="185"/>
      <c r="AF20" s="185"/>
      <c r="AG20" s="185"/>
      <c r="AH20" s="186"/>
      <c r="AI20" s="294"/>
      <c r="AJ20" s="190" t="s">
        <v>32</v>
      </c>
      <c r="AK20" s="185"/>
      <c r="AL20" s="185"/>
      <c r="AM20" s="185"/>
      <c r="AN20" s="185"/>
      <c r="AO20" s="185"/>
      <c r="AP20" s="186"/>
      <c r="AQ20" s="294"/>
      <c r="AR20" s="294"/>
      <c r="AS20" s="294"/>
      <c r="AT20" s="294"/>
      <c r="AU20" s="294"/>
      <c r="AV20" s="294"/>
      <c r="AW20" s="294"/>
      <c r="AX20" s="294"/>
      <c r="AY20" s="140"/>
      <c r="AZ20" s="135"/>
      <c r="BA20" s="136"/>
      <c r="BB20" s="296" t="s">
        <v>65</v>
      </c>
      <c r="BC20" s="294"/>
      <c r="BD20" s="308" t="s">
        <v>157</v>
      </c>
      <c r="BE20" s="294"/>
      <c r="BF20" s="308" t="s">
        <v>158</v>
      </c>
      <c r="BG20" s="294"/>
      <c r="BH20" s="294"/>
      <c r="BI20" s="294"/>
      <c r="BJ20" s="296" t="s">
        <v>496</v>
      </c>
      <c r="BK20" s="294"/>
      <c r="BL20" s="308" t="s">
        <v>157</v>
      </c>
      <c r="BM20" s="294"/>
      <c r="BN20" s="308" t="s">
        <v>158</v>
      </c>
      <c r="BO20" s="294"/>
      <c r="BP20" s="294"/>
      <c r="BQ20" s="294"/>
      <c r="BR20" s="294"/>
      <c r="BS20" s="140"/>
      <c r="BT20" s="135"/>
      <c r="BU20" s="135"/>
      <c r="BV20" s="135"/>
      <c r="BW20" s="135"/>
      <c r="BX20" s="135"/>
      <c r="BY20" s="135"/>
      <c r="BZ20" s="135"/>
      <c r="CA20" s="135"/>
      <c r="CB20" s="135"/>
      <c r="CC20" s="135"/>
      <c r="CD20" s="135"/>
      <c r="CE20" s="135"/>
      <c r="CF20" s="135"/>
      <c r="CG20" s="135"/>
      <c r="CH20" s="135"/>
      <c r="CI20" s="135"/>
      <c r="CJ20" s="135"/>
    </row>
    <row r="21" spans="1:88" ht="10" customHeight="1" thickBot="1">
      <c r="A21" s="135"/>
      <c r="B21" s="141"/>
      <c r="C21" s="142"/>
      <c r="D21" s="142"/>
      <c r="E21" s="142"/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2"/>
      <c r="Y21" s="142"/>
      <c r="Z21" s="142"/>
      <c r="AA21" s="142"/>
      <c r="AB21" s="142"/>
      <c r="AC21" s="142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42"/>
      <c r="AO21" s="142"/>
      <c r="AP21" s="142"/>
      <c r="AQ21" s="142"/>
      <c r="AR21" s="142"/>
      <c r="AS21" s="142"/>
      <c r="AT21" s="142"/>
      <c r="AU21" s="142"/>
      <c r="AV21" s="142"/>
      <c r="AW21" s="142"/>
      <c r="AX21" s="142"/>
      <c r="AY21" s="143"/>
      <c r="AZ21" s="135"/>
      <c r="BA21" s="141"/>
      <c r="BB21" s="142"/>
      <c r="BC21" s="142"/>
      <c r="BD21" s="142"/>
      <c r="BE21" s="142"/>
      <c r="BF21" s="142"/>
      <c r="BG21" s="142"/>
      <c r="BH21" s="142"/>
      <c r="BI21" s="142"/>
      <c r="BJ21" s="142"/>
      <c r="BK21" s="142"/>
      <c r="BL21" s="142"/>
      <c r="BM21" s="142"/>
      <c r="BN21" s="142"/>
      <c r="BO21" s="142"/>
      <c r="BP21" s="142"/>
      <c r="BQ21" s="142"/>
      <c r="BR21" s="142"/>
      <c r="BS21" s="143"/>
      <c r="BT21" s="135"/>
      <c r="BU21" s="135"/>
      <c r="BV21" s="135"/>
      <c r="BW21" s="135"/>
      <c r="BX21" s="135"/>
      <c r="BY21" s="135"/>
      <c r="BZ21" s="135"/>
      <c r="CA21" s="135"/>
      <c r="CB21" s="135"/>
      <c r="CC21" s="135"/>
      <c r="CD21" s="135"/>
      <c r="CE21" s="135"/>
      <c r="CF21" s="135"/>
      <c r="CG21" s="135"/>
      <c r="CH21" s="135"/>
      <c r="CI21" s="135"/>
      <c r="CJ21" s="135"/>
    </row>
    <row r="22" spans="1:88" ht="10" customHeight="1" thickBot="1">
      <c r="A22" s="135"/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  <c r="S22" s="135"/>
      <c r="T22" s="135"/>
      <c r="U22" s="135"/>
      <c r="V22" s="135"/>
      <c r="W22" s="135"/>
      <c r="X22" s="135"/>
      <c r="Y22" s="135"/>
      <c r="Z22" s="135"/>
      <c r="AA22" s="135"/>
      <c r="AB22" s="135"/>
      <c r="AC22" s="135"/>
      <c r="AD22" s="135"/>
      <c r="AE22" s="135"/>
      <c r="AF22" s="135"/>
      <c r="AG22" s="135"/>
      <c r="AH22" s="135"/>
      <c r="AI22" s="135"/>
      <c r="AJ22" s="135"/>
      <c r="AK22" s="135"/>
      <c r="AL22" s="135"/>
      <c r="AM22" s="135"/>
      <c r="AN22" s="135"/>
      <c r="AO22" s="135"/>
      <c r="AP22" s="135"/>
      <c r="AQ22" s="135"/>
      <c r="AR22" s="135"/>
      <c r="AS22" s="135"/>
      <c r="AT22" s="135"/>
      <c r="AU22" s="135"/>
      <c r="AV22" s="135"/>
      <c r="AW22" s="135"/>
      <c r="AX22" s="135"/>
      <c r="AY22" s="135"/>
      <c r="AZ22" s="135"/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35"/>
      <c r="CD22" s="135"/>
      <c r="CE22" s="135"/>
      <c r="CF22" s="135"/>
      <c r="CG22" s="135"/>
      <c r="CH22" s="135"/>
      <c r="CI22" s="135"/>
      <c r="CJ22" s="135"/>
    </row>
    <row r="23" spans="1:88" ht="10" customHeight="1">
      <c r="A23" s="135"/>
      <c r="B23" s="137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  <c r="AC23" s="138"/>
      <c r="AD23" s="138"/>
      <c r="AE23" s="138"/>
      <c r="AF23" s="138"/>
      <c r="AG23" s="138"/>
      <c r="AH23" s="138"/>
      <c r="AI23" s="138"/>
      <c r="AJ23" s="138"/>
      <c r="AK23" s="138"/>
      <c r="AL23" s="138"/>
      <c r="AM23" s="138"/>
      <c r="AN23" s="138"/>
      <c r="AO23" s="138"/>
      <c r="AP23" s="138"/>
      <c r="AQ23" s="138"/>
      <c r="AR23" s="138"/>
      <c r="AS23" s="138"/>
      <c r="AT23" s="138"/>
      <c r="AU23" s="138"/>
      <c r="AV23" s="138"/>
      <c r="AW23" s="138"/>
      <c r="AX23" s="138"/>
      <c r="AY23" s="139"/>
      <c r="AZ23" s="135"/>
      <c r="BA23" s="135"/>
      <c r="BB23" s="135"/>
      <c r="BC23" s="135"/>
      <c r="BD23" s="135"/>
      <c r="BE23" s="135"/>
      <c r="BF23" s="135"/>
      <c r="BG23" s="135"/>
      <c r="BH23" s="135"/>
      <c r="BI23" s="135"/>
      <c r="BJ23" s="135"/>
      <c r="BK23" s="135"/>
      <c r="BL23" s="135"/>
      <c r="BM23" s="135"/>
      <c r="BN23" s="135"/>
      <c r="BO23" s="135"/>
      <c r="BP23" s="135"/>
      <c r="BQ23" s="135"/>
      <c r="BR23" s="135"/>
      <c r="BS23" s="135"/>
      <c r="BT23" s="135"/>
      <c r="BU23" s="135"/>
      <c r="BV23" s="135"/>
      <c r="BW23" s="135"/>
      <c r="BX23" s="135"/>
      <c r="BY23" s="135"/>
      <c r="BZ23" s="135"/>
      <c r="CA23" s="135"/>
      <c r="CB23" s="135"/>
      <c r="CC23" s="135"/>
      <c r="CD23" s="135"/>
      <c r="CE23" s="135"/>
      <c r="CF23" s="135"/>
      <c r="CG23" s="135"/>
      <c r="CH23" s="135"/>
      <c r="CI23" s="135"/>
      <c r="CJ23" s="135"/>
    </row>
    <row r="24" spans="1:88" ht="15" customHeight="1">
      <c r="A24" s="135"/>
      <c r="B24" s="136"/>
      <c r="C24" s="298" t="s">
        <v>40</v>
      </c>
      <c r="D24" s="291"/>
      <c r="E24" s="291"/>
      <c r="F24" s="291"/>
      <c r="G24" s="291"/>
      <c r="H24" s="291"/>
      <c r="I24" s="291"/>
      <c r="J24" s="291"/>
      <c r="K24" s="291"/>
      <c r="L24" s="291"/>
      <c r="M24" s="291"/>
      <c r="N24" s="291"/>
      <c r="O24" s="291"/>
      <c r="P24" s="291"/>
      <c r="Q24" s="291"/>
      <c r="R24" s="291"/>
      <c r="S24" s="291"/>
      <c r="T24" s="291"/>
      <c r="U24" s="291"/>
      <c r="V24" s="291"/>
      <c r="W24" s="291"/>
      <c r="X24" s="291"/>
      <c r="Y24" s="291"/>
      <c r="Z24" s="291"/>
      <c r="AA24" s="291"/>
      <c r="AB24" s="291"/>
      <c r="AC24" s="291"/>
      <c r="AD24" s="291"/>
      <c r="AE24" s="291"/>
      <c r="AF24" s="291"/>
      <c r="AG24" s="291"/>
      <c r="AH24" s="291"/>
      <c r="AI24" s="291"/>
      <c r="AJ24" s="291"/>
      <c r="AK24" s="291"/>
      <c r="AL24" s="291"/>
      <c r="AM24" s="291"/>
      <c r="AN24" s="291"/>
      <c r="AO24" s="291"/>
      <c r="AP24" s="291"/>
      <c r="AQ24" s="291"/>
      <c r="AR24" s="291"/>
      <c r="AS24" s="291"/>
      <c r="AT24" s="291"/>
      <c r="AU24" s="291"/>
      <c r="AV24" s="291"/>
      <c r="AW24" s="291"/>
      <c r="AX24" s="291"/>
      <c r="AY24" s="140"/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35"/>
      <c r="BM24" s="135"/>
      <c r="BN24" s="135"/>
      <c r="BO24" s="135"/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35"/>
      <c r="CC24" s="135"/>
      <c r="CD24" s="135"/>
      <c r="CE24" s="135"/>
      <c r="CF24" s="135"/>
      <c r="CG24" s="135"/>
      <c r="CH24" s="135"/>
      <c r="CI24" s="135"/>
      <c r="CJ24" s="135"/>
    </row>
    <row r="25" spans="1:88" s="3" customFormat="1" ht="10" customHeight="1">
      <c r="A25" s="135"/>
      <c r="B25" s="136"/>
      <c r="C25" s="294"/>
      <c r="D25" s="294"/>
      <c r="E25" s="294"/>
      <c r="F25" s="294"/>
      <c r="G25" s="294"/>
      <c r="H25" s="294"/>
      <c r="I25" s="294"/>
      <c r="J25" s="294"/>
      <c r="K25" s="294"/>
      <c r="L25" s="294"/>
      <c r="M25" s="294"/>
      <c r="N25" s="294"/>
      <c r="O25" s="294"/>
      <c r="P25" s="294"/>
      <c r="Q25" s="294"/>
      <c r="R25" s="294"/>
      <c r="S25" s="294"/>
      <c r="T25" s="294"/>
      <c r="U25" s="294"/>
      <c r="V25" s="294"/>
      <c r="W25" s="294"/>
      <c r="X25" s="294"/>
      <c r="Y25" s="294"/>
      <c r="Z25" s="294"/>
      <c r="AA25" s="294"/>
      <c r="AB25" s="294"/>
      <c r="AC25" s="294"/>
      <c r="AD25" s="294"/>
      <c r="AE25" s="294"/>
      <c r="AF25" s="294"/>
      <c r="AG25" s="294"/>
      <c r="AH25" s="294"/>
      <c r="AI25" s="294"/>
      <c r="AJ25" s="294"/>
      <c r="AK25" s="294"/>
      <c r="AL25" s="294"/>
      <c r="AM25" s="294"/>
      <c r="AN25" s="294"/>
      <c r="AO25" s="294"/>
      <c r="AP25" s="294"/>
      <c r="AQ25" s="294"/>
      <c r="AR25" s="294"/>
      <c r="AS25" s="294"/>
      <c r="AT25" s="294"/>
      <c r="AU25" s="294"/>
      <c r="AV25" s="294"/>
      <c r="AW25" s="294"/>
      <c r="AX25" s="294"/>
      <c r="AY25" s="140"/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5"/>
      <c r="BM25" s="135"/>
      <c r="BN25" s="135"/>
      <c r="BO25" s="135"/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5"/>
      <c r="CC25" s="135"/>
      <c r="CD25" s="135"/>
      <c r="CE25" s="135"/>
      <c r="CF25" s="135"/>
      <c r="CG25" s="135"/>
      <c r="CH25" s="135"/>
      <c r="CI25" s="135"/>
      <c r="CJ25" s="135"/>
    </row>
    <row r="26" spans="1:88" ht="15" customHeight="1">
      <c r="A26" s="135"/>
      <c r="B26" s="136"/>
      <c r="C26" s="295" t="s">
        <v>41</v>
      </c>
      <c r="D26" s="291"/>
      <c r="E26" s="291"/>
      <c r="F26" s="291"/>
      <c r="G26" s="291"/>
      <c r="H26" s="291"/>
      <c r="I26" s="291"/>
      <c r="J26" s="291"/>
      <c r="K26" s="291"/>
      <c r="L26" s="294"/>
      <c r="M26" s="294"/>
      <c r="N26" s="294"/>
      <c r="O26" s="294"/>
      <c r="P26" s="294"/>
      <c r="Q26" s="294"/>
      <c r="R26" s="294"/>
      <c r="S26" s="294"/>
      <c r="T26" s="294"/>
      <c r="U26" s="294"/>
      <c r="V26" s="294"/>
      <c r="W26" s="294"/>
      <c r="X26" s="294"/>
      <c r="Y26" s="294"/>
      <c r="Z26" s="294"/>
      <c r="AA26" s="294"/>
      <c r="AB26" s="294"/>
      <c r="AC26" s="294"/>
      <c r="AD26" s="294"/>
      <c r="AE26" s="294"/>
      <c r="AF26" s="294"/>
      <c r="AG26" s="294"/>
      <c r="AH26" s="294"/>
      <c r="AI26" s="294"/>
      <c r="AJ26" s="294"/>
      <c r="AK26" s="294"/>
      <c r="AL26" s="294"/>
      <c r="AM26" s="294"/>
      <c r="AN26" s="294"/>
      <c r="AO26" s="294"/>
      <c r="AP26" s="294"/>
      <c r="AQ26" s="294"/>
      <c r="AR26" s="294"/>
      <c r="AS26" s="294"/>
      <c r="AT26" s="294"/>
      <c r="AU26" s="294"/>
      <c r="AV26" s="294"/>
      <c r="AW26" s="294"/>
      <c r="AX26" s="294"/>
      <c r="AY26" s="140"/>
      <c r="AZ26" s="135"/>
      <c r="BA26" s="135"/>
      <c r="BB26" s="135"/>
      <c r="BC26" s="135"/>
      <c r="BD26" s="135"/>
      <c r="BE26" s="135"/>
      <c r="BF26" s="135"/>
      <c r="BG26" s="135"/>
      <c r="BH26" s="135"/>
      <c r="BI26" s="135"/>
      <c r="BJ26" s="135"/>
      <c r="BK26" s="135"/>
      <c r="BL26" s="135"/>
      <c r="BM26" s="135"/>
      <c r="BN26" s="135"/>
      <c r="BO26" s="135"/>
      <c r="BP26" s="135"/>
      <c r="BQ26" s="135"/>
      <c r="BR26" s="135"/>
      <c r="BS26" s="135"/>
      <c r="BT26" s="135"/>
      <c r="BU26" s="135"/>
      <c r="BV26" s="135"/>
      <c r="BW26" s="135"/>
      <c r="BX26" s="135"/>
      <c r="BY26" s="135"/>
      <c r="BZ26" s="135"/>
      <c r="CA26" s="135"/>
      <c r="CB26" s="135"/>
      <c r="CC26" s="135"/>
      <c r="CD26" s="135"/>
      <c r="CE26" s="135"/>
      <c r="CF26" s="135"/>
      <c r="CG26" s="135"/>
      <c r="CH26" s="135"/>
      <c r="CI26" s="135"/>
      <c r="CJ26" s="135"/>
    </row>
    <row r="27" spans="1:88" ht="10" customHeight="1">
      <c r="A27" s="135"/>
      <c r="B27" s="136"/>
      <c r="C27" s="294"/>
      <c r="D27" s="294"/>
      <c r="E27" s="294"/>
      <c r="F27" s="294"/>
      <c r="G27" s="294"/>
      <c r="H27" s="294"/>
      <c r="I27" s="294"/>
      <c r="J27" s="294"/>
      <c r="K27" s="294"/>
      <c r="L27" s="294"/>
      <c r="M27" s="294"/>
      <c r="N27" s="294"/>
      <c r="O27" s="294"/>
      <c r="P27" s="294"/>
      <c r="Q27" s="294"/>
      <c r="R27" s="294"/>
      <c r="S27" s="294"/>
      <c r="T27" s="294"/>
      <c r="U27" s="294"/>
      <c r="V27" s="294"/>
      <c r="W27" s="294"/>
      <c r="X27" s="294"/>
      <c r="Y27" s="294"/>
      <c r="Z27" s="294"/>
      <c r="AA27" s="294"/>
      <c r="AB27" s="294"/>
      <c r="AC27" s="294"/>
      <c r="AD27" s="294"/>
      <c r="AE27" s="294"/>
      <c r="AF27" s="294"/>
      <c r="AG27" s="294"/>
      <c r="AH27" s="294"/>
      <c r="AI27" s="294"/>
      <c r="AJ27" s="294"/>
      <c r="AK27" s="294"/>
      <c r="AL27" s="294"/>
      <c r="AM27" s="294"/>
      <c r="AN27" s="294"/>
      <c r="AO27" s="294"/>
      <c r="AP27" s="294"/>
      <c r="AQ27" s="294"/>
      <c r="AR27" s="294"/>
      <c r="AS27" s="294"/>
      <c r="AT27" s="294"/>
      <c r="AU27" s="294"/>
      <c r="AV27" s="294"/>
      <c r="AW27" s="294"/>
      <c r="AX27" s="294"/>
      <c r="AY27" s="140"/>
      <c r="AZ27" s="135"/>
      <c r="BA27" s="135"/>
      <c r="BB27" s="135"/>
      <c r="BC27" s="135"/>
      <c r="BD27" s="135"/>
      <c r="BE27" s="135"/>
      <c r="BF27" s="135"/>
      <c r="BG27" s="135"/>
      <c r="BH27" s="135"/>
      <c r="BI27" s="135"/>
      <c r="BJ27" s="135"/>
      <c r="BK27" s="135"/>
      <c r="BL27" s="135"/>
      <c r="BM27" s="135"/>
      <c r="BN27" s="135"/>
      <c r="BO27" s="135"/>
      <c r="BP27" s="135"/>
      <c r="BQ27" s="135"/>
      <c r="BR27" s="135"/>
      <c r="BS27" s="135"/>
      <c r="BT27" s="135"/>
      <c r="BU27" s="135"/>
      <c r="BV27" s="135"/>
      <c r="BW27" s="135"/>
      <c r="BX27" s="135"/>
      <c r="BY27" s="135"/>
      <c r="BZ27" s="135"/>
      <c r="CA27" s="135"/>
      <c r="CB27" s="135"/>
      <c r="CC27" s="135"/>
      <c r="CD27" s="135"/>
      <c r="CE27" s="135"/>
      <c r="CF27" s="135"/>
      <c r="CG27" s="135"/>
      <c r="CH27" s="135"/>
      <c r="CI27" s="135"/>
      <c r="CJ27" s="135"/>
    </row>
    <row r="28" spans="1:88" ht="42" customHeight="1">
      <c r="A28" s="135"/>
      <c r="B28" s="136"/>
      <c r="C28" s="184">
        <v>5.9499009085648154E-2</v>
      </c>
      <c r="D28" s="292"/>
      <c r="E28" s="292"/>
      <c r="F28" s="292"/>
      <c r="G28" s="292"/>
      <c r="H28" s="292"/>
      <c r="I28" s="292"/>
      <c r="J28" s="292"/>
      <c r="K28" s="292"/>
      <c r="L28" s="292"/>
      <c r="M28" s="292"/>
      <c r="N28" s="292"/>
      <c r="O28" s="292"/>
      <c r="P28" s="293"/>
      <c r="Q28" s="294"/>
      <c r="R28" s="187" t="s">
        <v>12</v>
      </c>
      <c r="S28" s="188"/>
      <c r="T28" s="188"/>
      <c r="U28" s="188"/>
      <c r="V28" s="188"/>
      <c r="W28" s="188"/>
      <c r="X28" s="189"/>
      <c r="Y28" s="294"/>
      <c r="Z28" s="187" t="s">
        <v>11</v>
      </c>
      <c r="AA28" s="188"/>
      <c r="AB28" s="188"/>
      <c r="AC28" s="188"/>
      <c r="AD28" s="188"/>
      <c r="AE28" s="188"/>
      <c r="AF28" s="189"/>
      <c r="AG28" s="294"/>
      <c r="AH28" s="187" t="s">
        <v>118</v>
      </c>
      <c r="AI28" s="188"/>
      <c r="AJ28" s="188"/>
      <c r="AK28" s="188"/>
      <c r="AL28" s="188"/>
      <c r="AM28" s="188"/>
      <c r="AN28" s="189"/>
      <c r="AO28" s="294"/>
      <c r="AP28" s="179" t="s">
        <v>13</v>
      </c>
      <c r="AQ28" s="180"/>
      <c r="AR28" s="180"/>
      <c r="AS28" s="180"/>
      <c r="AT28" s="180"/>
      <c r="AU28" s="180"/>
      <c r="AV28" s="181"/>
      <c r="AW28" s="294"/>
      <c r="AX28" s="294"/>
      <c r="AY28" s="140"/>
      <c r="AZ28" s="135"/>
      <c r="BA28" s="135"/>
      <c r="BB28" s="135"/>
      <c r="BC28" s="135"/>
      <c r="BD28" s="135"/>
      <c r="BE28" s="135"/>
      <c r="BF28" s="135"/>
      <c r="BG28" s="135"/>
      <c r="BH28" s="135"/>
      <c r="BI28" s="135"/>
      <c r="BJ28" s="135"/>
      <c r="BK28" s="135"/>
      <c r="BL28" s="135"/>
      <c r="BM28" s="135"/>
      <c r="BN28" s="135"/>
      <c r="BO28" s="135"/>
      <c r="BP28" s="135"/>
      <c r="BQ28" s="135"/>
      <c r="BR28" s="135"/>
      <c r="BS28" s="135"/>
      <c r="BT28" s="135"/>
      <c r="BU28" s="135"/>
      <c r="BV28" s="135"/>
      <c r="BW28" s="135"/>
      <c r="BX28" s="135"/>
      <c r="BY28" s="135"/>
      <c r="BZ28" s="135"/>
      <c r="CA28" s="135"/>
      <c r="CB28" s="135"/>
      <c r="CC28" s="135"/>
      <c r="CD28" s="135"/>
      <c r="CE28" s="135"/>
      <c r="CF28" s="135"/>
      <c r="CG28" s="135"/>
      <c r="CH28" s="135"/>
      <c r="CI28" s="135"/>
      <c r="CJ28" s="135"/>
    </row>
    <row r="29" spans="1:88" ht="90" customHeight="1" thickBot="1">
      <c r="A29" s="135"/>
      <c r="B29" s="141"/>
      <c r="C29" s="142"/>
      <c r="D29" s="142"/>
      <c r="E29" s="142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  <c r="AF29" s="142"/>
      <c r="AG29" s="142"/>
      <c r="AH29" s="142"/>
      <c r="AI29" s="142"/>
      <c r="AJ29" s="142"/>
      <c r="AK29" s="142"/>
      <c r="AL29" s="142"/>
      <c r="AM29" s="142"/>
      <c r="AN29" s="142"/>
      <c r="AO29" s="142"/>
      <c r="AP29" s="142"/>
      <c r="AQ29" s="142"/>
      <c r="AR29" s="142"/>
      <c r="AS29" s="142"/>
      <c r="AT29" s="142"/>
      <c r="AU29" s="142"/>
      <c r="AV29" s="142"/>
      <c r="AW29" s="142"/>
      <c r="AX29" s="142"/>
      <c r="AY29" s="143"/>
      <c r="AZ29" s="135"/>
      <c r="BA29" s="135"/>
      <c r="BB29" s="135"/>
      <c r="BC29" s="135"/>
      <c r="BD29" s="135"/>
      <c r="BE29" s="135"/>
      <c r="BF29" s="135"/>
      <c r="BG29" s="135"/>
      <c r="BH29" s="135"/>
      <c r="BI29" s="135"/>
      <c r="BJ29" s="135"/>
      <c r="BK29" s="135"/>
      <c r="BL29" s="135"/>
      <c r="BM29" s="135"/>
      <c r="BN29" s="135"/>
      <c r="BO29" s="135"/>
      <c r="BP29" s="135"/>
      <c r="BQ29" s="135"/>
      <c r="BR29" s="135"/>
      <c r="BS29" s="135"/>
      <c r="BT29" s="135"/>
      <c r="BU29" s="135"/>
      <c r="BV29" s="135"/>
      <c r="BW29" s="135"/>
      <c r="BX29" s="135"/>
      <c r="BY29" s="135"/>
      <c r="BZ29" s="135"/>
      <c r="CA29" s="135"/>
      <c r="CB29" s="135"/>
      <c r="CC29" s="135"/>
      <c r="CD29" s="135"/>
      <c r="CE29" s="135"/>
      <c r="CF29" s="135"/>
      <c r="CG29" s="135"/>
      <c r="CH29" s="135"/>
      <c r="CI29" s="135"/>
      <c r="CJ29" s="135"/>
    </row>
    <row r="30" spans="1:88" ht="106" customHeight="1">
      <c r="A30" s="135"/>
      <c r="B30" s="135"/>
      <c r="C30" s="135"/>
      <c r="D30" s="135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  <c r="S30" s="135"/>
      <c r="T30" s="135"/>
      <c r="U30" s="135"/>
      <c r="V30" s="135"/>
      <c r="W30" s="135"/>
      <c r="X30" s="135"/>
      <c r="Y30" s="135"/>
      <c r="Z30" s="135"/>
      <c r="AA30" s="135"/>
      <c r="AB30" s="135"/>
      <c r="AC30" s="135"/>
      <c r="AD30" s="135"/>
      <c r="AE30" s="135"/>
      <c r="AF30" s="135"/>
      <c r="AG30" s="135"/>
      <c r="AH30" s="135"/>
      <c r="AI30" s="135"/>
      <c r="AJ30" s="135"/>
      <c r="AK30" s="135"/>
      <c r="AL30" s="135"/>
      <c r="AM30" s="135"/>
      <c r="AN30" s="135"/>
      <c r="AO30" s="135"/>
      <c r="AP30" s="135"/>
      <c r="AQ30" s="135"/>
      <c r="AR30" s="135"/>
      <c r="AS30" s="135"/>
      <c r="AT30" s="135"/>
      <c r="AU30" s="135"/>
      <c r="AV30" s="135"/>
      <c r="AW30" s="135"/>
      <c r="AX30" s="135"/>
      <c r="AY30" s="135"/>
      <c r="AZ30" s="135"/>
      <c r="BA30" s="135"/>
      <c r="BB30" s="135"/>
      <c r="BC30" s="135"/>
      <c r="BD30" s="135"/>
      <c r="BE30" s="135"/>
      <c r="BF30" s="135"/>
      <c r="BG30" s="135"/>
      <c r="BH30" s="135"/>
      <c r="BI30" s="135"/>
      <c r="BJ30" s="135"/>
      <c r="BK30" s="135"/>
      <c r="BL30" s="135"/>
      <c r="BM30" s="135"/>
      <c r="BN30" s="135"/>
      <c r="BO30" s="135"/>
      <c r="BP30" s="135"/>
      <c r="BQ30" s="135"/>
      <c r="BR30" s="135"/>
      <c r="BS30" s="135"/>
      <c r="BT30" s="135"/>
      <c r="BU30" s="135"/>
      <c r="BV30" s="135"/>
      <c r="BW30" s="135"/>
      <c r="BX30" s="135"/>
      <c r="BY30" s="135"/>
      <c r="BZ30" s="135"/>
      <c r="CA30" s="135"/>
      <c r="CB30" s="135"/>
      <c r="CC30" s="135"/>
      <c r="CD30" s="135"/>
      <c r="CE30" s="135"/>
      <c r="CF30" s="135"/>
      <c r="CG30" s="135"/>
      <c r="CH30" s="135"/>
      <c r="CI30" s="135"/>
      <c r="CJ30" s="135"/>
    </row>
    <row r="31" spans="1:88" ht="10" customHeight="1">
      <c r="A31" s="135"/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5"/>
      <c r="W31" s="135"/>
      <c r="X31" s="135"/>
      <c r="Y31" s="135"/>
      <c r="Z31" s="135"/>
      <c r="AA31" s="135"/>
      <c r="AB31" s="135"/>
      <c r="AC31" s="135"/>
      <c r="AD31" s="135"/>
      <c r="AE31" s="135"/>
      <c r="AF31" s="135"/>
      <c r="AG31" s="135"/>
      <c r="AH31" s="135"/>
      <c r="AI31" s="135"/>
      <c r="AJ31" s="135"/>
      <c r="AK31" s="135"/>
      <c r="AL31" s="135"/>
      <c r="AM31" s="135"/>
      <c r="AN31" s="135"/>
      <c r="AO31" s="135"/>
      <c r="AP31" s="135"/>
      <c r="AQ31" s="135"/>
      <c r="AR31" s="135"/>
      <c r="AS31" s="135"/>
      <c r="AT31" s="135"/>
      <c r="AU31" s="135"/>
      <c r="AV31" s="135"/>
      <c r="AW31" s="135"/>
      <c r="AX31" s="135"/>
      <c r="AY31" s="135"/>
      <c r="AZ31" s="135"/>
      <c r="BA31" s="135"/>
      <c r="BB31" s="135"/>
      <c r="BC31" s="135"/>
      <c r="BD31" s="135"/>
      <c r="BE31" s="135"/>
      <c r="BF31" s="135"/>
      <c r="BG31" s="135"/>
      <c r="BH31" s="135"/>
      <c r="BI31" s="135"/>
      <c r="BJ31" s="135"/>
      <c r="BK31" s="135"/>
      <c r="BL31" s="135"/>
      <c r="BM31" s="135"/>
      <c r="BN31" s="135"/>
      <c r="BO31" s="135"/>
      <c r="BP31" s="135"/>
      <c r="BQ31" s="135"/>
      <c r="BR31" s="135"/>
      <c r="BS31" s="135"/>
      <c r="BT31" s="135"/>
      <c r="BU31" s="135"/>
      <c r="BV31" s="135"/>
      <c r="BW31" s="135"/>
      <c r="BX31" s="135"/>
      <c r="BY31" s="135"/>
      <c r="BZ31" s="135"/>
      <c r="CA31" s="135"/>
      <c r="CB31" s="135"/>
      <c r="CC31" s="135"/>
      <c r="CD31" s="135"/>
      <c r="CE31" s="135"/>
      <c r="CF31" s="135"/>
      <c r="CG31" s="135"/>
      <c r="CH31" s="135"/>
      <c r="CI31" s="135"/>
      <c r="CJ31" s="135"/>
    </row>
    <row r="32" spans="1:88" ht="10" customHeight="1">
      <c r="A32" s="135"/>
      <c r="B32" s="135"/>
      <c r="C32" s="135"/>
      <c r="D32" s="135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5"/>
      <c r="X32" s="135"/>
      <c r="Y32" s="135"/>
      <c r="Z32" s="135"/>
      <c r="AA32" s="135"/>
      <c r="AB32" s="135"/>
      <c r="AC32" s="135"/>
      <c r="AD32" s="135"/>
      <c r="AE32" s="135"/>
      <c r="AF32" s="135"/>
      <c r="AG32" s="135"/>
      <c r="AH32" s="135"/>
      <c r="AI32" s="135"/>
      <c r="AJ32" s="135"/>
      <c r="AK32" s="135"/>
      <c r="AL32" s="135"/>
      <c r="AM32" s="135"/>
      <c r="AN32" s="135"/>
      <c r="AO32" s="135"/>
      <c r="AP32" s="135"/>
      <c r="AQ32" s="135"/>
      <c r="AR32" s="135"/>
      <c r="AS32" s="135"/>
      <c r="AT32" s="135"/>
      <c r="AU32" s="135"/>
      <c r="AV32" s="135"/>
      <c r="AW32" s="135"/>
      <c r="AX32" s="135"/>
      <c r="AY32" s="135"/>
      <c r="AZ32" s="135"/>
      <c r="BA32" s="135"/>
      <c r="BB32" s="135"/>
      <c r="BC32" s="135"/>
      <c r="BD32" s="135"/>
      <c r="BE32" s="135"/>
      <c r="BF32" s="135"/>
      <c r="BG32" s="135"/>
      <c r="BH32" s="135"/>
      <c r="BI32" s="135"/>
      <c r="BJ32" s="135"/>
      <c r="BK32" s="135"/>
      <c r="BL32" s="135"/>
      <c r="BM32" s="135"/>
      <c r="BN32" s="135"/>
      <c r="BO32" s="135"/>
      <c r="BP32" s="135"/>
      <c r="BQ32" s="135"/>
      <c r="BR32" s="135"/>
      <c r="BS32" s="135"/>
      <c r="BT32" s="135"/>
      <c r="BU32" s="135"/>
      <c r="BV32" s="135"/>
      <c r="BW32" s="135"/>
      <c r="BX32" s="135"/>
      <c r="BY32" s="135"/>
      <c r="BZ32" s="135"/>
      <c r="CA32" s="135"/>
      <c r="CB32" s="135"/>
      <c r="CC32" s="135"/>
      <c r="CD32" s="135"/>
      <c r="CE32" s="135"/>
      <c r="CF32" s="135"/>
      <c r="CG32" s="135"/>
      <c r="CH32" s="135"/>
      <c r="CI32" s="135"/>
      <c r="CJ32" s="135"/>
    </row>
    <row r="33" spans="1:88" ht="15" customHeight="1">
      <c r="A33" s="135"/>
      <c r="B33" s="135"/>
      <c r="C33" s="135"/>
      <c r="D33" s="135"/>
      <c r="E33" s="135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5"/>
      <c r="Q33" s="135"/>
      <c r="R33" s="135"/>
      <c r="S33" s="135"/>
      <c r="T33" s="135"/>
      <c r="U33" s="135"/>
      <c r="V33" s="135"/>
      <c r="W33" s="135"/>
      <c r="X33" s="135"/>
      <c r="Y33" s="135"/>
      <c r="Z33" s="135"/>
      <c r="AA33" s="135"/>
      <c r="AB33" s="135"/>
      <c r="AC33" s="135"/>
      <c r="AD33" s="135"/>
      <c r="AE33" s="135"/>
      <c r="AF33" s="135"/>
      <c r="AG33" s="135"/>
      <c r="AH33" s="135"/>
      <c r="AI33" s="135"/>
      <c r="AJ33" s="135"/>
      <c r="AK33" s="135"/>
      <c r="AL33" s="135"/>
      <c r="AM33" s="135"/>
      <c r="AN33" s="135"/>
      <c r="AO33" s="135"/>
      <c r="AP33" s="135"/>
      <c r="AQ33" s="135"/>
      <c r="AR33" s="135"/>
      <c r="AS33" s="135"/>
      <c r="AT33" s="135"/>
      <c r="AU33" s="135"/>
      <c r="AV33" s="135"/>
      <c r="AW33" s="135"/>
      <c r="AX33" s="135"/>
      <c r="AY33" s="135"/>
      <c r="AZ33" s="135"/>
      <c r="BA33" s="135"/>
      <c r="BB33" s="135"/>
      <c r="BC33" s="135"/>
      <c r="BD33" s="135"/>
      <c r="BE33" s="135"/>
      <c r="BF33" s="135"/>
      <c r="BG33" s="135"/>
      <c r="BH33" s="135"/>
      <c r="BI33" s="135"/>
      <c r="BJ33" s="135"/>
      <c r="BK33" s="135"/>
      <c r="BL33" s="135"/>
      <c r="BM33" s="135"/>
      <c r="BN33" s="135"/>
      <c r="BO33" s="135"/>
      <c r="BP33" s="135"/>
      <c r="BQ33" s="135"/>
      <c r="BR33" s="135"/>
      <c r="BS33" s="135"/>
      <c r="BT33" s="135"/>
      <c r="BU33" s="135"/>
      <c r="BV33" s="135"/>
      <c r="BW33" s="135"/>
      <c r="BX33" s="135"/>
      <c r="BY33" s="135"/>
      <c r="BZ33" s="135"/>
      <c r="CA33" s="135"/>
      <c r="CB33" s="135"/>
      <c r="CC33" s="135"/>
      <c r="CD33" s="135"/>
      <c r="CE33" s="135"/>
      <c r="CF33" s="135"/>
      <c r="CG33" s="135"/>
      <c r="CH33" s="135"/>
      <c r="CI33" s="135"/>
      <c r="CJ33" s="135"/>
    </row>
    <row r="34" spans="1:88" ht="15" customHeight="1">
      <c r="A34" s="135"/>
      <c r="B34" s="135"/>
      <c r="C34" s="135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  <c r="S34" s="135"/>
      <c r="T34" s="135"/>
      <c r="U34" s="135"/>
      <c r="V34" s="135"/>
      <c r="W34" s="135"/>
      <c r="X34" s="135"/>
      <c r="Y34" s="135"/>
      <c r="Z34" s="135"/>
      <c r="AA34" s="135"/>
      <c r="AB34" s="135"/>
      <c r="AC34" s="135"/>
      <c r="AD34" s="135"/>
      <c r="AE34" s="135"/>
      <c r="AF34" s="135"/>
      <c r="AG34" s="135"/>
      <c r="AH34" s="135"/>
      <c r="AI34" s="135"/>
      <c r="AJ34" s="135"/>
      <c r="AK34" s="135"/>
      <c r="AL34" s="135"/>
      <c r="AM34" s="135"/>
      <c r="AN34" s="135"/>
      <c r="AO34" s="135"/>
      <c r="AP34" s="135"/>
      <c r="AQ34" s="135"/>
      <c r="AR34" s="135"/>
      <c r="AS34" s="135"/>
      <c r="AT34" s="135"/>
      <c r="AU34" s="135"/>
      <c r="AV34" s="135"/>
      <c r="AW34" s="135"/>
      <c r="AX34" s="135"/>
      <c r="AY34" s="135"/>
      <c r="AZ34" s="135"/>
      <c r="BA34" s="135"/>
      <c r="BB34" s="135"/>
      <c r="BC34" s="135"/>
      <c r="BD34" s="135"/>
      <c r="BE34" s="135"/>
      <c r="BF34" s="135"/>
      <c r="BG34" s="135"/>
      <c r="BH34" s="135"/>
      <c r="BI34" s="135"/>
      <c r="BJ34" s="135"/>
      <c r="BK34" s="135"/>
      <c r="BL34" s="135"/>
      <c r="BM34" s="135"/>
      <c r="BN34" s="135"/>
      <c r="BO34" s="135"/>
      <c r="BP34" s="135"/>
      <c r="BQ34" s="135"/>
      <c r="BR34" s="135"/>
      <c r="BS34" s="135"/>
      <c r="BT34" s="135"/>
      <c r="BU34" s="135"/>
      <c r="BV34" s="135"/>
      <c r="BW34" s="135"/>
      <c r="BX34" s="135"/>
      <c r="BY34" s="135"/>
      <c r="BZ34" s="135"/>
      <c r="CA34" s="135"/>
      <c r="CB34" s="135"/>
      <c r="CC34" s="135"/>
      <c r="CD34" s="135"/>
      <c r="CE34" s="135"/>
      <c r="CF34" s="135"/>
      <c r="CG34" s="135"/>
      <c r="CH34" s="135"/>
      <c r="CI34" s="135"/>
      <c r="CJ34" s="135"/>
    </row>
    <row r="35" spans="1:88" ht="15" customHeight="1">
      <c r="A35" s="135"/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  <c r="S35" s="135"/>
      <c r="T35" s="135"/>
      <c r="U35" s="135"/>
      <c r="V35" s="135"/>
      <c r="W35" s="135"/>
      <c r="X35" s="135"/>
      <c r="Y35" s="135"/>
      <c r="Z35" s="135"/>
      <c r="AA35" s="135"/>
      <c r="AB35" s="135"/>
      <c r="AC35" s="135"/>
      <c r="AD35" s="135"/>
      <c r="AE35" s="135"/>
      <c r="AF35" s="135"/>
      <c r="AG35" s="135"/>
      <c r="AH35" s="135"/>
      <c r="AI35" s="135"/>
      <c r="AJ35" s="135"/>
      <c r="AK35" s="135"/>
      <c r="AL35" s="135"/>
      <c r="AM35" s="135"/>
      <c r="AN35" s="135"/>
      <c r="AO35" s="135"/>
      <c r="AP35" s="135"/>
      <c r="AQ35" s="135"/>
      <c r="AR35" s="135"/>
      <c r="AS35" s="135"/>
      <c r="AT35" s="135"/>
      <c r="AU35" s="135"/>
      <c r="AV35" s="135"/>
      <c r="AW35" s="135"/>
      <c r="AX35" s="135"/>
      <c r="AY35" s="135"/>
      <c r="AZ35" s="135"/>
      <c r="BA35" s="135"/>
      <c r="BB35" s="135"/>
      <c r="BC35" s="135"/>
      <c r="BD35" s="135"/>
      <c r="BE35" s="135"/>
      <c r="BF35" s="135"/>
      <c r="BG35" s="135"/>
      <c r="BH35" s="135"/>
      <c r="BI35" s="135"/>
      <c r="BJ35" s="135"/>
      <c r="BK35" s="135"/>
      <c r="BL35" s="135"/>
      <c r="BM35" s="135"/>
      <c r="BN35" s="135"/>
      <c r="BO35" s="135"/>
      <c r="BP35" s="135"/>
      <c r="BQ35" s="135"/>
      <c r="BR35" s="135"/>
      <c r="BS35" s="135"/>
      <c r="BT35" s="135"/>
      <c r="BU35" s="135"/>
      <c r="BV35" s="135"/>
      <c r="BW35" s="135"/>
      <c r="BX35" s="135"/>
      <c r="BY35" s="135"/>
      <c r="BZ35" s="135"/>
      <c r="CA35" s="135"/>
      <c r="CB35" s="135"/>
      <c r="CC35" s="135"/>
      <c r="CD35" s="135"/>
      <c r="CE35" s="135"/>
      <c r="CF35" s="135"/>
      <c r="CG35" s="135"/>
      <c r="CH35" s="135"/>
      <c r="CI35" s="135"/>
      <c r="CJ35" s="135"/>
    </row>
    <row r="36" spans="1:88" ht="15" customHeight="1">
      <c r="A36" s="135"/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  <c r="S36" s="135"/>
      <c r="T36" s="135"/>
      <c r="U36" s="135"/>
      <c r="V36" s="135"/>
      <c r="W36" s="135"/>
      <c r="X36" s="135"/>
      <c r="Y36" s="135"/>
      <c r="Z36" s="135"/>
      <c r="AA36" s="135"/>
      <c r="AB36" s="135"/>
      <c r="AC36" s="135"/>
      <c r="AD36" s="135"/>
      <c r="AE36" s="135"/>
      <c r="AF36" s="135"/>
      <c r="AG36" s="135"/>
      <c r="AH36" s="135"/>
      <c r="AI36" s="135"/>
      <c r="AJ36" s="135"/>
      <c r="AK36" s="135"/>
      <c r="AL36" s="135"/>
      <c r="AM36" s="135"/>
      <c r="AN36" s="135"/>
      <c r="AO36" s="135"/>
      <c r="AP36" s="135"/>
      <c r="AQ36" s="135"/>
      <c r="AR36" s="135"/>
      <c r="AS36" s="135"/>
      <c r="AT36" s="135"/>
      <c r="AU36" s="135"/>
      <c r="AV36" s="135"/>
      <c r="AW36" s="135"/>
      <c r="AX36" s="135"/>
      <c r="AY36" s="135"/>
      <c r="AZ36" s="135"/>
      <c r="BA36" s="135"/>
      <c r="BB36" s="135"/>
      <c r="BC36" s="135"/>
      <c r="BD36" s="135"/>
      <c r="BE36" s="135"/>
      <c r="BF36" s="135"/>
      <c r="BG36" s="135"/>
      <c r="BH36" s="135"/>
      <c r="BI36" s="135"/>
      <c r="BJ36" s="135"/>
      <c r="BK36" s="135"/>
      <c r="BL36" s="135"/>
      <c r="BM36" s="135"/>
      <c r="BN36" s="135"/>
      <c r="BO36" s="135"/>
      <c r="BP36" s="135"/>
      <c r="BQ36" s="135"/>
      <c r="BR36" s="135"/>
      <c r="BS36" s="135"/>
      <c r="BT36" s="135"/>
      <c r="BU36" s="135"/>
      <c r="BV36" s="135"/>
      <c r="BW36" s="135"/>
      <c r="BX36" s="135"/>
      <c r="BY36" s="135"/>
      <c r="BZ36" s="135"/>
      <c r="CA36" s="135"/>
      <c r="CB36" s="135"/>
      <c r="CC36" s="135"/>
      <c r="CD36" s="135"/>
      <c r="CE36" s="135"/>
      <c r="CF36" s="135"/>
      <c r="CG36" s="135"/>
      <c r="CH36" s="135"/>
      <c r="CI36" s="135"/>
      <c r="CJ36" s="135"/>
    </row>
    <row r="37" spans="1:88" ht="15" customHeight="1">
      <c r="A37" s="135"/>
      <c r="B37" s="135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  <c r="U37" s="135"/>
      <c r="V37" s="135"/>
      <c r="W37" s="135"/>
      <c r="X37" s="135"/>
      <c r="Y37" s="135"/>
      <c r="Z37" s="135"/>
      <c r="AA37" s="135"/>
      <c r="AB37" s="135"/>
      <c r="AC37" s="135"/>
      <c r="AD37" s="135"/>
      <c r="AE37" s="135"/>
      <c r="AF37" s="135"/>
      <c r="AG37" s="135"/>
      <c r="AH37" s="135"/>
      <c r="AI37" s="135"/>
      <c r="AJ37" s="135"/>
      <c r="AK37" s="135"/>
      <c r="AL37" s="135"/>
      <c r="AM37" s="135"/>
      <c r="AN37" s="135"/>
      <c r="AO37" s="135"/>
      <c r="AP37" s="135"/>
      <c r="AQ37" s="135"/>
      <c r="AR37" s="135"/>
      <c r="AS37" s="135"/>
      <c r="AT37" s="135"/>
      <c r="AU37" s="135"/>
      <c r="AV37" s="135"/>
      <c r="AW37" s="135"/>
      <c r="AX37" s="135"/>
      <c r="AY37" s="135"/>
      <c r="AZ37" s="135"/>
      <c r="BA37" s="135"/>
      <c r="BB37" s="135"/>
      <c r="BC37" s="135"/>
      <c r="BD37" s="135"/>
      <c r="BE37" s="135"/>
      <c r="BF37" s="135"/>
      <c r="BG37" s="135"/>
      <c r="BH37" s="135"/>
      <c r="BI37" s="135"/>
      <c r="BJ37" s="135"/>
      <c r="BK37" s="135"/>
      <c r="BL37" s="135"/>
      <c r="BM37" s="135"/>
      <c r="BN37" s="135"/>
      <c r="BO37" s="135"/>
      <c r="BP37" s="135"/>
      <c r="BQ37" s="135"/>
      <c r="BR37" s="135"/>
      <c r="BS37" s="135"/>
      <c r="BT37" s="135"/>
      <c r="BU37" s="135"/>
      <c r="BV37" s="135"/>
      <c r="BW37" s="135"/>
      <c r="BX37" s="135"/>
      <c r="BY37" s="135"/>
      <c r="BZ37" s="135"/>
      <c r="CA37" s="135"/>
      <c r="CB37" s="135"/>
      <c r="CC37" s="135"/>
      <c r="CD37" s="135"/>
      <c r="CE37" s="135"/>
      <c r="CF37" s="135"/>
      <c r="CG37" s="135"/>
      <c r="CH37" s="135"/>
      <c r="CI37" s="135"/>
      <c r="CJ37" s="135"/>
    </row>
    <row r="38" spans="1:88" ht="15" customHeight="1">
      <c r="A38" s="135"/>
      <c r="B38" s="135"/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  <c r="S38" s="135"/>
      <c r="T38" s="135"/>
      <c r="U38" s="135"/>
      <c r="V38" s="135"/>
      <c r="W38" s="135"/>
      <c r="X38" s="135"/>
      <c r="Y38" s="135"/>
      <c r="Z38" s="135"/>
      <c r="AA38" s="135"/>
      <c r="AB38" s="135"/>
      <c r="AC38" s="135"/>
      <c r="AD38" s="135"/>
      <c r="AE38" s="135"/>
      <c r="AF38" s="135"/>
      <c r="AG38" s="135"/>
      <c r="AH38" s="135"/>
      <c r="AI38" s="135"/>
      <c r="AJ38" s="135"/>
      <c r="AK38" s="135"/>
      <c r="AL38" s="135"/>
      <c r="AM38" s="135"/>
      <c r="AN38" s="135"/>
      <c r="AO38" s="135"/>
      <c r="AP38" s="135"/>
      <c r="AQ38" s="135"/>
      <c r="AR38" s="135"/>
      <c r="AS38" s="135"/>
      <c r="AT38" s="135"/>
      <c r="AU38" s="135"/>
      <c r="AV38" s="135"/>
      <c r="AW38" s="135"/>
      <c r="AX38" s="135"/>
      <c r="AY38" s="135"/>
      <c r="AZ38" s="135"/>
      <c r="BA38" s="135"/>
      <c r="BB38" s="135"/>
      <c r="BC38" s="135"/>
      <c r="BD38" s="135"/>
      <c r="BE38" s="135"/>
      <c r="BF38" s="135"/>
      <c r="BG38" s="135"/>
      <c r="BH38" s="135"/>
      <c r="BI38" s="135"/>
      <c r="BJ38" s="135"/>
      <c r="BK38" s="135"/>
      <c r="BL38" s="135"/>
      <c r="BM38" s="135"/>
      <c r="BN38" s="135"/>
      <c r="BO38" s="135"/>
      <c r="BP38" s="135"/>
      <c r="BQ38" s="135"/>
      <c r="BR38" s="135"/>
      <c r="BS38" s="135"/>
      <c r="BT38" s="135"/>
      <c r="BU38" s="135"/>
      <c r="BV38" s="135"/>
      <c r="BW38" s="135"/>
      <c r="BX38" s="135"/>
      <c r="BY38" s="135"/>
      <c r="BZ38" s="135"/>
      <c r="CA38" s="135"/>
      <c r="CB38" s="135"/>
      <c r="CC38" s="135"/>
      <c r="CD38" s="135"/>
      <c r="CE38" s="135"/>
      <c r="CF38" s="135"/>
      <c r="CG38" s="135"/>
      <c r="CH38" s="135"/>
      <c r="CI38" s="135"/>
      <c r="CJ38" s="135"/>
    </row>
    <row r="39" spans="1:88" ht="15" customHeight="1">
      <c r="A39" s="135"/>
      <c r="B39" s="135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  <c r="T39" s="135"/>
      <c r="U39" s="135"/>
      <c r="V39" s="135"/>
      <c r="W39" s="135"/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  <c r="AH39" s="135"/>
      <c r="AI39" s="135"/>
      <c r="AJ39" s="135"/>
      <c r="AK39" s="135"/>
      <c r="AL39" s="135"/>
      <c r="AM39" s="135"/>
      <c r="AN39" s="135"/>
      <c r="AO39" s="135"/>
      <c r="AP39" s="135"/>
      <c r="AQ39" s="135"/>
      <c r="AR39" s="135"/>
      <c r="AS39" s="135"/>
      <c r="AT39" s="135"/>
      <c r="AU39" s="135"/>
      <c r="AV39" s="135"/>
      <c r="AW39" s="135"/>
      <c r="AX39" s="135"/>
      <c r="AY39" s="135"/>
      <c r="AZ39" s="135"/>
      <c r="BA39" s="135"/>
      <c r="BB39" s="135"/>
      <c r="BC39" s="135"/>
      <c r="BD39" s="135"/>
      <c r="BE39" s="135"/>
      <c r="BF39" s="135"/>
      <c r="BG39" s="135"/>
      <c r="BH39" s="135"/>
      <c r="BI39" s="135"/>
      <c r="BJ39" s="135"/>
      <c r="BK39" s="135"/>
      <c r="BL39" s="135"/>
      <c r="BM39" s="135"/>
      <c r="BN39" s="135"/>
      <c r="BO39" s="135"/>
      <c r="BP39" s="135"/>
      <c r="BQ39" s="135"/>
      <c r="BR39" s="135"/>
      <c r="BS39" s="135"/>
      <c r="BT39" s="135"/>
      <c r="BU39" s="135"/>
      <c r="BV39" s="135"/>
      <c r="BW39" s="135"/>
      <c r="BX39" s="135"/>
      <c r="BY39" s="135"/>
      <c r="BZ39" s="135"/>
      <c r="CA39" s="135"/>
      <c r="CB39" s="135"/>
      <c r="CC39" s="135"/>
      <c r="CD39" s="135"/>
      <c r="CE39" s="135"/>
      <c r="CF39" s="135"/>
      <c r="CG39" s="135"/>
      <c r="CH39" s="135"/>
      <c r="CI39" s="135"/>
      <c r="CJ39" s="135"/>
    </row>
    <row r="40" spans="1:88" ht="15" customHeight="1">
      <c r="A40" s="135"/>
      <c r="B40" s="135"/>
      <c r="C40" s="135"/>
      <c r="D40" s="135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  <c r="S40" s="135"/>
      <c r="T40" s="135"/>
      <c r="U40" s="135"/>
      <c r="V40" s="135"/>
      <c r="W40" s="135"/>
      <c r="X40" s="135"/>
      <c r="Y40" s="135"/>
      <c r="Z40" s="135"/>
      <c r="AA40" s="135"/>
      <c r="AB40" s="135"/>
      <c r="AC40" s="135"/>
      <c r="AD40" s="135"/>
      <c r="AE40" s="135"/>
      <c r="AF40" s="135"/>
      <c r="AG40" s="135"/>
      <c r="AH40" s="135"/>
      <c r="AI40" s="135"/>
      <c r="AJ40" s="135"/>
      <c r="AK40" s="135"/>
      <c r="AL40" s="135"/>
      <c r="AM40" s="135"/>
      <c r="AN40" s="135"/>
      <c r="AO40" s="135"/>
      <c r="AP40" s="135"/>
      <c r="AQ40" s="135"/>
      <c r="AR40" s="135"/>
      <c r="AS40" s="135"/>
      <c r="AT40" s="135"/>
      <c r="AU40" s="135"/>
      <c r="AV40" s="135"/>
      <c r="AW40" s="135"/>
      <c r="AX40" s="135"/>
      <c r="AY40" s="135"/>
      <c r="AZ40" s="135"/>
      <c r="BA40" s="135"/>
      <c r="BB40" s="135"/>
      <c r="BC40" s="135"/>
      <c r="BD40" s="135"/>
      <c r="BE40" s="135"/>
      <c r="BF40" s="135"/>
      <c r="BG40" s="135"/>
      <c r="BH40" s="135"/>
      <c r="BI40" s="135"/>
      <c r="BJ40" s="135"/>
      <c r="BK40" s="135"/>
      <c r="BL40" s="135"/>
      <c r="BM40" s="135"/>
      <c r="BN40" s="135"/>
      <c r="BO40" s="135"/>
      <c r="BP40" s="135"/>
      <c r="BQ40" s="135"/>
      <c r="BR40" s="135"/>
      <c r="BS40" s="135"/>
      <c r="BT40" s="135"/>
      <c r="BU40" s="135"/>
      <c r="BV40" s="135"/>
      <c r="BW40" s="135"/>
      <c r="BX40" s="135"/>
      <c r="BY40" s="135"/>
      <c r="BZ40" s="135"/>
      <c r="CA40" s="135"/>
      <c r="CB40" s="135"/>
      <c r="CC40" s="135"/>
      <c r="CD40" s="135"/>
      <c r="CE40" s="135"/>
      <c r="CF40" s="135"/>
      <c r="CG40" s="135"/>
      <c r="CH40" s="135"/>
      <c r="CI40" s="135"/>
      <c r="CJ40" s="135"/>
    </row>
    <row r="41" spans="1:88" ht="15" customHeight="1">
      <c r="A41" s="135"/>
      <c r="B41" s="135"/>
      <c r="C41" s="135"/>
      <c r="D41" s="135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  <c r="S41" s="135"/>
      <c r="T41" s="135"/>
      <c r="U41" s="135"/>
      <c r="V41" s="135"/>
      <c r="W41" s="135"/>
      <c r="X41" s="135"/>
      <c r="Y41" s="135"/>
      <c r="Z41" s="135"/>
      <c r="AA41" s="135"/>
      <c r="AB41" s="135"/>
      <c r="AC41" s="135"/>
      <c r="AD41" s="135"/>
      <c r="AE41" s="135"/>
      <c r="AF41" s="135"/>
      <c r="AG41" s="135"/>
      <c r="AH41" s="135"/>
      <c r="AI41" s="135"/>
      <c r="AJ41" s="135"/>
      <c r="AK41" s="135"/>
      <c r="AL41" s="135"/>
      <c r="AM41" s="135"/>
      <c r="AN41" s="135"/>
      <c r="AO41" s="135"/>
      <c r="AP41" s="135"/>
      <c r="AQ41" s="135"/>
      <c r="AR41" s="135"/>
      <c r="AS41" s="135"/>
      <c r="AT41" s="135"/>
      <c r="AU41" s="135"/>
      <c r="AV41" s="135"/>
      <c r="AW41" s="135"/>
      <c r="AX41" s="135"/>
      <c r="AY41" s="135"/>
      <c r="AZ41" s="135"/>
      <c r="BA41" s="135"/>
      <c r="BB41" s="135"/>
      <c r="BC41" s="135"/>
      <c r="BD41" s="135"/>
      <c r="BE41" s="135"/>
      <c r="BF41" s="135"/>
      <c r="BG41" s="135"/>
      <c r="BH41" s="135"/>
      <c r="BI41" s="135"/>
      <c r="BJ41" s="135"/>
      <c r="BK41" s="135"/>
      <c r="BL41" s="135"/>
      <c r="BM41" s="135"/>
      <c r="BN41" s="135"/>
      <c r="BO41" s="135"/>
      <c r="BP41" s="135"/>
      <c r="BQ41" s="135"/>
      <c r="BR41" s="135"/>
      <c r="BS41" s="135"/>
      <c r="BT41" s="135"/>
      <c r="BU41" s="135"/>
      <c r="BV41" s="135"/>
      <c r="BW41" s="135"/>
      <c r="BX41" s="135"/>
      <c r="BY41" s="135"/>
      <c r="BZ41" s="135"/>
      <c r="CA41" s="135"/>
      <c r="CB41" s="135"/>
      <c r="CC41" s="135"/>
      <c r="CD41" s="135"/>
      <c r="CE41" s="135"/>
      <c r="CF41" s="135"/>
      <c r="CG41" s="135"/>
      <c r="CH41" s="135"/>
      <c r="CI41" s="135"/>
      <c r="CJ41" s="135"/>
    </row>
    <row r="42" spans="1:88" ht="15" customHeight="1">
      <c r="A42" s="135"/>
      <c r="B42" s="135"/>
      <c r="C42" s="135"/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P42" s="135"/>
      <c r="Q42" s="135"/>
      <c r="R42" s="135"/>
      <c r="S42" s="135"/>
      <c r="T42" s="135"/>
      <c r="U42" s="135"/>
      <c r="V42" s="135"/>
      <c r="W42" s="135"/>
      <c r="X42" s="135"/>
      <c r="Y42" s="135"/>
      <c r="Z42" s="135"/>
      <c r="AA42" s="135"/>
      <c r="AB42" s="135"/>
      <c r="AC42" s="135"/>
      <c r="AD42" s="135"/>
      <c r="AE42" s="135"/>
      <c r="AF42" s="135"/>
      <c r="AG42" s="135"/>
      <c r="AH42" s="135"/>
      <c r="AI42" s="135"/>
      <c r="AJ42" s="135"/>
      <c r="AK42" s="135"/>
      <c r="AL42" s="135"/>
      <c r="AM42" s="135"/>
      <c r="AN42" s="135"/>
      <c r="AO42" s="135"/>
      <c r="AP42" s="135"/>
      <c r="AQ42" s="135"/>
      <c r="AR42" s="135"/>
      <c r="AS42" s="135"/>
      <c r="AT42" s="135"/>
      <c r="AU42" s="135"/>
      <c r="AV42" s="135"/>
      <c r="AW42" s="135"/>
      <c r="AX42" s="135"/>
      <c r="AY42" s="135"/>
      <c r="AZ42" s="135"/>
      <c r="BA42" s="135"/>
      <c r="BB42" s="135"/>
      <c r="BC42" s="135"/>
      <c r="BD42" s="135"/>
      <c r="BE42" s="135"/>
      <c r="BF42" s="135"/>
      <c r="BG42" s="135"/>
      <c r="BH42" s="135"/>
      <c r="BI42" s="135"/>
      <c r="BJ42" s="135"/>
      <c r="BK42" s="135"/>
      <c r="BL42" s="135"/>
      <c r="BM42" s="135"/>
      <c r="BN42" s="135"/>
      <c r="BO42" s="135"/>
      <c r="BP42" s="135"/>
      <c r="BQ42" s="135"/>
      <c r="BR42" s="135"/>
      <c r="BS42" s="135"/>
      <c r="BT42" s="135"/>
      <c r="BU42" s="135"/>
      <c r="BV42" s="135"/>
      <c r="BW42" s="135"/>
      <c r="BX42" s="135"/>
      <c r="BY42" s="135"/>
      <c r="BZ42" s="135"/>
      <c r="CA42" s="135"/>
      <c r="CB42" s="135"/>
      <c r="CC42" s="135"/>
      <c r="CD42" s="135"/>
      <c r="CE42" s="135"/>
      <c r="CF42" s="135"/>
      <c r="CG42" s="135"/>
      <c r="CH42" s="135"/>
      <c r="CI42" s="135"/>
      <c r="CJ42" s="135"/>
    </row>
    <row r="43" spans="1:88" s="3" customFormat="1" ht="15" customHeight="1">
      <c r="A43" s="135"/>
      <c r="B43" s="135"/>
      <c r="C43" s="135"/>
      <c r="D43" s="135"/>
      <c r="E43" s="135"/>
      <c r="F43" s="135"/>
      <c r="G43" s="135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  <c r="S43" s="135"/>
      <c r="T43" s="135"/>
      <c r="U43" s="135"/>
      <c r="V43" s="135"/>
      <c r="W43" s="135"/>
      <c r="X43" s="135"/>
      <c r="Y43" s="135"/>
      <c r="Z43" s="135"/>
      <c r="AA43" s="135"/>
      <c r="AB43" s="135"/>
      <c r="AC43" s="135"/>
      <c r="AD43" s="135"/>
      <c r="AE43" s="135"/>
      <c r="AF43" s="135"/>
      <c r="AG43" s="135"/>
      <c r="AH43" s="135"/>
      <c r="AI43" s="135"/>
      <c r="AJ43" s="135"/>
      <c r="AK43" s="135"/>
      <c r="AL43" s="135"/>
      <c r="AM43" s="135"/>
      <c r="AN43" s="135"/>
      <c r="AO43" s="135"/>
      <c r="AP43" s="135"/>
      <c r="AQ43" s="135"/>
      <c r="AR43" s="135"/>
      <c r="AS43" s="135"/>
      <c r="AT43" s="135"/>
      <c r="AU43" s="135"/>
      <c r="AV43" s="135"/>
      <c r="AW43" s="135"/>
      <c r="AX43" s="135"/>
      <c r="AY43" s="135"/>
      <c r="AZ43" s="135"/>
      <c r="BA43" s="135"/>
      <c r="BB43" s="135"/>
      <c r="BC43" s="135"/>
      <c r="BD43" s="135"/>
      <c r="BE43" s="135"/>
      <c r="BF43" s="135"/>
      <c r="BG43" s="135"/>
      <c r="BH43" s="135"/>
      <c r="BI43" s="135"/>
      <c r="BJ43" s="135"/>
      <c r="BK43" s="135"/>
      <c r="BL43" s="135"/>
      <c r="BM43" s="135"/>
      <c r="BN43" s="135"/>
      <c r="BO43" s="135"/>
      <c r="BP43" s="135"/>
      <c r="BQ43" s="135"/>
      <c r="BR43" s="135"/>
      <c r="BS43" s="135"/>
      <c r="BT43" s="135"/>
      <c r="BU43" s="135"/>
      <c r="BV43" s="135"/>
      <c r="BW43" s="135"/>
      <c r="BX43" s="135"/>
      <c r="BY43" s="135"/>
      <c r="BZ43" s="135"/>
      <c r="CA43" s="135"/>
      <c r="CB43" s="135"/>
      <c r="CC43" s="135"/>
      <c r="CD43" s="135"/>
      <c r="CE43" s="135"/>
      <c r="CF43" s="135"/>
      <c r="CG43" s="135"/>
      <c r="CH43" s="135"/>
      <c r="CI43" s="135"/>
      <c r="CJ43" s="135"/>
    </row>
    <row r="44" spans="1:88" ht="15" customHeight="1">
      <c r="A44" s="135"/>
      <c r="B44" s="135"/>
      <c r="C44" s="135"/>
      <c r="D44" s="135"/>
      <c r="E44" s="135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5"/>
      <c r="R44" s="135"/>
      <c r="S44" s="135"/>
      <c r="T44" s="135"/>
      <c r="U44" s="135"/>
      <c r="V44" s="135"/>
      <c r="W44" s="135"/>
      <c r="X44" s="135"/>
      <c r="Y44" s="135"/>
      <c r="Z44" s="135"/>
      <c r="AA44" s="135"/>
      <c r="AB44" s="135"/>
      <c r="AC44" s="135"/>
      <c r="AD44" s="135"/>
      <c r="AE44" s="135"/>
      <c r="AF44" s="135"/>
      <c r="AG44" s="135"/>
      <c r="AH44" s="135"/>
      <c r="AI44" s="135"/>
      <c r="AJ44" s="135"/>
      <c r="AK44" s="135"/>
      <c r="AL44" s="135"/>
      <c r="AM44" s="135"/>
      <c r="AN44" s="135"/>
      <c r="AO44" s="135"/>
      <c r="AP44" s="135"/>
      <c r="AQ44" s="135"/>
      <c r="AR44" s="135"/>
      <c r="AS44" s="135"/>
      <c r="AT44" s="135"/>
      <c r="AU44" s="135"/>
      <c r="AV44" s="135"/>
      <c r="AW44" s="135"/>
      <c r="AX44" s="135"/>
      <c r="AY44" s="135"/>
      <c r="AZ44" s="135"/>
      <c r="BA44" s="135"/>
      <c r="BB44" s="135"/>
      <c r="BC44" s="135"/>
      <c r="BD44" s="135"/>
      <c r="BE44" s="135"/>
      <c r="BF44" s="135"/>
      <c r="BG44" s="135"/>
      <c r="BH44" s="135"/>
      <c r="BI44" s="135"/>
      <c r="BJ44" s="135"/>
      <c r="BK44" s="135"/>
      <c r="BL44" s="135"/>
      <c r="BM44" s="135"/>
      <c r="BN44" s="135"/>
      <c r="BO44" s="135"/>
      <c r="BP44" s="135"/>
      <c r="BQ44" s="135"/>
      <c r="BR44" s="135"/>
      <c r="BS44" s="135"/>
      <c r="BT44" s="135"/>
      <c r="BU44" s="135"/>
      <c r="BV44" s="135"/>
      <c r="BW44" s="135"/>
      <c r="BX44" s="135"/>
      <c r="BY44" s="135"/>
      <c r="BZ44" s="135"/>
      <c r="CA44" s="135"/>
      <c r="CB44" s="135"/>
      <c r="CC44" s="135"/>
      <c r="CD44" s="135"/>
      <c r="CE44" s="135"/>
      <c r="CF44" s="135"/>
      <c r="CG44" s="135"/>
      <c r="CH44" s="135"/>
      <c r="CI44" s="135"/>
      <c r="CJ44" s="135"/>
    </row>
    <row r="45" spans="1:88" ht="15" customHeight="1">
      <c r="A45" s="135"/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  <c r="AC45" s="135"/>
      <c r="AD45" s="135"/>
      <c r="AE45" s="135"/>
      <c r="AF45" s="135"/>
      <c r="AG45" s="135"/>
      <c r="AH45" s="135"/>
      <c r="AI45" s="135"/>
      <c r="AJ45" s="135"/>
      <c r="AK45" s="135"/>
      <c r="AL45" s="135"/>
      <c r="AM45" s="135"/>
      <c r="AN45" s="135"/>
      <c r="AO45" s="135"/>
      <c r="AP45" s="135"/>
      <c r="AQ45" s="135"/>
      <c r="AR45" s="135"/>
      <c r="AS45" s="135"/>
      <c r="AT45" s="135"/>
      <c r="AU45" s="135"/>
      <c r="AV45" s="135"/>
      <c r="AW45" s="135"/>
      <c r="AX45" s="135"/>
      <c r="AY45" s="135"/>
      <c r="AZ45" s="135"/>
      <c r="BA45" s="135"/>
      <c r="BB45" s="135"/>
      <c r="BC45" s="135"/>
      <c r="BD45" s="135"/>
      <c r="BE45" s="135"/>
      <c r="BF45" s="135"/>
      <c r="BG45" s="135"/>
      <c r="BH45" s="135"/>
      <c r="BI45" s="135"/>
      <c r="BJ45" s="135"/>
      <c r="BK45" s="135"/>
      <c r="BL45" s="135"/>
      <c r="BM45" s="135"/>
      <c r="BN45" s="135"/>
      <c r="BO45" s="135"/>
      <c r="BP45" s="135"/>
      <c r="BQ45" s="135"/>
      <c r="BR45" s="135"/>
      <c r="BS45" s="135"/>
      <c r="BT45" s="135"/>
      <c r="BU45" s="135"/>
      <c r="BV45" s="135"/>
      <c r="BW45" s="135"/>
      <c r="BX45" s="135"/>
      <c r="BY45" s="135"/>
      <c r="BZ45" s="135"/>
      <c r="CA45" s="135"/>
      <c r="CB45" s="135"/>
      <c r="CC45" s="135"/>
      <c r="CD45" s="135"/>
      <c r="CE45" s="135"/>
      <c r="CF45" s="135"/>
      <c r="CG45" s="135"/>
      <c r="CH45" s="135"/>
      <c r="CI45" s="135"/>
      <c r="CJ45" s="135"/>
    </row>
    <row r="46" spans="1:88" ht="15" customHeight="1">
      <c r="A46" s="135"/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  <c r="AC46" s="135"/>
      <c r="AD46" s="135"/>
      <c r="AE46" s="135"/>
      <c r="AF46" s="135"/>
      <c r="AG46" s="135"/>
      <c r="AH46" s="135"/>
      <c r="AI46" s="135"/>
      <c r="AJ46" s="135"/>
      <c r="AK46" s="135"/>
      <c r="AL46" s="135"/>
      <c r="AM46" s="135"/>
      <c r="AN46" s="135"/>
      <c r="AO46" s="135"/>
      <c r="AP46" s="135"/>
      <c r="AQ46" s="135"/>
      <c r="AR46" s="135"/>
      <c r="AS46" s="135"/>
      <c r="AT46" s="135"/>
      <c r="AU46" s="135"/>
      <c r="AV46" s="135"/>
      <c r="AW46" s="135"/>
      <c r="AX46" s="135"/>
      <c r="AY46" s="135"/>
      <c r="AZ46" s="135"/>
      <c r="BA46" s="135"/>
      <c r="BB46" s="135"/>
      <c r="BC46" s="135"/>
      <c r="BD46" s="135"/>
      <c r="BE46" s="135"/>
      <c r="BF46" s="135"/>
      <c r="BG46" s="135"/>
      <c r="BH46" s="135"/>
      <c r="BI46" s="135"/>
      <c r="BJ46" s="135"/>
      <c r="BK46" s="135"/>
      <c r="BL46" s="135"/>
      <c r="BM46" s="135"/>
      <c r="BN46" s="135"/>
      <c r="BO46" s="135"/>
      <c r="BP46" s="135"/>
      <c r="BQ46" s="135"/>
      <c r="BR46" s="135"/>
      <c r="BS46" s="135"/>
      <c r="BT46" s="135"/>
      <c r="BU46" s="135"/>
      <c r="BV46" s="135"/>
      <c r="BW46" s="135"/>
      <c r="BX46" s="135"/>
      <c r="BY46" s="135"/>
      <c r="BZ46" s="135"/>
      <c r="CA46" s="135"/>
      <c r="CB46" s="135"/>
      <c r="CC46" s="135"/>
      <c r="CD46" s="135"/>
      <c r="CE46" s="135"/>
      <c r="CF46" s="135"/>
      <c r="CG46" s="135"/>
      <c r="CH46" s="135"/>
      <c r="CI46" s="135"/>
      <c r="CJ46" s="135"/>
    </row>
    <row r="47" spans="1:88" ht="15" customHeight="1">
      <c r="A47" s="135"/>
      <c r="B47" s="135"/>
      <c r="C47" s="135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135"/>
      <c r="P47" s="135"/>
      <c r="Q47" s="135"/>
      <c r="R47" s="135"/>
      <c r="S47" s="135"/>
      <c r="T47" s="135"/>
      <c r="U47" s="135"/>
      <c r="V47" s="135"/>
      <c r="W47" s="135"/>
      <c r="X47" s="135"/>
      <c r="Y47" s="135"/>
      <c r="Z47" s="135"/>
      <c r="AA47" s="135"/>
      <c r="AB47" s="135"/>
      <c r="AC47" s="135"/>
      <c r="AD47" s="135"/>
      <c r="AE47" s="135"/>
      <c r="AF47" s="135"/>
      <c r="AG47" s="135"/>
      <c r="AH47" s="135"/>
      <c r="AI47" s="135"/>
      <c r="AJ47" s="135"/>
      <c r="AK47" s="135"/>
      <c r="AL47" s="135"/>
      <c r="AM47" s="135"/>
      <c r="AN47" s="135"/>
      <c r="AO47" s="135"/>
      <c r="AP47" s="135"/>
      <c r="AQ47" s="135"/>
      <c r="AR47" s="135"/>
      <c r="AS47" s="135"/>
      <c r="AT47" s="135"/>
      <c r="AU47" s="135"/>
      <c r="AV47" s="135"/>
      <c r="AW47" s="135"/>
      <c r="AX47" s="135"/>
      <c r="AY47" s="135"/>
      <c r="AZ47" s="135"/>
      <c r="BA47" s="135"/>
      <c r="BB47" s="135"/>
      <c r="BC47" s="135"/>
      <c r="BD47" s="135"/>
      <c r="BE47" s="135"/>
      <c r="BF47" s="135"/>
      <c r="BG47" s="135"/>
      <c r="BH47" s="135"/>
      <c r="BI47" s="135"/>
      <c r="BJ47" s="135"/>
      <c r="BK47" s="135"/>
      <c r="BL47" s="135"/>
      <c r="BM47" s="135"/>
      <c r="BN47" s="135"/>
      <c r="BO47" s="135"/>
      <c r="BP47" s="135"/>
      <c r="BQ47" s="135"/>
      <c r="BR47" s="135"/>
      <c r="BS47" s="135"/>
      <c r="BT47" s="135"/>
      <c r="BU47" s="135"/>
      <c r="BV47" s="135"/>
      <c r="BW47" s="135"/>
      <c r="BX47" s="135"/>
      <c r="BY47" s="135"/>
      <c r="BZ47" s="135"/>
      <c r="CA47" s="135"/>
      <c r="CB47" s="135"/>
      <c r="CC47" s="135"/>
      <c r="CD47" s="135"/>
      <c r="CE47" s="135"/>
      <c r="CF47" s="135"/>
      <c r="CG47" s="135"/>
      <c r="CH47" s="135"/>
      <c r="CI47" s="135"/>
      <c r="CJ47" s="135"/>
    </row>
    <row r="48" spans="1:88" ht="15" customHeight="1">
      <c r="A48" s="135"/>
      <c r="B48" s="135"/>
      <c r="C48" s="135"/>
      <c r="D48" s="135"/>
      <c r="E48" s="135"/>
      <c r="F48" s="135"/>
      <c r="G48" s="135"/>
      <c r="H48" s="135"/>
      <c r="I48" s="135"/>
      <c r="J48" s="135"/>
      <c r="K48" s="135"/>
      <c r="L48" s="135"/>
      <c r="M48" s="135"/>
      <c r="N48" s="135"/>
      <c r="O48" s="135"/>
      <c r="P48" s="135"/>
      <c r="Q48" s="135"/>
      <c r="R48" s="135"/>
      <c r="S48" s="135"/>
      <c r="T48" s="135"/>
      <c r="U48" s="135"/>
      <c r="V48" s="135"/>
      <c r="W48" s="135"/>
      <c r="X48" s="135"/>
      <c r="Y48" s="135"/>
      <c r="Z48" s="135"/>
      <c r="AA48" s="135"/>
      <c r="AB48" s="135"/>
      <c r="AC48" s="135"/>
      <c r="AD48" s="135"/>
      <c r="AE48" s="135"/>
      <c r="AF48" s="135"/>
      <c r="AG48" s="135"/>
      <c r="AH48" s="135"/>
      <c r="AI48" s="135"/>
      <c r="AJ48" s="135"/>
      <c r="AK48" s="135"/>
      <c r="AL48" s="135"/>
      <c r="AM48" s="135"/>
      <c r="AN48" s="135"/>
      <c r="AO48" s="135"/>
      <c r="AP48" s="135"/>
      <c r="AQ48" s="135"/>
      <c r="AR48" s="135"/>
      <c r="AS48" s="135"/>
      <c r="AT48" s="135"/>
      <c r="AU48" s="135"/>
      <c r="AV48" s="135"/>
      <c r="AW48" s="135"/>
      <c r="AX48" s="135"/>
      <c r="AY48" s="135"/>
      <c r="AZ48" s="135"/>
      <c r="BA48" s="135"/>
      <c r="BB48" s="135"/>
      <c r="BC48" s="135"/>
      <c r="BD48" s="135"/>
      <c r="BE48" s="135"/>
      <c r="BF48" s="135"/>
      <c r="BG48" s="135"/>
      <c r="BH48" s="135"/>
      <c r="BI48" s="135"/>
      <c r="BJ48" s="135"/>
      <c r="BK48" s="135"/>
      <c r="BL48" s="135"/>
      <c r="BM48" s="135"/>
      <c r="BN48" s="135"/>
      <c r="BO48" s="135"/>
      <c r="BP48" s="135"/>
      <c r="BQ48" s="135"/>
      <c r="BR48" s="135"/>
      <c r="BS48" s="135"/>
      <c r="BT48" s="135"/>
      <c r="BU48" s="135"/>
      <c r="BV48" s="135"/>
      <c r="BW48" s="135"/>
      <c r="BX48" s="135"/>
      <c r="BY48" s="135"/>
      <c r="BZ48" s="135"/>
      <c r="CA48" s="135"/>
      <c r="CB48" s="135"/>
      <c r="CC48" s="135"/>
      <c r="CD48" s="135"/>
      <c r="CE48" s="135"/>
      <c r="CF48" s="135"/>
      <c r="CG48" s="135"/>
      <c r="CH48" s="135"/>
      <c r="CI48" s="135"/>
      <c r="CJ48" s="135"/>
    </row>
    <row r="49" spans="1:88" ht="15" customHeight="1">
      <c r="A49" s="135"/>
      <c r="B49" s="135"/>
      <c r="C49" s="135"/>
      <c r="D49" s="135"/>
      <c r="E49" s="135"/>
      <c r="F49" s="135"/>
      <c r="G49" s="135"/>
      <c r="H49" s="135"/>
      <c r="I49" s="135"/>
      <c r="J49" s="135"/>
      <c r="K49" s="135"/>
      <c r="L49" s="135"/>
      <c r="M49" s="135"/>
      <c r="N49" s="135"/>
      <c r="O49" s="135"/>
      <c r="P49" s="135"/>
      <c r="Q49" s="135"/>
      <c r="R49" s="135"/>
      <c r="S49" s="135"/>
      <c r="T49" s="135"/>
      <c r="U49" s="135"/>
      <c r="V49" s="135"/>
      <c r="W49" s="135"/>
      <c r="X49" s="135"/>
      <c r="Y49" s="135"/>
      <c r="Z49" s="135"/>
      <c r="AA49" s="135"/>
      <c r="AB49" s="135"/>
      <c r="AC49" s="135"/>
      <c r="AD49" s="135"/>
      <c r="AE49" s="135"/>
      <c r="AF49" s="135"/>
      <c r="AG49" s="135"/>
      <c r="AH49" s="135"/>
      <c r="AI49" s="135"/>
      <c r="AJ49" s="135"/>
      <c r="AK49" s="135"/>
      <c r="AL49" s="135"/>
      <c r="AM49" s="135"/>
      <c r="AN49" s="135"/>
      <c r="AO49" s="135"/>
      <c r="AP49" s="135"/>
      <c r="AQ49" s="135"/>
      <c r="AR49" s="135"/>
      <c r="AS49" s="135"/>
      <c r="AT49" s="135"/>
      <c r="AU49" s="135"/>
      <c r="AV49" s="135"/>
      <c r="AW49" s="135"/>
      <c r="AX49" s="135"/>
      <c r="AY49" s="135"/>
      <c r="AZ49" s="135"/>
      <c r="BA49" s="135"/>
      <c r="BB49" s="135"/>
      <c r="BC49" s="135"/>
      <c r="BD49" s="135"/>
      <c r="BE49" s="135"/>
      <c r="BF49" s="135"/>
      <c r="BG49" s="135"/>
      <c r="BH49" s="135"/>
      <c r="BI49" s="135"/>
      <c r="BJ49" s="135"/>
      <c r="BK49" s="135"/>
      <c r="BL49" s="135"/>
      <c r="BM49" s="135"/>
      <c r="BN49" s="135"/>
      <c r="BO49" s="135"/>
      <c r="BP49" s="135"/>
      <c r="BQ49" s="135"/>
      <c r="BR49" s="135"/>
      <c r="BS49" s="135"/>
      <c r="BT49" s="135"/>
      <c r="BU49" s="135"/>
      <c r="BV49" s="135"/>
      <c r="BW49" s="135"/>
      <c r="BX49" s="135"/>
      <c r="BY49" s="135"/>
      <c r="BZ49" s="135"/>
      <c r="CA49" s="135"/>
      <c r="CB49" s="135"/>
      <c r="CC49" s="135"/>
      <c r="CD49" s="135"/>
      <c r="CE49" s="135"/>
      <c r="CF49" s="135"/>
      <c r="CG49" s="135"/>
      <c r="CH49" s="135"/>
      <c r="CI49" s="135"/>
      <c r="CJ49" s="135"/>
    </row>
    <row r="50" spans="1:88" ht="15" customHeight="1">
      <c r="A50" s="135"/>
      <c r="B50" s="135"/>
      <c r="C50" s="135"/>
      <c r="D50" s="135"/>
      <c r="E50" s="135"/>
      <c r="F50" s="135"/>
      <c r="G50" s="135"/>
      <c r="H50" s="135"/>
      <c r="I50" s="135"/>
      <c r="J50" s="135"/>
      <c r="K50" s="135"/>
      <c r="L50" s="135"/>
      <c r="M50" s="135"/>
      <c r="N50" s="135"/>
      <c r="O50" s="135"/>
      <c r="P50" s="135"/>
      <c r="Q50" s="135"/>
      <c r="R50" s="135"/>
      <c r="S50" s="135"/>
      <c r="T50" s="135"/>
      <c r="U50" s="135"/>
      <c r="V50" s="135"/>
      <c r="W50" s="135"/>
      <c r="X50" s="135"/>
      <c r="Y50" s="135"/>
      <c r="Z50" s="135"/>
      <c r="AA50" s="135"/>
      <c r="AB50" s="135"/>
      <c r="AC50" s="135"/>
      <c r="AD50" s="135"/>
      <c r="AE50" s="135"/>
      <c r="AF50" s="135"/>
      <c r="AG50" s="135"/>
      <c r="AH50" s="135"/>
      <c r="AI50" s="135"/>
      <c r="AJ50" s="135"/>
      <c r="AK50" s="135"/>
      <c r="AL50" s="135"/>
      <c r="AM50" s="135"/>
      <c r="AN50" s="135"/>
      <c r="AO50" s="135"/>
      <c r="AP50" s="135"/>
      <c r="AQ50" s="135"/>
      <c r="AR50" s="135"/>
      <c r="AS50" s="135"/>
      <c r="AT50" s="135"/>
      <c r="AU50" s="135"/>
      <c r="AV50" s="135"/>
      <c r="AW50" s="135"/>
      <c r="AX50" s="135"/>
      <c r="AY50" s="135"/>
      <c r="AZ50" s="135"/>
      <c r="BA50" s="135"/>
      <c r="BB50" s="135"/>
      <c r="BC50" s="135"/>
      <c r="BD50" s="135"/>
      <c r="BE50" s="135"/>
      <c r="BF50" s="135"/>
      <c r="BG50" s="135"/>
      <c r="BH50" s="135"/>
      <c r="BI50" s="135"/>
      <c r="BJ50" s="135"/>
      <c r="BK50" s="135"/>
      <c r="BL50" s="135"/>
      <c r="BM50" s="135"/>
      <c r="BN50" s="135"/>
      <c r="BO50" s="135"/>
      <c r="BP50" s="135"/>
      <c r="BQ50" s="135"/>
      <c r="BR50" s="135"/>
      <c r="BS50" s="135"/>
      <c r="BT50" s="135"/>
      <c r="BU50" s="135"/>
      <c r="BV50" s="135"/>
      <c r="BW50" s="135"/>
      <c r="BX50" s="135"/>
      <c r="BY50" s="135"/>
      <c r="BZ50" s="135"/>
      <c r="CA50" s="135"/>
      <c r="CB50" s="135"/>
      <c r="CC50" s="135"/>
      <c r="CD50" s="135"/>
      <c r="CE50" s="135"/>
      <c r="CF50" s="135"/>
      <c r="CG50" s="135"/>
      <c r="CH50" s="135"/>
      <c r="CI50" s="135"/>
      <c r="CJ50" s="135"/>
    </row>
    <row r="51" spans="1:88" ht="15" customHeight="1">
      <c r="A51" s="135"/>
      <c r="B51" s="135"/>
      <c r="C51" s="135"/>
      <c r="D51" s="135"/>
      <c r="E51" s="135"/>
      <c r="F51" s="135"/>
      <c r="G51" s="135"/>
      <c r="H51" s="135"/>
      <c r="I51" s="135"/>
      <c r="J51" s="135"/>
      <c r="K51" s="135"/>
      <c r="L51" s="135"/>
      <c r="M51" s="135"/>
      <c r="N51" s="135"/>
      <c r="O51" s="135"/>
      <c r="P51" s="135"/>
      <c r="Q51" s="135"/>
      <c r="R51" s="135"/>
      <c r="S51" s="135"/>
      <c r="T51" s="135"/>
      <c r="U51" s="135"/>
      <c r="V51" s="135"/>
      <c r="W51" s="135"/>
      <c r="X51" s="135"/>
      <c r="Y51" s="135"/>
      <c r="Z51" s="135"/>
      <c r="AA51" s="135"/>
      <c r="AB51" s="135"/>
      <c r="AC51" s="135"/>
      <c r="AD51" s="135"/>
      <c r="AE51" s="135"/>
      <c r="AF51" s="135"/>
      <c r="AG51" s="135"/>
      <c r="AH51" s="135"/>
      <c r="AI51" s="135"/>
      <c r="AJ51" s="135"/>
      <c r="AK51" s="135"/>
      <c r="AL51" s="135"/>
      <c r="AM51" s="135"/>
      <c r="AN51" s="135"/>
      <c r="AO51" s="135"/>
      <c r="AP51" s="135"/>
      <c r="AQ51" s="135"/>
      <c r="AR51" s="135"/>
      <c r="AS51" s="135"/>
      <c r="AT51" s="135"/>
      <c r="AU51" s="135"/>
      <c r="AV51" s="135"/>
      <c r="AW51" s="135"/>
      <c r="AX51" s="135"/>
      <c r="AY51" s="135"/>
      <c r="AZ51" s="135"/>
      <c r="BA51" s="135"/>
      <c r="BB51" s="135"/>
      <c r="BC51" s="135"/>
      <c r="BD51" s="135"/>
      <c r="BE51" s="135"/>
      <c r="BF51" s="135"/>
      <c r="BG51" s="135"/>
      <c r="BH51" s="135"/>
      <c r="BI51" s="135"/>
      <c r="BJ51" s="135"/>
      <c r="BK51" s="135"/>
      <c r="BL51" s="135"/>
      <c r="BM51" s="135"/>
      <c r="BN51" s="135"/>
      <c r="BO51" s="135"/>
      <c r="BP51" s="135"/>
      <c r="BQ51" s="135"/>
      <c r="BR51" s="135"/>
      <c r="BS51" s="135"/>
      <c r="BT51" s="135"/>
      <c r="BU51" s="135"/>
      <c r="BV51" s="135"/>
      <c r="BW51" s="135"/>
      <c r="BX51" s="135"/>
      <c r="BY51" s="135"/>
      <c r="BZ51" s="135"/>
      <c r="CA51" s="135"/>
      <c r="CB51" s="135"/>
      <c r="CC51" s="135"/>
      <c r="CD51" s="135"/>
      <c r="CE51" s="135"/>
      <c r="CF51" s="135"/>
      <c r="CG51" s="135"/>
      <c r="CH51" s="135"/>
      <c r="CI51" s="135"/>
      <c r="CJ51" s="135"/>
    </row>
    <row r="52" spans="1:88" ht="15" customHeight="1">
      <c r="A52" s="135"/>
      <c r="B52" s="135"/>
      <c r="C52" s="135"/>
      <c r="D52" s="135"/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135"/>
      <c r="X52" s="135"/>
      <c r="Y52" s="135"/>
      <c r="Z52" s="135"/>
      <c r="AA52" s="135"/>
      <c r="AB52" s="135"/>
      <c r="AC52" s="135"/>
      <c r="AD52" s="135"/>
      <c r="AE52" s="135"/>
      <c r="AF52" s="135"/>
      <c r="AG52" s="135"/>
      <c r="AH52" s="135"/>
      <c r="AI52" s="135"/>
      <c r="AJ52" s="135"/>
      <c r="AK52" s="135"/>
      <c r="AL52" s="135"/>
      <c r="AM52" s="135"/>
      <c r="AN52" s="135"/>
      <c r="AO52" s="135"/>
      <c r="AP52" s="135"/>
      <c r="AQ52" s="135"/>
      <c r="AR52" s="135"/>
      <c r="AS52" s="135"/>
      <c r="AT52" s="135"/>
      <c r="AU52" s="135"/>
      <c r="AV52" s="135"/>
      <c r="AW52" s="135"/>
      <c r="AX52" s="135"/>
      <c r="AY52" s="135"/>
      <c r="AZ52" s="135"/>
      <c r="BA52" s="135"/>
      <c r="BB52" s="135"/>
      <c r="BC52" s="135"/>
      <c r="BD52" s="135"/>
      <c r="BE52" s="135"/>
      <c r="BF52" s="135"/>
      <c r="BG52" s="135"/>
      <c r="BH52" s="135"/>
      <c r="BI52" s="135"/>
      <c r="BJ52" s="135"/>
      <c r="BK52" s="135"/>
      <c r="BL52" s="135"/>
      <c r="BM52" s="135"/>
      <c r="BN52" s="135"/>
      <c r="BO52" s="135"/>
      <c r="BP52" s="135"/>
      <c r="BQ52" s="135"/>
      <c r="BR52" s="135"/>
      <c r="BS52" s="135"/>
      <c r="BT52" s="135"/>
      <c r="BU52" s="135"/>
      <c r="BV52" s="135"/>
      <c r="BW52" s="135"/>
      <c r="BX52" s="135"/>
      <c r="BY52" s="135"/>
      <c r="BZ52" s="135"/>
      <c r="CA52" s="135"/>
      <c r="CB52" s="135"/>
      <c r="CC52" s="135"/>
      <c r="CD52" s="135"/>
      <c r="CE52" s="135"/>
      <c r="CF52" s="135"/>
      <c r="CG52" s="135"/>
      <c r="CH52" s="135"/>
      <c r="CI52" s="135"/>
      <c r="CJ52" s="135"/>
    </row>
    <row r="53" spans="1:88" s="3" customFormat="1" ht="15" customHeight="1">
      <c r="A53" s="135"/>
      <c r="B53" s="135"/>
      <c r="C53" s="135"/>
      <c r="D53" s="135"/>
      <c r="E53" s="135"/>
      <c r="F53" s="135"/>
      <c r="G53" s="135"/>
      <c r="H53" s="135"/>
      <c r="I53" s="135"/>
      <c r="J53" s="135"/>
      <c r="K53" s="135"/>
      <c r="L53" s="135"/>
      <c r="M53" s="135"/>
      <c r="N53" s="135"/>
      <c r="O53" s="135"/>
      <c r="P53" s="135"/>
      <c r="Q53" s="135"/>
      <c r="R53" s="135"/>
      <c r="S53" s="135"/>
      <c r="T53" s="135"/>
      <c r="U53" s="135"/>
      <c r="V53" s="135"/>
      <c r="W53" s="135"/>
      <c r="X53" s="135"/>
      <c r="Y53" s="135"/>
      <c r="Z53" s="135"/>
      <c r="AA53" s="135"/>
      <c r="AB53" s="135"/>
      <c r="AC53" s="135"/>
      <c r="AD53" s="135"/>
      <c r="AE53" s="135"/>
      <c r="AF53" s="135"/>
      <c r="AG53" s="135"/>
      <c r="AH53" s="135"/>
      <c r="AI53" s="135"/>
      <c r="AJ53" s="135"/>
      <c r="AK53" s="135"/>
      <c r="AL53" s="135"/>
      <c r="AM53" s="135"/>
      <c r="AN53" s="135"/>
      <c r="AO53" s="135"/>
      <c r="AP53" s="135"/>
      <c r="AQ53" s="135"/>
      <c r="AR53" s="135"/>
      <c r="AS53" s="135"/>
      <c r="AT53" s="135"/>
      <c r="AU53" s="135"/>
      <c r="AV53" s="135"/>
      <c r="AW53" s="135"/>
      <c r="AX53" s="135"/>
      <c r="AY53" s="135"/>
      <c r="AZ53" s="135"/>
      <c r="BA53" s="135"/>
      <c r="BB53" s="135"/>
      <c r="BC53" s="135"/>
      <c r="BD53" s="135"/>
      <c r="BE53" s="135"/>
      <c r="BF53" s="135"/>
      <c r="BG53" s="135"/>
      <c r="BH53" s="135"/>
      <c r="BI53" s="135"/>
      <c r="BJ53" s="135"/>
      <c r="BK53" s="135"/>
      <c r="BL53" s="135"/>
      <c r="BM53" s="135"/>
      <c r="BN53" s="135"/>
      <c r="BO53" s="135"/>
      <c r="BP53" s="135"/>
      <c r="BQ53" s="135"/>
      <c r="BR53" s="135"/>
      <c r="BS53" s="135"/>
      <c r="BT53" s="135"/>
      <c r="BU53" s="135"/>
      <c r="BV53" s="135"/>
      <c r="BW53" s="135"/>
      <c r="BX53" s="135"/>
      <c r="BY53" s="135"/>
      <c r="BZ53" s="135"/>
      <c r="CA53" s="135"/>
      <c r="CB53" s="135"/>
      <c r="CC53" s="135"/>
      <c r="CD53" s="135"/>
      <c r="CE53" s="135"/>
      <c r="CF53" s="135"/>
      <c r="CG53" s="135"/>
      <c r="CH53" s="135"/>
      <c r="CI53" s="135"/>
      <c r="CJ53" s="135"/>
    </row>
    <row r="54" spans="1:88" s="3" customFormat="1" ht="13" customHeight="1">
      <c r="A54" s="135"/>
      <c r="B54" s="135"/>
      <c r="C54" s="135"/>
      <c r="D54" s="135"/>
      <c r="E54" s="135"/>
      <c r="F54" s="135"/>
      <c r="G54" s="135"/>
      <c r="H54" s="135"/>
      <c r="I54" s="135"/>
      <c r="J54" s="135"/>
      <c r="K54" s="135"/>
      <c r="L54" s="135"/>
      <c r="M54" s="135"/>
      <c r="N54" s="135"/>
      <c r="O54" s="135"/>
      <c r="P54" s="135"/>
      <c r="Q54" s="135"/>
      <c r="R54" s="135"/>
      <c r="S54" s="135"/>
      <c r="T54" s="135"/>
      <c r="U54" s="135"/>
      <c r="V54" s="135"/>
      <c r="W54" s="135"/>
      <c r="X54" s="135"/>
      <c r="Y54" s="135"/>
      <c r="Z54" s="135"/>
      <c r="AA54" s="135"/>
      <c r="AB54" s="135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5"/>
      <c r="AP54" s="135"/>
      <c r="AQ54" s="135"/>
      <c r="AR54" s="135"/>
      <c r="AS54" s="135"/>
      <c r="AT54" s="135"/>
      <c r="AU54" s="135"/>
      <c r="AV54" s="135"/>
      <c r="AW54" s="135"/>
      <c r="AX54" s="135"/>
      <c r="AY54" s="135"/>
      <c r="AZ54" s="135"/>
      <c r="BA54" s="135"/>
      <c r="BB54" s="135"/>
      <c r="BC54" s="135"/>
      <c r="BD54" s="135"/>
      <c r="BE54" s="135"/>
      <c r="BF54" s="135"/>
      <c r="BG54" s="135"/>
      <c r="BH54" s="135"/>
      <c r="BI54" s="135"/>
      <c r="BJ54" s="135"/>
      <c r="BK54" s="135"/>
      <c r="BL54" s="135"/>
      <c r="BM54" s="135"/>
      <c r="BN54" s="135"/>
      <c r="BO54" s="135"/>
      <c r="BP54" s="135"/>
      <c r="BQ54" s="135"/>
      <c r="BR54" s="135"/>
      <c r="BS54" s="135"/>
      <c r="BT54" s="135"/>
      <c r="BU54" s="135"/>
      <c r="BV54" s="135"/>
      <c r="BW54" s="135"/>
      <c r="BX54" s="135"/>
      <c r="BY54" s="135"/>
      <c r="BZ54" s="135"/>
      <c r="CA54" s="135"/>
      <c r="CB54" s="135"/>
      <c r="CC54" s="135"/>
      <c r="CD54" s="135"/>
      <c r="CE54" s="135"/>
      <c r="CF54" s="135"/>
      <c r="CG54" s="135"/>
      <c r="CH54" s="135"/>
      <c r="CI54" s="135"/>
      <c r="CJ54" s="135"/>
    </row>
    <row r="55" spans="1:88" s="3" customFormat="1" ht="13" customHeight="1">
      <c r="A55" s="135"/>
      <c r="B55" s="135"/>
      <c r="C55" s="135"/>
      <c r="D55" s="135"/>
      <c r="E55" s="135"/>
      <c r="F55" s="135"/>
      <c r="G55" s="135"/>
      <c r="H55" s="135"/>
      <c r="I55" s="135"/>
      <c r="J55" s="135"/>
      <c r="K55" s="135"/>
      <c r="L55" s="135"/>
      <c r="M55" s="135"/>
      <c r="N55" s="135"/>
      <c r="O55" s="135"/>
      <c r="P55" s="135"/>
      <c r="Q55" s="135"/>
      <c r="R55" s="135"/>
      <c r="S55" s="135"/>
      <c r="T55" s="135"/>
      <c r="U55" s="135"/>
      <c r="V55" s="135"/>
      <c r="W55" s="135"/>
      <c r="X55" s="135"/>
      <c r="Y55" s="135"/>
      <c r="Z55" s="135"/>
      <c r="AA55" s="135"/>
      <c r="AB55" s="135"/>
      <c r="AC55" s="135"/>
      <c r="AD55" s="135"/>
      <c r="AE55" s="135"/>
      <c r="AF55" s="135"/>
      <c r="AG55" s="135"/>
      <c r="AH55" s="135"/>
      <c r="AI55" s="135"/>
      <c r="AJ55" s="135"/>
      <c r="AK55" s="135"/>
      <c r="AL55" s="135"/>
      <c r="AM55" s="135"/>
      <c r="AN55" s="135"/>
      <c r="AO55" s="135"/>
      <c r="AP55" s="135"/>
      <c r="AQ55" s="135"/>
      <c r="AR55" s="135"/>
      <c r="AS55" s="135"/>
      <c r="AT55" s="135"/>
      <c r="AU55" s="135"/>
      <c r="AV55" s="135"/>
      <c r="AW55" s="135"/>
      <c r="AX55" s="135"/>
      <c r="AY55" s="135"/>
      <c r="AZ55" s="135"/>
      <c r="BA55" s="135"/>
      <c r="BB55" s="135"/>
      <c r="BC55" s="135"/>
      <c r="BD55" s="135"/>
      <c r="BE55" s="135"/>
      <c r="BF55" s="135"/>
      <c r="BG55" s="135"/>
      <c r="BH55" s="135"/>
      <c r="BI55" s="135"/>
      <c r="BJ55" s="135"/>
      <c r="BK55" s="135"/>
      <c r="BL55" s="135"/>
      <c r="BM55" s="135"/>
      <c r="BN55" s="135"/>
      <c r="BO55" s="135"/>
      <c r="BP55" s="135"/>
      <c r="BQ55" s="135"/>
      <c r="BR55" s="135"/>
      <c r="BS55" s="135"/>
      <c r="BT55" s="135"/>
      <c r="BU55" s="135"/>
      <c r="BV55" s="135"/>
      <c r="BW55" s="135"/>
      <c r="BX55" s="135"/>
      <c r="BY55" s="135"/>
      <c r="BZ55" s="135"/>
      <c r="CA55" s="135"/>
      <c r="CB55" s="135"/>
      <c r="CC55" s="135"/>
      <c r="CD55" s="135"/>
      <c r="CE55" s="135"/>
      <c r="CF55" s="135"/>
      <c r="CG55" s="135"/>
      <c r="CH55" s="135"/>
      <c r="CI55" s="135"/>
      <c r="CJ55" s="135"/>
    </row>
    <row r="56" spans="1:88" s="3" customFormat="1" ht="13" customHeight="1">
      <c r="A56" s="135"/>
      <c r="B56" s="135"/>
      <c r="C56" s="135"/>
      <c r="D56" s="135"/>
      <c r="E56" s="135"/>
      <c r="F56" s="135"/>
      <c r="G56" s="135"/>
      <c r="H56" s="135"/>
      <c r="I56" s="135"/>
      <c r="J56" s="135"/>
      <c r="K56" s="135"/>
      <c r="L56" s="135"/>
      <c r="M56" s="135"/>
      <c r="N56" s="135"/>
      <c r="O56" s="135"/>
      <c r="P56" s="135"/>
      <c r="Q56" s="135"/>
      <c r="R56" s="135"/>
      <c r="S56" s="135"/>
      <c r="T56" s="135"/>
      <c r="U56" s="135"/>
      <c r="V56" s="135"/>
      <c r="W56" s="135"/>
      <c r="X56" s="135"/>
      <c r="Y56" s="135"/>
      <c r="Z56" s="135"/>
      <c r="AA56" s="135"/>
      <c r="AB56" s="135"/>
      <c r="AC56" s="135"/>
      <c r="AD56" s="135"/>
      <c r="AE56" s="135"/>
      <c r="AF56" s="135"/>
      <c r="AG56" s="135"/>
      <c r="AH56" s="135"/>
      <c r="AI56" s="135"/>
      <c r="AJ56" s="135"/>
      <c r="AK56" s="135"/>
      <c r="AL56" s="135"/>
      <c r="AM56" s="135"/>
      <c r="AN56" s="135"/>
      <c r="AO56" s="135"/>
      <c r="AP56" s="135"/>
      <c r="AQ56" s="135"/>
      <c r="AR56" s="135"/>
      <c r="AS56" s="135"/>
      <c r="AT56" s="135"/>
      <c r="AU56" s="135"/>
      <c r="AV56" s="135"/>
      <c r="AW56" s="135"/>
      <c r="AX56" s="135"/>
      <c r="AY56" s="135"/>
      <c r="AZ56" s="135"/>
      <c r="BA56" s="135"/>
      <c r="BB56" s="135"/>
      <c r="BC56" s="135"/>
      <c r="BD56" s="135"/>
      <c r="BE56" s="135"/>
      <c r="BF56" s="135"/>
      <c r="BG56" s="135"/>
      <c r="BH56" s="135"/>
      <c r="BI56" s="135"/>
      <c r="BJ56" s="135"/>
      <c r="BK56" s="135"/>
      <c r="BL56" s="135"/>
      <c r="BM56" s="135"/>
      <c r="BN56" s="135"/>
      <c r="BO56" s="135"/>
      <c r="BP56" s="135"/>
      <c r="BQ56" s="135"/>
      <c r="BR56" s="135"/>
      <c r="BS56" s="135"/>
      <c r="BT56" s="135"/>
      <c r="BU56" s="135"/>
      <c r="BV56" s="135"/>
      <c r="BW56" s="135"/>
      <c r="BX56" s="135"/>
      <c r="BY56" s="135"/>
      <c r="BZ56" s="135"/>
      <c r="CA56" s="135"/>
      <c r="CB56" s="135"/>
      <c r="CC56" s="135"/>
      <c r="CD56" s="135"/>
      <c r="CE56" s="135"/>
      <c r="CF56" s="135"/>
      <c r="CG56" s="135"/>
      <c r="CH56" s="135"/>
      <c r="CI56" s="135"/>
      <c r="CJ56" s="135"/>
    </row>
    <row r="57" spans="1:88" s="3" customFormat="1" ht="13" customHeight="1">
      <c r="A57" s="135"/>
      <c r="B57" s="135"/>
      <c r="C57" s="135"/>
      <c r="D57" s="135"/>
      <c r="E57" s="135"/>
      <c r="F57" s="135"/>
      <c r="G57" s="135"/>
      <c r="H57" s="135"/>
      <c r="I57" s="135"/>
      <c r="J57" s="135"/>
      <c r="K57" s="135"/>
      <c r="L57" s="135"/>
      <c r="M57" s="135"/>
      <c r="N57" s="135"/>
      <c r="O57" s="135"/>
      <c r="P57" s="135"/>
      <c r="Q57" s="135"/>
      <c r="R57" s="135"/>
      <c r="S57" s="135"/>
      <c r="T57" s="135"/>
      <c r="U57" s="135"/>
      <c r="V57" s="135"/>
      <c r="W57" s="135"/>
      <c r="X57" s="135"/>
      <c r="Y57" s="135"/>
      <c r="Z57" s="135"/>
      <c r="AA57" s="135"/>
      <c r="AB57" s="135"/>
      <c r="AC57" s="135"/>
      <c r="AD57" s="135"/>
      <c r="AE57" s="135"/>
      <c r="AF57" s="135"/>
      <c r="AG57" s="135"/>
      <c r="AH57" s="135"/>
      <c r="AI57" s="135"/>
      <c r="AJ57" s="135"/>
      <c r="AK57" s="135"/>
      <c r="AL57" s="135"/>
      <c r="AM57" s="135"/>
      <c r="AN57" s="135"/>
      <c r="AO57" s="135"/>
      <c r="AP57" s="135"/>
      <c r="AQ57" s="135"/>
      <c r="AR57" s="135"/>
      <c r="AS57" s="135"/>
      <c r="AT57" s="135"/>
      <c r="AU57" s="135"/>
      <c r="AV57" s="135"/>
      <c r="AW57" s="135"/>
      <c r="AX57" s="135"/>
      <c r="AY57" s="135"/>
      <c r="AZ57" s="135"/>
      <c r="BA57" s="135"/>
      <c r="BB57" s="135"/>
      <c r="BC57" s="135"/>
      <c r="BD57" s="135"/>
      <c r="BE57" s="135"/>
      <c r="BF57" s="135"/>
      <c r="BG57" s="135"/>
      <c r="BH57" s="135"/>
      <c r="BI57" s="135"/>
      <c r="BJ57" s="135"/>
      <c r="BK57" s="135"/>
      <c r="BL57" s="135"/>
      <c r="BM57" s="135"/>
      <c r="BN57" s="135"/>
      <c r="BO57" s="135"/>
      <c r="BP57" s="135"/>
      <c r="BQ57" s="135"/>
      <c r="BR57" s="135"/>
      <c r="BS57" s="135"/>
      <c r="BT57" s="135"/>
      <c r="BU57" s="135"/>
      <c r="BV57" s="135"/>
      <c r="BW57" s="135"/>
      <c r="BX57" s="135"/>
      <c r="BY57" s="135"/>
      <c r="BZ57" s="135"/>
      <c r="CA57" s="135"/>
      <c r="CB57" s="135"/>
      <c r="CC57" s="135"/>
      <c r="CD57" s="135"/>
      <c r="CE57" s="135"/>
      <c r="CF57" s="135"/>
      <c r="CG57" s="135"/>
      <c r="CH57" s="135"/>
      <c r="CI57" s="135"/>
      <c r="CJ57" s="135"/>
    </row>
    <row r="58" spans="1:88" s="3" customFormat="1" ht="13" customHeight="1">
      <c r="A58" s="135"/>
      <c r="B58" s="135"/>
      <c r="C58" s="135"/>
      <c r="D58" s="135"/>
      <c r="E58" s="135"/>
      <c r="F58" s="135"/>
      <c r="G58" s="135"/>
      <c r="H58" s="135"/>
      <c r="I58" s="135"/>
      <c r="J58" s="135"/>
      <c r="K58" s="135"/>
      <c r="L58" s="135"/>
      <c r="M58" s="135"/>
      <c r="N58" s="135"/>
      <c r="O58" s="135"/>
      <c r="P58" s="135"/>
      <c r="Q58" s="135"/>
      <c r="R58" s="135"/>
      <c r="S58" s="135"/>
      <c r="T58" s="135"/>
      <c r="U58" s="135"/>
      <c r="V58" s="135"/>
      <c r="W58" s="135"/>
      <c r="X58" s="135"/>
      <c r="Y58" s="135"/>
      <c r="Z58" s="135"/>
      <c r="AA58" s="135"/>
      <c r="AB58" s="135"/>
      <c r="AC58" s="135"/>
      <c r="AD58" s="135"/>
      <c r="AE58" s="135"/>
      <c r="AF58" s="135"/>
      <c r="AG58" s="135"/>
      <c r="AH58" s="135"/>
      <c r="AI58" s="135"/>
      <c r="AJ58" s="135"/>
      <c r="AK58" s="135"/>
      <c r="AL58" s="135"/>
      <c r="AM58" s="135"/>
      <c r="AN58" s="135"/>
      <c r="AO58" s="135"/>
      <c r="AP58" s="135"/>
      <c r="AQ58" s="135"/>
      <c r="AR58" s="135"/>
      <c r="AS58" s="135"/>
      <c r="AT58" s="135"/>
      <c r="AU58" s="135"/>
      <c r="AV58" s="135"/>
      <c r="AW58" s="135"/>
      <c r="AX58" s="135"/>
      <c r="AY58" s="135"/>
      <c r="AZ58" s="135"/>
      <c r="BA58" s="135"/>
      <c r="BB58" s="135"/>
      <c r="BC58" s="135"/>
      <c r="BD58" s="135"/>
      <c r="BE58" s="135"/>
      <c r="BF58" s="135"/>
      <c r="BG58" s="135"/>
      <c r="BH58" s="135"/>
      <c r="BI58" s="135"/>
      <c r="BJ58" s="135"/>
      <c r="BK58" s="135"/>
      <c r="BL58" s="135"/>
      <c r="BM58" s="135"/>
      <c r="BN58" s="135"/>
      <c r="BO58" s="135"/>
      <c r="BP58" s="135"/>
      <c r="BQ58" s="135"/>
      <c r="BR58" s="135"/>
      <c r="BS58" s="135"/>
      <c r="BT58" s="135"/>
      <c r="BU58" s="135"/>
      <c r="BV58" s="135"/>
      <c r="BW58" s="135"/>
      <c r="BX58" s="135"/>
      <c r="BY58" s="135"/>
      <c r="BZ58" s="135"/>
      <c r="CA58" s="135"/>
      <c r="CB58" s="135"/>
      <c r="CC58" s="135"/>
      <c r="CD58" s="135"/>
      <c r="CE58" s="135"/>
      <c r="CF58" s="135"/>
      <c r="CG58" s="135"/>
      <c r="CH58" s="135"/>
      <c r="CI58" s="135"/>
      <c r="CJ58" s="135"/>
    </row>
    <row r="59" spans="1:88" s="3" customFormat="1" ht="13" customHeight="1">
      <c r="A59" s="135"/>
      <c r="B59" s="135"/>
      <c r="C59" s="135"/>
      <c r="D59" s="135"/>
      <c r="E59" s="135"/>
      <c r="F59" s="135"/>
      <c r="G59" s="135"/>
      <c r="H59" s="135"/>
      <c r="I59" s="135"/>
      <c r="J59" s="135"/>
      <c r="K59" s="135"/>
      <c r="L59" s="135"/>
      <c r="M59" s="135"/>
      <c r="N59" s="135"/>
      <c r="O59" s="135"/>
      <c r="P59" s="135"/>
      <c r="Q59" s="135"/>
      <c r="R59" s="135"/>
      <c r="S59" s="135"/>
      <c r="T59" s="135"/>
      <c r="U59" s="135"/>
      <c r="V59" s="135"/>
      <c r="W59" s="135"/>
      <c r="X59" s="135"/>
      <c r="Y59" s="135"/>
      <c r="Z59" s="135"/>
      <c r="AA59" s="135"/>
      <c r="AB59" s="135"/>
      <c r="AC59" s="135"/>
      <c r="AD59" s="135"/>
      <c r="AE59" s="135"/>
      <c r="AF59" s="135"/>
      <c r="AG59" s="135"/>
      <c r="AH59" s="135"/>
      <c r="AI59" s="135"/>
      <c r="AJ59" s="135"/>
      <c r="AK59" s="135"/>
      <c r="AL59" s="135"/>
      <c r="AM59" s="135"/>
      <c r="AN59" s="135"/>
      <c r="AO59" s="135"/>
      <c r="AP59" s="135"/>
      <c r="AQ59" s="135"/>
      <c r="AR59" s="135"/>
      <c r="AS59" s="135"/>
      <c r="AT59" s="135"/>
      <c r="AU59" s="135"/>
      <c r="AV59" s="135"/>
      <c r="AW59" s="135"/>
      <c r="AX59" s="135"/>
      <c r="AY59" s="135"/>
      <c r="AZ59" s="135"/>
      <c r="BA59" s="135"/>
      <c r="BB59" s="135"/>
      <c r="BC59" s="135"/>
      <c r="BD59" s="135"/>
      <c r="BE59" s="135"/>
      <c r="BF59" s="135"/>
      <c r="BG59" s="135"/>
      <c r="BH59" s="135"/>
      <c r="BI59" s="135"/>
      <c r="BJ59" s="135"/>
      <c r="BK59" s="135"/>
      <c r="BL59" s="135"/>
      <c r="BM59" s="135"/>
      <c r="BN59" s="135"/>
      <c r="BO59" s="135"/>
      <c r="BP59" s="135"/>
      <c r="BQ59" s="135"/>
      <c r="BR59" s="135"/>
      <c r="BS59" s="135"/>
      <c r="BT59" s="135"/>
      <c r="BU59" s="135"/>
      <c r="BV59" s="135"/>
      <c r="BW59" s="135"/>
      <c r="BX59" s="135"/>
      <c r="BY59" s="135"/>
      <c r="BZ59" s="135"/>
      <c r="CA59" s="135"/>
      <c r="CB59" s="135"/>
      <c r="CC59" s="135"/>
      <c r="CD59" s="135"/>
      <c r="CE59" s="135"/>
      <c r="CF59" s="135"/>
      <c r="CG59" s="135"/>
      <c r="CH59" s="135"/>
      <c r="CI59" s="135"/>
      <c r="CJ59" s="135"/>
    </row>
    <row r="60" spans="1:88" s="3" customFormat="1" ht="13" customHeight="1">
      <c r="A60" s="135"/>
      <c r="B60" s="135"/>
      <c r="C60" s="135"/>
      <c r="D60" s="135"/>
      <c r="E60" s="135"/>
      <c r="F60" s="135"/>
      <c r="G60" s="135"/>
      <c r="H60" s="135"/>
      <c r="I60" s="135"/>
      <c r="J60" s="135"/>
      <c r="K60" s="135"/>
      <c r="L60" s="135"/>
      <c r="M60" s="135"/>
      <c r="N60" s="135"/>
      <c r="O60" s="135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5"/>
      <c r="AA60" s="135"/>
      <c r="AB60" s="135"/>
      <c r="AC60" s="135"/>
      <c r="AD60" s="135"/>
      <c r="AE60" s="135"/>
      <c r="AF60" s="135"/>
      <c r="AG60" s="135"/>
      <c r="AH60" s="135"/>
      <c r="AI60" s="135"/>
      <c r="AJ60" s="135"/>
      <c r="AK60" s="135"/>
      <c r="AL60" s="135"/>
      <c r="AM60" s="135"/>
      <c r="AN60" s="135"/>
      <c r="AO60" s="135"/>
      <c r="AP60" s="135"/>
      <c r="AQ60" s="135"/>
      <c r="AR60" s="135"/>
      <c r="AS60" s="135"/>
      <c r="AT60" s="135"/>
      <c r="AU60" s="135"/>
      <c r="AV60" s="135"/>
      <c r="AW60" s="135"/>
      <c r="AX60" s="135"/>
      <c r="AY60" s="135"/>
      <c r="AZ60" s="135"/>
      <c r="BA60" s="135"/>
      <c r="BB60" s="135"/>
      <c r="BC60" s="135"/>
      <c r="BD60" s="135"/>
      <c r="BE60" s="135"/>
      <c r="BF60" s="135"/>
      <c r="BG60" s="135"/>
      <c r="BH60" s="135"/>
      <c r="BI60" s="135"/>
      <c r="BJ60" s="135"/>
      <c r="BK60" s="135"/>
      <c r="BL60" s="135"/>
      <c r="BM60" s="135"/>
      <c r="BN60" s="135"/>
      <c r="BO60" s="135"/>
      <c r="BP60" s="135"/>
      <c r="BQ60" s="135"/>
      <c r="BR60" s="135"/>
      <c r="BS60" s="135"/>
      <c r="BT60" s="135"/>
      <c r="BU60" s="135"/>
      <c r="BV60" s="135"/>
      <c r="BW60" s="135"/>
      <c r="BX60" s="135"/>
      <c r="BY60" s="135"/>
      <c r="BZ60" s="135"/>
      <c r="CA60" s="135"/>
      <c r="CB60" s="135"/>
      <c r="CC60" s="135"/>
      <c r="CD60" s="135"/>
      <c r="CE60" s="135"/>
      <c r="CF60" s="135"/>
      <c r="CG60" s="135"/>
      <c r="CH60" s="135"/>
      <c r="CI60" s="135"/>
      <c r="CJ60" s="135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6"/>
      <c r="M413" s="46"/>
    </row>
    <row r="414" spans="12:13" s="3" customFormat="1" ht="13" customHeight="1">
      <c r="L414" s="46"/>
      <c r="M414" s="46"/>
    </row>
    <row r="415" spans="12:13" s="3" customFormat="1" ht="13" customHeight="1">
      <c r="L415" s="46"/>
      <c r="M415" s="46"/>
    </row>
    <row r="416" spans="12:13" s="3" customFormat="1" ht="13" customHeight="1">
      <c r="L416" s="46"/>
      <c r="M416" s="46"/>
    </row>
    <row r="417" spans="12:29" s="3" customFormat="1" ht="13" customHeight="1">
      <c r="L417" s="46"/>
      <c r="M417" s="46"/>
    </row>
    <row r="418" spans="12:29" s="3" customFormat="1" ht="13" customHeight="1">
      <c r="L418" s="46"/>
      <c r="M418" s="46"/>
    </row>
    <row r="419" spans="12:29" s="3" customFormat="1" ht="13" customHeight="1">
      <c r="L419" s="46"/>
      <c r="M419" s="46"/>
    </row>
    <row r="420" spans="12:29" s="3" customFormat="1" ht="13" customHeight="1">
      <c r="L420" s="46"/>
      <c r="M420" s="46"/>
    </row>
    <row r="421" spans="12:29" s="3" customFormat="1" ht="13" customHeight="1">
      <c r="L421" s="46"/>
      <c r="M421" s="46"/>
    </row>
    <row r="422" spans="12:29" s="3" customFormat="1" ht="13" customHeight="1">
      <c r="L422" s="46"/>
      <c r="M422" s="46"/>
    </row>
    <row r="423" spans="12:29" s="3" customFormat="1" ht="13" customHeight="1">
      <c r="L423" s="46"/>
      <c r="M423" s="46"/>
    </row>
    <row r="424" spans="12:29" s="3" customFormat="1" ht="13" customHeight="1">
      <c r="L424" s="46"/>
      <c r="M424" s="46"/>
    </row>
    <row r="425" spans="12:29" s="3" customFormat="1" ht="13" customHeight="1">
      <c r="L425" s="46"/>
      <c r="M425" s="46"/>
    </row>
    <row r="426" spans="12:29" s="3" customFormat="1" ht="13" customHeight="1">
      <c r="L426" s="46"/>
      <c r="M426" s="46"/>
    </row>
    <row r="427" spans="12:29" s="3" customFormat="1" ht="13" customHeight="1">
      <c r="L427" s="46"/>
      <c r="M427" s="46"/>
    </row>
    <row r="428" spans="12:29" s="3" customFormat="1" ht="13" customHeight="1">
      <c r="L428" s="46"/>
      <c r="M428" s="46"/>
    </row>
    <row r="429" spans="12:29" s="3" customFormat="1" ht="13" customHeight="1">
      <c r="L429" s="46"/>
      <c r="M429" s="46"/>
    </row>
    <row r="430" spans="12:29" s="3" customFormat="1" ht="13" customHeight="1">
      <c r="L430" s="46"/>
      <c r="M430" s="46"/>
    </row>
    <row r="431" spans="12:29" s="3" customFormat="1" ht="13" customHeight="1">
      <c r="L431" s="46"/>
      <c r="M431" s="46"/>
      <c r="Y431" s="45"/>
      <c r="Z431" s="45"/>
      <c r="AA431" s="45"/>
      <c r="AC431" s="45"/>
    </row>
    <row r="432" spans="12:29" s="3" customFormat="1" ht="13" customHeight="1">
      <c r="L432" s="46"/>
      <c r="M432" s="46"/>
    </row>
    <row r="433" spans="12:13" s="3" customFormat="1" ht="13" customHeight="1">
      <c r="L433" s="46"/>
      <c r="M433" s="46"/>
    </row>
    <row r="434" spans="12:13" s="3" customFormat="1" ht="13" customHeight="1">
      <c r="L434" s="46"/>
      <c r="M434" s="46"/>
    </row>
    <row r="435" spans="12:13" s="3" customFormat="1" ht="13" customHeight="1">
      <c r="L435" s="46"/>
      <c r="M435" s="46"/>
    </row>
    <row r="436" spans="12:13" s="3" customFormat="1" ht="13" customHeight="1">
      <c r="L436" s="46"/>
      <c r="M436" s="46"/>
    </row>
    <row r="437" spans="12:13" s="3" customFormat="1" ht="13" customHeight="1">
      <c r="L437" s="46"/>
      <c r="M437" s="46"/>
    </row>
    <row r="438" spans="12:13" s="3" customFormat="1" ht="13" customHeight="1">
      <c r="L438" s="46"/>
      <c r="M438" s="46"/>
    </row>
    <row r="439" spans="12:13" s="3" customFormat="1" ht="13" customHeight="1">
      <c r="L439" s="46"/>
      <c r="M439" s="46"/>
    </row>
    <row r="440" spans="12:13" s="3" customFormat="1" ht="13" customHeight="1">
      <c r="L440" s="46"/>
      <c r="M440" s="46"/>
    </row>
    <row r="441" spans="12:13" s="3" customFormat="1" ht="13" customHeight="1">
      <c r="L441" s="46"/>
      <c r="M441" s="46"/>
    </row>
    <row r="442" spans="12:13" s="3" customFormat="1" ht="13" customHeight="1">
      <c r="L442" s="46"/>
      <c r="M442" s="46"/>
    </row>
    <row r="443" spans="12:13" s="3" customFormat="1" ht="13" customHeight="1">
      <c r="L443" s="46"/>
      <c r="M443" s="46"/>
    </row>
    <row r="444" spans="12:13" s="3" customFormat="1" ht="13" customHeight="1">
      <c r="L444" s="46"/>
      <c r="M444" s="46"/>
    </row>
    <row r="445" spans="12:13" s="3" customFormat="1" ht="13" customHeight="1">
      <c r="L445" s="46"/>
      <c r="M445" s="46"/>
    </row>
    <row r="446" spans="12:13" s="3" customFormat="1" ht="13" customHeight="1">
      <c r="L446" s="46"/>
      <c r="M446" s="46"/>
    </row>
    <row r="447" spans="12:13" s="3" customFormat="1" ht="13" customHeight="1">
      <c r="L447" s="46"/>
      <c r="M447" s="46"/>
    </row>
    <row r="448" spans="12:13" s="3" customFormat="1" ht="13" customHeight="1">
      <c r="L448" s="46"/>
      <c r="M448" s="46"/>
    </row>
    <row r="449" spans="12:13" s="3" customFormat="1" ht="13" customHeight="1">
      <c r="L449" s="46"/>
      <c r="M449" s="46"/>
    </row>
    <row r="450" spans="12:13" s="3" customFormat="1" ht="13" customHeight="1">
      <c r="L450" s="46"/>
      <c r="M450" s="46"/>
    </row>
    <row r="451" spans="12:13" s="3" customFormat="1" ht="13" customHeight="1">
      <c r="L451" s="46"/>
      <c r="M451" s="46"/>
    </row>
    <row r="452" spans="12:13" s="3" customFormat="1" ht="13" customHeight="1">
      <c r="L452" s="46"/>
      <c r="M452" s="46"/>
    </row>
    <row r="453" spans="12:13" s="3" customFormat="1" ht="13" customHeight="1">
      <c r="L453" s="46"/>
      <c r="M453" s="46"/>
    </row>
    <row r="454" spans="12:13" s="3" customFormat="1" ht="13" customHeight="1">
      <c r="L454" s="46"/>
      <c r="M454" s="46"/>
    </row>
    <row r="455" spans="12:13" s="3" customFormat="1" ht="13" customHeight="1">
      <c r="L455" s="46"/>
      <c r="M455" s="46"/>
    </row>
    <row r="456" spans="12:13" s="3" customFormat="1" ht="13" customHeight="1">
      <c r="L456" s="46"/>
      <c r="M456" s="46"/>
    </row>
    <row r="457" spans="12:13" s="3" customFormat="1" ht="13" customHeight="1">
      <c r="L457" s="46"/>
      <c r="M457" s="46"/>
    </row>
    <row r="458" spans="12:13" s="3" customFormat="1" ht="13" customHeight="1">
      <c r="L458" s="46"/>
      <c r="M458" s="46"/>
    </row>
    <row r="459" spans="12:13" s="3" customFormat="1" ht="13" customHeight="1">
      <c r="L459" s="46"/>
      <c r="M459" s="46"/>
    </row>
    <row r="460" spans="12:13" s="3" customFormat="1" ht="13" customHeight="1">
      <c r="L460" s="46"/>
      <c r="M460" s="46"/>
    </row>
    <row r="461" spans="12:13" s="3" customFormat="1" ht="13" customHeight="1">
      <c r="L461" s="46"/>
      <c r="M461" s="46"/>
    </row>
    <row r="462" spans="12:13" s="3" customFormat="1" ht="13" customHeight="1">
      <c r="L462" s="46"/>
      <c r="M462" s="46"/>
    </row>
    <row r="463" spans="12:13" s="3" customFormat="1" ht="13" customHeight="1">
      <c r="L463" s="46"/>
      <c r="M463" s="46"/>
    </row>
    <row r="464" spans="12:13" s="3" customFormat="1" ht="13" customHeight="1">
      <c r="L464" s="46"/>
      <c r="M464" s="46"/>
    </row>
    <row r="465" spans="12:13" s="3" customFormat="1" ht="13" customHeight="1">
      <c r="L465" s="46"/>
      <c r="M465" s="46"/>
    </row>
    <row r="466" spans="12:13" s="3" customFormat="1" ht="13" customHeight="1">
      <c r="L466" s="46"/>
      <c r="M466" s="46"/>
    </row>
    <row r="467" spans="12:13" s="3" customFormat="1" ht="13" customHeight="1">
      <c r="L467" s="46"/>
      <c r="M467" s="46"/>
    </row>
    <row r="468" spans="12:13" s="3" customFormat="1" ht="13" customHeight="1">
      <c r="L468" s="46"/>
      <c r="M468" s="46"/>
    </row>
    <row r="469" spans="12:13" s="3" customFormat="1" ht="13" customHeight="1">
      <c r="L469" s="46"/>
      <c r="M469" s="46"/>
    </row>
    <row r="470" spans="12:13" s="3" customFormat="1" ht="13" customHeight="1">
      <c r="L470" s="46"/>
      <c r="M470" s="46"/>
    </row>
    <row r="471" spans="12:13" s="3" customFormat="1" ht="13" customHeight="1">
      <c r="L471" s="46"/>
      <c r="M471" s="46"/>
    </row>
    <row r="472" spans="12:13" s="3" customFormat="1" ht="13" customHeight="1">
      <c r="L472" s="46"/>
      <c r="M472" s="46"/>
    </row>
    <row r="473" spans="12:13" s="3" customFormat="1" ht="13" customHeight="1">
      <c r="L473" s="46"/>
      <c r="M473" s="46"/>
    </row>
    <row r="474" spans="12:13" s="3" customFormat="1" ht="13" customHeight="1">
      <c r="L474" s="46"/>
      <c r="M474" s="46"/>
    </row>
    <row r="475" spans="12:13" s="3" customFormat="1" ht="13" customHeight="1">
      <c r="L475" s="46"/>
      <c r="M475" s="46"/>
    </row>
    <row r="476" spans="12:13" s="3" customFormat="1" ht="13" customHeight="1">
      <c r="L476" s="46"/>
      <c r="M476" s="46"/>
    </row>
    <row r="477" spans="12:13" s="3" customFormat="1" ht="13" customHeight="1">
      <c r="L477" s="46"/>
      <c r="M477" s="46"/>
    </row>
    <row r="478" spans="12:13" s="3" customFormat="1" ht="13" customHeight="1">
      <c r="L478" s="46"/>
      <c r="M478" s="46"/>
    </row>
    <row r="479" spans="12:13" s="3" customFormat="1" ht="13" customHeight="1">
      <c r="L479" s="46"/>
      <c r="M479" s="46"/>
    </row>
    <row r="480" spans="12:13" s="3" customFormat="1" ht="13" customHeight="1">
      <c r="L480" s="46"/>
      <c r="M480" s="46"/>
    </row>
    <row r="481" spans="12:13" s="3" customFormat="1" ht="13" customHeight="1">
      <c r="L481" s="46"/>
      <c r="M481" s="46"/>
    </row>
    <row r="482" spans="12:13" s="3" customFormat="1" ht="13" customHeight="1">
      <c r="L482" s="46"/>
      <c r="M482" s="46"/>
    </row>
    <row r="483" spans="12:13" s="3" customFormat="1" ht="13" customHeight="1">
      <c r="L483" s="46"/>
      <c r="M483" s="46"/>
    </row>
    <row r="484" spans="12:13" s="3" customFormat="1" ht="13" customHeight="1">
      <c r="L484" s="46"/>
      <c r="M484" s="46"/>
    </row>
    <row r="485" spans="12:13" s="3" customFormat="1" ht="13" customHeight="1">
      <c r="L485" s="46"/>
      <c r="M485" s="46"/>
    </row>
    <row r="486" spans="12:13" s="3" customFormat="1" ht="13" customHeight="1">
      <c r="L486" s="46"/>
      <c r="M486" s="46"/>
    </row>
    <row r="487" spans="12:13" s="3" customFormat="1" ht="13" customHeight="1">
      <c r="L487" s="46"/>
      <c r="M487" s="46"/>
    </row>
    <row r="488" spans="12:13" s="3" customFormat="1" ht="13" customHeight="1">
      <c r="L488" s="46"/>
      <c r="M488" s="46"/>
    </row>
    <row r="489" spans="12:13" s="3" customFormat="1" ht="13" customHeight="1">
      <c r="L489" s="46"/>
      <c r="M489" s="46"/>
    </row>
    <row r="490" spans="12:13" s="3" customFormat="1" ht="13" customHeight="1">
      <c r="L490" s="46"/>
      <c r="M490" s="46"/>
    </row>
    <row r="491" spans="12:13" s="3" customFormat="1" ht="13" customHeight="1">
      <c r="L491" s="46"/>
      <c r="M491" s="46"/>
    </row>
    <row r="492" spans="12:13" s="3" customFormat="1" ht="13" customHeight="1">
      <c r="L492" s="46"/>
      <c r="M492" s="46"/>
    </row>
    <row r="493" spans="12:13" s="3" customFormat="1" ht="13" customHeight="1">
      <c r="L493" s="46"/>
      <c r="M493" s="46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3">
    <mergeCell ref="B1:AY1"/>
    <mergeCell ref="AB20:AH20"/>
    <mergeCell ref="AJ20:AP20"/>
    <mergeCell ref="C24:AX24"/>
    <mergeCell ref="C26:K26"/>
    <mergeCell ref="C28:P28"/>
    <mergeCell ref="R28:X28"/>
    <mergeCell ref="Z28:AF28"/>
    <mergeCell ref="AH28:AN28"/>
    <mergeCell ref="AP28:AV28"/>
    <mergeCell ref="AP14:AV14"/>
    <mergeCell ref="AB18:AH18"/>
    <mergeCell ref="AF16:AL16"/>
    <mergeCell ref="AN16:AT16"/>
    <mergeCell ref="AR18:AX18"/>
    <mergeCell ref="AJ18:AP18"/>
    <mergeCell ref="BB12:BR12"/>
    <mergeCell ref="BO7:BR9"/>
    <mergeCell ref="C4:J4"/>
    <mergeCell ref="L4:R4"/>
    <mergeCell ref="T4:Z4"/>
    <mergeCell ref="AB4:AH4"/>
    <mergeCell ref="AJ4:AP4"/>
    <mergeCell ref="AR4:AX4"/>
    <mergeCell ref="BO4:BR4"/>
    <mergeCell ref="C8:I8"/>
    <mergeCell ref="K8:Q8"/>
    <mergeCell ref="S8:Y8"/>
    <mergeCell ref="AA8:AG8"/>
    <mergeCell ref="AI8:AO8"/>
    <mergeCell ref="AQ8:AW8"/>
    <mergeCell ref="C12:AX12"/>
    <mergeCell ref="C14:I14"/>
    <mergeCell ref="K14:Q14"/>
    <mergeCell ref="S14:Y14"/>
    <mergeCell ref="G16:M16"/>
    <mergeCell ref="O16:U16"/>
    <mergeCell ref="AD14:AJ14"/>
    <mergeCell ref="C18:I18"/>
    <mergeCell ref="S18:Y18"/>
    <mergeCell ref="K18:Q18"/>
    <mergeCell ref="K20:Q20"/>
    <mergeCell ref="S20:Y20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>
    <pageSetUpPr fitToPage="1"/>
  </sheetPr>
  <dimension ref="A1:ACK596"/>
  <sheetViews>
    <sheetView workbookViewId="0">
      <selection activeCell="R21" sqref="R21"/>
    </sheetView>
    <sheetView tabSelected="1" workbookViewId="1">
      <selection activeCell="S4" sqref="S4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24.33203125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638</v>
      </c>
      <c r="B1" t="s">
        <v>7</v>
      </c>
      <c r="C1" t="s">
        <v>14</v>
      </c>
      <c r="D1" t="s">
        <v>166</v>
      </c>
      <c r="E1" t="s">
        <v>15</v>
      </c>
      <c r="F1" t="s">
        <v>211</v>
      </c>
      <c r="G1" t="s">
        <v>143</v>
      </c>
      <c r="H1" t="s">
        <v>16</v>
      </c>
      <c r="I1" t="s">
        <v>17</v>
      </c>
      <c r="J1" t="s">
        <v>195</v>
      </c>
      <c r="K1" t="s">
        <v>196</v>
      </c>
      <c r="L1" t="s">
        <v>197</v>
      </c>
      <c r="M1" t="s">
        <v>55</v>
      </c>
      <c r="N1" t="s">
        <v>198</v>
      </c>
      <c r="O1" t="s">
        <v>199</v>
      </c>
      <c r="P1" t="s">
        <v>209</v>
      </c>
      <c r="Q1" t="s">
        <v>212</v>
      </c>
    </row>
    <row r="2" spans="1:17" s="3" customFormat="1">
      <c r="A2" s="81">
        <v>4.4543774398148148E-2</v>
      </c>
      <c r="B2" t="s">
        <v>44</v>
      </c>
      <c r="C2" t="s">
        <v>481</v>
      </c>
      <c r="D2" t="s">
        <v>169</v>
      </c>
      <c r="E2" t="s">
        <v>161</v>
      </c>
      <c r="F2" t="s">
        <v>609</v>
      </c>
      <c r="G2" t="s">
        <v>113</v>
      </c>
      <c r="H2"/>
      <c r="I2" s="277">
        <v>46321.480613425927</v>
      </c>
      <c r="J2" t="s">
        <v>624</v>
      </c>
      <c r="K2" t="s">
        <v>386</v>
      </c>
      <c r="L2" s="276">
        <v>46320</v>
      </c>
      <c r="M2" t="s">
        <v>377</v>
      </c>
      <c r="N2" t="s">
        <v>177</v>
      </c>
      <c r="O2" t="s">
        <v>178</v>
      </c>
      <c r="P2">
        <v>5</v>
      </c>
      <c r="Q2" t="s">
        <v>193</v>
      </c>
    </row>
    <row r="3" spans="1:17" s="3" customFormat="1">
      <c r="A3" s="81">
        <v>4.4543774398148148E-2</v>
      </c>
      <c r="B3" t="s">
        <v>44</v>
      </c>
      <c r="C3"/>
      <c r="D3"/>
      <c r="E3" t="s">
        <v>37</v>
      </c>
      <c r="F3"/>
      <c r="G3" t="s">
        <v>113</v>
      </c>
      <c r="H3"/>
      <c r="I3" s="277">
        <v>46321.480613425927</v>
      </c>
      <c r="J3" t="s">
        <v>624</v>
      </c>
      <c r="K3" t="s">
        <v>386</v>
      </c>
      <c r="L3" s="276">
        <v>46320</v>
      </c>
      <c r="M3" t="s">
        <v>377</v>
      </c>
      <c r="N3" t="s">
        <v>177</v>
      </c>
      <c r="O3" t="s">
        <v>178</v>
      </c>
      <c r="P3">
        <v>5</v>
      </c>
      <c r="Q3" t="s">
        <v>193</v>
      </c>
    </row>
    <row r="4" spans="1:17" s="3" customFormat="1">
      <c r="A4" s="81">
        <v>6.6349071296296303E-2</v>
      </c>
      <c r="B4" t="s">
        <v>44</v>
      </c>
      <c r="C4"/>
      <c r="D4"/>
      <c r="E4" t="s">
        <v>160</v>
      </c>
      <c r="F4" t="s">
        <v>607</v>
      </c>
      <c r="G4" t="s">
        <v>47</v>
      </c>
      <c r="H4"/>
      <c r="I4" s="277">
        <v>46321.464895833335</v>
      </c>
      <c r="J4" t="s">
        <v>624</v>
      </c>
      <c r="K4" t="s">
        <v>386</v>
      </c>
      <c r="L4" s="276">
        <v>46320</v>
      </c>
      <c r="M4" t="s">
        <v>377</v>
      </c>
      <c r="N4" t="s">
        <v>177</v>
      </c>
      <c r="O4" t="s">
        <v>178</v>
      </c>
      <c r="P4">
        <v>5</v>
      </c>
      <c r="Q4" t="s">
        <v>193</v>
      </c>
    </row>
    <row r="5" spans="1:17" s="3" customFormat="1">
      <c r="A5" s="81">
        <v>6.6063178298611122E-2</v>
      </c>
      <c r="B5" t="s">
        <v>44</v>
      </c>
      <c r="C5"/>
      <c r="D5"/>
      <c r="E5" t="s">
        <v>258</v>
      </c>
      <c r="F5"/>
      <c r="G5" t="s">
        <v>113</v>
      </c>
      <c r="H5"/>
      <c r="I5" s="277">
        <v>46321.464849537035</v>
      </c>
      <c r="J5" t="s">
        <v>624</v>
      </c>
      <c r="K5" t="s">
        <v>386</v>
      </c>
      <c r="L5" s="276">
        <v>46320</v>
      </c>
      <c r="M5" t="s">
        <v>377</v>
      </c>
      <c r="N5" t="s">
        <v>177</v>
      </c>
      <c r="O5" t="s">
        <v>178</v>
      </c>
      <c r="P5">
        <v>5</v>
      </c>
      <c r="Q5" t="s">
        <v>193</v>
      </c>
    </row>
    <row r="6" spans="1:17" s="3" customFormat="1">
      <c r="A6" s="81">
        <v>6.6026269039351854E-2</v>
      </c>
      <c r="B6" t="s">
        <v>44</v>
      </c>
      <c r="C6" t="s">
        <v>634</v>
      </c>
      <c r="D6"/>
      <c r="E6" t="s">
        <v>258</v>
      </c>
      <c r="F6"/>
      <c r="G6" t="s">
        <v>113</v>
      </c>
      <c r="H6"/>
      <c r="I6" s="277">
        <v>46321.464537037034</v>
      </c>
      <c r="J6" t="s">
        <v>624</v>
      </c>
      <c r="K6" t="s">
        <v>386</v>
      </c>
      <c r="L6" s="276">
        <v>46320</v>
      </c>
      <c r="M6" t="s">
        <v>377</v>
      </c>
      <c r="N6" t="s">
        <v>177</v>
      </c>
      <c r="O6" t="s">
        <v>178</v>
      </c>
      <c r="P6">
        <v>5</v>
      </c>
      <c r="Q6" t="s">
        <v>193</v>
      </c>
    </row>
    <row r="7" spans="1:17" s="3" customFormat="1">
      <c r="A7" s="81">
        <v>6.5701032430555556E-2</v>
      </c>
      <c r="B7" t="s">
        <v>44</v>
      </c>
      <c r="C7"/>
      <c r="D7"/>
      <c r="E7" t="s">
        <v>37</v>
      </c>
      <c r="F7"/>
      <c r="G7" t="s">
        <v>113</v>
      </c>
      <c r="H7"/>
      <c r="I7" s="277">
        <v>46321.463877314818</v>
      </c>
      <c r="J7" t="s">
        <v>624</v>
      </c>
      <c r="K7" t="s">
        <v>386</v>
      </c>
      <c r="L7" s="276">
        <v>46320</v>
      </c>
      <c r="M7" t="s">
        <v>377</v>
      </c>
      <c r="N7" t="s">
        <v>177</v>
      </c>
      <c r="O7" t="s">
        <v>178</v>
      </c>
      <c r="P7">
        <v>5</v>
      </c>
      <c r="Q7" t="s">
        <v>193</v>
      </c>
    </row>
    <row r="8" spans="1:17" s="3" customFormat="1">
      <c r="A8" s="81">
        <v>6.5610301064814816E-2</v>
      </c>
      <c r="B8" t="s">
        <v>44</v>
      </c>
      <c r="C8" t="s">
        <v>487</v>
      </c>
      <c r="D8"/>
      <c r="E8" t="s">
        <v>132</v>
      </c>
      <c r="F8"/>
      <c r="G8" t="s">
        <v>47</v>
      </c>
      <c r="H8"/>
      <c r="I8" s="277">
        <v>46321.46361111111</v>
      </c>
      <c r="J8" t="s">
        <v>624</v>
      </c>
      <c r="K8" t="s">
        <v>386</v>
      </c>
      <c r="L8" s="276">
        <v>46320</v>
      </c>
      <c r="M8" t="s">
        <v>377</v>
      </c>
      <c r="N8" t="s">
        <v>177</v>
      </c>
      <c r="O8" t="s">
        <v>178</v>
      </c>
      <c r="P8">
        <v>5</v>
      </c>
      <c r="Q8" t="s">
        <v>193</v>
      </c>
    </row>
    <row r="9" spans="1:17" s="3" customFormat="1">
      <c r="A9" s="81">
        <v>6.5587211886574084E-2</v>
      </c>
      <c r="B9" t="s">
        <v>44</v>
      </c>
      <c r="C9" t="s">
        <v>478</v>
      </c>
      <c r="D9"/>
      <c r="E9" t="s">
        <v>404</v>
      </c>
      <c r="F9"/>
      <c r="G9" t="s">
        <v>47</v>
      </c>
      <c r="H9"/>
      <c r="I9" s="277">
        <v>46321.463518518518</v>
      </c>
      <c r="J9" t="s">
        <v>624</v>
      </c>
      <c r="K9" t="s">
        <v>386</v>
      </c>
      <c r="L9" s="276">
        <v>46320</v>
      </c>
      <c r="M9" t="s">
        <v>377</v>
      </c>
      <c r="N9" t="s">
        <v>177</v>
      </c>
      <c r="O9" t="s">
        <v>178</v>
      </c>
      <c r="P9">
        <v>5</v>
      </c>
      <c r="Q9" t="s">
        <v>193</v>
      </c>
    </row>
    <row r="10" spans="1:17" s="3" customFormat="1">
      <c r="A10" s="81">
        <v>6.545935483796296E-2</v>
      </c>
      <c r="B10" t="s">
        <v>44</v>
      </c>
      <c r="C10" t="s">
        <v>628</v>
      </c>
      <c r="D10"/>
      <c r="E10" t="s">
        <v>60</v>
      </c>
      <c r="F10"/>
      <c r="G10" t="s">
        <v>47</v>
      </c>
      <c r="H10"/>
      <c r="I10" s="277">
        <v>46321.463310185187</v>
      </c>
      <c r="J10" t="s">
        <v>624</v>
      </c>
      <c r="K10" t="s">
        <v>386</v>
      </c>
      <c r="L10" s="276">
        <v>46320</v>
      </c>
      <c r="M10" t="s">
        <v>377</v>
      </c>
      <c r="N10" t="s">
        <v>177</v>
      </c>
      <c r="O10" t="s">
        <v>178</v>
      </c>
      <c r="P10">
        <v>5</v>
      </c>
      <c r="Q10" t="s">
        <v>193</v>
      </c>
    </row>
    <row r="11" spans="1:17" s="3" customFormat="1">
      <c r="A11" s="81">
        <v>6.5408943993055552E-2</v>
      </c>
      <c r="B11" t="s">
        <v>44</v>
      </c>
      <c r="C11"/>
      <c r="D11"/>
      <c r="E11" t="s">
        <v>53</v>
      </c>
      <c r="F11"/>
      <c r="G11" t="s">
        <v>47</v>
      </c>
      <c r="H11"/>
      <c r="I11" s="277">
        <v>46321.463125000002</v>
      </c>
      <c r="J11" t="s">
        <v>624</v>
      </c>
      <c r="K11" t="s">
        <v>386</v>
      </c>
      <c r="L11" s="276">
        <v>46320</v>
      </c>
      <c r="M11" t="s">
        <v>377</v>
      </c>
      <c r="N11" t="s">
        <v>177</v>
      </c>
      <c r="O11" t="s">
        <v>178</v>
      </c>
      <c r="P11">
        <v>5</v>
      </c>
      <c r="Q11" t="s">
        <v>193</v>
      </c>
    </row>
    <row r="12" spans="1:17" s="3" customFormat="1">
      <c r="A12" s="81">
        <v>6.5122444398148141E-2</v>
      </c>
      <c r="B12" t="s">
        <v>44</v>
      </c>
      <c r="C12"/>
      <c r="D12"/>
      <c r="E12" t="s">
        <v>160</v>
      </c>
      <c r="F12" t="s">
        <v>596</v>
      </c>
      <c r="G12" t="s">
        <v>47</v>
      </c>
      <c r="H12"/>
      <c r="I12" s="277">
        <v>46321.463020833333</v>
      </c>
      <c r="J12" t="s">
        <v>624</v>
      </c>
      <c r="K12" t="s">
        <v>386</v>
      </c>
      <c r="L12" s="276">
        <v>46320</v>
      </c>
      <c r="M12" t="s">
        <v>377</v>
      </c>
      <c r="N12" t="s">
        <v>177</v>
      </c>
      <c r="O12" t="s">
        <v>178</v>
      </c>
      <c r="P12">
        <v>5</v>
      </c>
      <c r="Q12" t="s">
        <v>193</v>
      </c>
    </row>
    <row r="13" spans="1:17" s="3" customFormat="1">
      <c r="A13" s="81">
        <v>6.4674105555555556E-2</v>
      </c>
      <c r="B13" t="s">
        <v>44</v>
      </c>
      <c r="C13"/>
      <c r="D13"/>
      <c r="E13" t="s">
        <v>37</v>
      </c>
      <c r="F13"/>
      <c r="G13" t="s">
        <v>113</v>
      </c>
      <c r="H13"/>
      <c r="I13" s="277">
        <v>46321.462731481479</v>
      </c>
      <c r="J13" t="s">
        <v>624</v>
      </c>
      <c r="K13" t="s">
        <v>386</v>
      </c>
      <c r="L13" s="276">
        <v>46320</v>
      </c>
      <c r="M13" t="s">
        <v>377</v>
      </c>
      <c r="N13" t="s">
        <v>177</v>
      </c>
      <c r="O13" t="s">
        <v>178</v>
      </c>
      <c r="P13">
        <v>5</v>
      </c>
      <c r="Q13" t="s">
        <v>193</v>
      </c>
    </row>
    <row r="14" spans="1:17" s="3" customFormat="1">
      <c r="A14" s="81">
        <v>6.4455977210648149E-2</v>
      </c>
      <c r="B14" t="s">
        <v>44</v>
      </c>
      <c r="C14"/>
      <c r="D14"/>
      <c r="E14" t="s">
        <v>62</v>
      </c>
      <c r="F14"/>
      <c r="G14" t="s">
        <v>113</v>
      </c>
      <c r="H14"/>
      <c r="I14" s="277">
        <v>46321.462511574071</v>
      </c>
      <c r="J14" t="s">
        <v>624</v>
      </c>
      <c r="K14" t="s">
        <v>386</v>
      </c>
      <c r="L14" s="276">
        <v>46320</v>
      </c>
      <c r="M14" t="s">
        <v>377</v>
      </c>
      <c r="N14" t="s">
        <v>177</v>
      </c>
      <c r="O14" t="s">
        <v>178</v>
      </c>
      <c r="P14">
        <v>5</v>
      </c>
      <c r="Q14" t="s">
        <v>193</v>
      </c>
    </row>
    <row r="15" spans="1:17" s="3" customFormat="1">
      <c r="A15" s="81">
        <v>6.4401861261574073E-2</v>
      </c>
      <c r="B15" t="s">
        <v>44</v>
      </c>
      <c r="C15"/>
      <c r="D15"/>
      <c r="E15" t="s">
        <v>53</v>
      </c>
      <c r="F15"/>
      <c r="G15" t="s">
        <v>113</v>
      </c>
      <c r="H15"/>
      <c r="I15" s="277">
        <v>46321.462384259263</v>
      </c>
      <c r="J15" t="s">
        <v>624</v>
      </c>
      <c r="K15" t="s">
        <v>386</v>
      </c>
      <c r="L15" s="276">
        <v>46320</v>
      </c>
      <c r="M15" t="s">
        <v>377</v>
      </c>
      <c r="N15" t="s">
        <v>177</v>
      </c>
      <c r="O15" t="s">
        <v>178</v>
      </c>
      <c r="P15">
        <v>5</v>
      </c>
      <c r="Q15" t="s">
        <v>193</v>
      </c>
    </row>
    <row r="16" spans="1:17" s="3" customFormat="1">
      <c r="A16" s="81">
        <v>6.3563663634259263E-2</v>
      </c>
      <c r="B16" t="s">
        <v>44</v>
      </c>
      <c r="C16" t="s">
        <v>503</v>
      </c>
      <c r="D16" t="s">
        <v>153</v>
      </c>
      <c r="E16" t="s">
        <v>161</v>
      </c>
      <c r="F16" t="s">
        <v>609</v>
      </c>
      <c r="G16" t="s">
        <v>113</v>
      </c>
      <c r="H16"/>
      <c r="I16" s="277">
        <v>46321.462268518517</v>
      </c>
      <c r="J16" t="s">
        <v>624</v>
      </c>
      <c r="K16" t="s">
        <v>386</v>
      </c>
      <c r="L16" s="276">
        <v>46320</v>
      </c>
      <c r="M16" t="s">
        <v>377</v>
      </c>
      <c r="N16" t="s">
        <v>177</v>
      </c>
      <c r="O16" t="s">
        <v>178</v>
      </c>
      <c r="P16">
        <v>5</v>
      </c>
      <c r="Q16" t="s">
        <v>193</v>
      </c>
    </row>
    <row r="17" spans="1:17" s="3" customFormat="1">
      <c r="A17" s="81">
        <v>6.3459139027777778E-2</v>
      </c>
      <c r="B17" t="s">
        <v>44</v>
      </c>
      <c r="C17"/>
      <c r="D17"/>
      <c r="E17" t="s">
        <v>37</v>
      </c>
      <c r="F17"/>
      <c r="G17" t="s">
        <v>113</v>
      </c>
      <c r="H17"/>
      <c r="I17" s="277">
        <v>46321.462118055555</v>
      </c>
      <c r="J17" t="s">
        <v>624</v>
      </c>
      <c r="K17" t="s">
        <v>386</v>
      </c>
      <c r="L17" s="276">
        <v>46320</v>
      </c>
      <c r="M17" t="s">
        <v>377</v>
      </c>
      <c r="N17" t="s">
        <v>177</v>
      </c>
      <c r="O17" t="s">
        <v>178</v>
      </c>
      <c r="P17">
        <v>5</v>
      </c>
      <c r="Q17" t="s">
        <v>193</v>
      </c>
    </row>
    <row r="18" spans="1:17" s="3" customFormat="1">
      <c r="A18" s="81">
        <v>6.3388636736111115E-2</v>
      </c>
      <c r="B18" t="s">
        <v>44</v>
      </c>
      <c r="C18" t="s">
        <v>503</v>
      </c>
      <c r="D18"/>
      <c r="E18" t="s">
        <v>57</v>
      </c>
      <c r="F18"/>
      <c r="G18" t="s">
        <v>113</v>
      </c>
      <c r="H18"/>
      <c r="I18" s="277">
        <v>46321.462025462963</v>
      </c>
      <c r="J18" t="s">
        <v>624</v>
      </c>
      <c r="K18" t="s">
        <v>386</v>
      </c>
      <c r="L18" s="276">
        <v>46320</v>
      </c>
      <c r="M18" t="s">
        <v>377</v>
      </c>
      <c r="N18" t="s">
        <v>177</v>
      </c>
      <c r="O18" t="s">
        <v>178</v>
      </c>
      <c r="P18">
        <v>5</v>
      </c>
      <c r="Q18" t="s">
        <v>193</v>
      </c>
    </row>
    <row r="19" spans="1:17" s="3" customFormat="1">
      <c r="A19" s="81">
        <v>6.3330536701388884E-2</v>
      </c>
      <c r="B19" t="s">
        <v>44</v>
      </c>
      <c r="C19" t="s">
        <v>503</v>
      </c>
      <c r="D19"/>
      <c r="E19" t="s">
        <v>84</v>
      </c>
      <c r="F19"/>
      <c r="G19" t="s">
        <v>113</v>
      </c>
      <c r="H19"/>
      <c r="I19" s="277">
        <v>46321.461562500001</v>
      </c>
      <c r="J19" t="s">
        <v>624</v>
      </c>
      <c r="K19" t="s">
        <v>386</v>
      </c>
      <c r="L19" s="276">
        <v>46320</v>
      </c>
      <c r="M19" t="s">
        <v>377</v>
      </c>
      <c r="N19" t="s">
        <v>177</v>
      </c>
      <c r="O19" t="s">
        <v>178</v>
      </c>
      <c r="P19">
        <v>5</v>
      </c>
      <c r="Q19" t="s">
        <v>193</v>
      </c>
    </row>
    <row r="20" spans="1:17" s="3" customFormat="1">
      <c r="A20" s="81">
        <v>6.3229618645833333E-2</v>
      </c>
      <c r="B20" t="s">
        <v>44</v>
      </c>
      <c r="C20" t="s">
        <v>696</v>
      </c>
      <c r="D20"/>
      <c r="E20" t="s">
        <v>57</v>
      </c>
      <c r="F20"/>
      <c r="G20" t="s">
        <v>113</v>
      </c>
      <c r="H20"/>
      <c r="I20" s="277">
        <v>46321.461215277777</v>
      </c>
      <c r="J20" t="s">
        <v>624</v>
      </c>
      <c r="K20" t="s">
        <v>386</v>
      </c>
      <c r="L20" s="276">
        <v>46320</v>
      </c>
      <c r="M20" t="s">
        <v>377</v>
      </c>
      <c r="N20" t="s">
        <v>177</v>
      </c>
      <c r="O20" t="s">
        <v>178</v>
      </c>
      <c r="P20">
        <v>5</v>
      </c>
      <c r="Q20" t="s">
        <v>193</v>
      </c>
    </row>
    <row r="21" spans="1:17" s="3" customFormat="1">
      <c r="A21" s="81">
        <v>6.3229618645833333E-2</v>
      </c>
      <c r="B21" t="s">
        <v>44</v>
      </c>
      <c r="C21" t="s">
        <v>480</v>
      </c>
      <c r="D21"/>
      <c r="E21" t="s">
        <v>57</v>
      </c>
      <c r="F21"/>
      <c r="G21" t="s">
        <v>113</v>
      </c>
      <c r="H21"/>
      <c r="I21" s="277">
        <v>46321.4612037037</v>
      </c>
      <c r="J21" t="s">
        <v>624</v>
      </c>
      <c r="K21" t="s">
        <v>386</v>
      </c>
      <c r="L21" s="276">
        <v>46320</v>
      </c>
      <c r="M21" t="s">
        <v>377</v>
      </c>
      <c r="N21" t="s">
        <v>177</v>
      </c>
      <c r="O21" t="s">
        <v>178</v>
      </c>
      <c r="P21">
        <v>5</v>
      </c>
      <c r="Q21" t="s">
        <v>193</v>
      </c>
    </row>
    <row r="22" spans="1:17" s="3" customFormat="1">
      <c r="A22" s="81">
        <v>6.3164537175925919E-2</v>
      </c>
      <c r="B22" t="s">
        <v>44</v>
      </c>
      <c r="C22"/>
      <c r="D22"/>
      <c r="E22" t="s">
        <v>50</v>
      </c>
      <c r="F22"/>
      <c r="G22" t="s">
        <v>113</v>
      </c>
      <c r="H22"/>
      <c r="I22" s="277">
        <v>46321.461030092592</v>
      </c>
      <c r="J22" t="s">
        <v>624</v>
      </c>
      <c r="K22" t="s">
        <v>386</v>
      </c>
      <c r="L22" s="276">
        <v>46320</v>
      </c>
      <c r="M22" t="s">
        <v>377</v>
      </c>
      <c r="N22" t="s">
        <v>177</v>
      </c>
      <c r="O22" t="s">
        <v>178</v>
      </c>
      <c r="P22">
        <v>5</v>
      </c>
      <c r="Q22" t="s">
        <v>193</v>
      </c>
    </row>
    <row r="23" spans="1:17" s="3" customFormat="1">
      <c r="A23" s="81">
        <v>6.2819232245370366E-2</v>
      </c>
      <c r="B23" t="s">
        <v>44</v>
      </c>
      <c r="C23" t="s">
        <v>42</v>
      </c>
      <c r="D23" t="s">
        <v>32</v>
      </c>
      <c r="E23" t="s">
        <v>161</v>
      </c>
      <c r="F23" t="s">
        <v>156</v>
      </c>
      <c r="G23" t="s">
        <v>113</v>
      </c>
      <c r="H23"/>
      <c r="I23" s="277">
        <v>46321.460300925923</v>
      </c>
      <c r="J23" t="s">
        <v>624</v>
      </c>
      <c r="K23" t="s">
        <v>386</v>
      </c>
      <c r="L23" s="276">
        <v>46320</v>
      </c>
      <c r="M23" t="s">
        <v>377</v>
      </c>
      <c r="N23" t="s">
        <v>177</v>
      </c>
      <c r="O23" t="s">
        <v>178</v>
      </c>
      <c r="P23">
        <v>5</v>
      </c>
      <c r="Q23" t="s">
        <v>193</v>
      </c>
    </row>
    <row r="24" spans="1:17" s="3" customFormat="1">
      <c r="A24" s="81">
        <v>6.260091486111112E-2</v>
      </c>
      <c r="B24" t="s">
        <v>44</v>
      </c>
      <c r="C24"/>
      <c r="D24"/>
      <c r="E24" t="s">
        <v>37</v>
      </c>
      <c r="F24"/>
      <c r="G24" t="s">
        <v>113</v>
      </c>
      <c r="H24"/>
      <c r="I24" s="277">
        <v>46321.46</v>
      </c>
      <c r="J24" t="s">
        <v>624</v>
      </c>
      <c r="K24" t="s">
        <v>386</v>
      </c>
      <c r="L24" s="276">
        <v>46320</v>
      </c>
      <c r="M24" t="s">
        <v>377</v>
      </c>
      <c r="N24" t="s">
        <v>177</v>
      </c>
      <c r="O24" t="s">
        <v>178</v>
      </c>
      <c r="P24">
        <v>5</v>
      </c>
      <c r="Q24" t="s">
        <v>193</v>
      </c>
    </row>
    <row r="25" spans="1:17" s="3" customFormat="1">
      <c r="A25" s="81">
        <v>6.2464049398148147E-2</v>
      </c>
      <c r="B25" t="s">
        <v>44</v>
      </c>
      <c r="C25" t="s">
        <v>696</v>
      </c>
      <c r="D25"/>
      <c r="E25" t="s">
        <v>8</v>
      </c>
      <c r="F25"/>
      <c r="G25" t="s">
        <v>113</v>
      </c>
      <c r="H25"/>
      <c r="I25" s="277">
        <v>46321.458703703705</v>
      </c>
      <c r="J25" t="s">
        <v>624</v>
      </c>
      <c r="K25" t="s">
        <v>386</v>
      </c>
      <c r="L25" s="276">
        <v>46320</v>
      </c>
      <c r="M25" t="s">
        <v>377</v>
      </c>
      <c r="N25" t="s">
        <v>177</v>
      </c>
      <c r="O25" t="s">
        <v>178</v>
      </c>
      <c r="P25">
        <v>5</v>
      </c>
      <c r="Q25" t="s">
        <v>193</v>
      </c>
    </row>
    <row r="26" spans="1:17" s="3" customFormat="1">
      <c r="A26" s="81">
        <v>6.2369030856481482E-2</v>
      </c>
      <c r="B26" t="s">
        <v>44</v>
      </c>
      <c r="C26" t="s">
        <v>696</v>
      </c>
      <c r="D26"/>
      <c r="E26" t="s">
        <v>57</v>
      </c>
      <c r="F26"/>
      <c r="G26" t="s">
        <v>113</v>
      </c>
      <c r="H26"/>
      <c r="I26" s="277">
        <v>46321.45815972222</v>
      </c>
      <c r="J26" t="s">
        <v>624</v>
      </c>
      <c r="K26" t="s">
        <v>386</v>
      </c>
      <c r="L26" s="276">
        <v>46320</v>
      </c>
      <c r="M26" t="s">
        <v>377</v>
      </c>
      <c r="N26" t="s">
        <v>177</v>
      </c>
      <c r="O26" t="s">
        <v>178</v>
      </c>
      <c r="P26">
        <v>5</v>
      </c>
      <c r="Q26" t="s">
        <v>193</v>
      </c>
    </row>
    <row r="27" spans="1:17" s="3" customFormat="1">
      <c r="A27" s="81">
        <v>6.2280232187500006E-2</v>
      </c>
      <c r="B27" t="s">
        <v>44</v>
      </c>
      <c r="C27" t="s">
        <v>503</v>
      </c>
      <c r="D27"/>
      <c r="E27" t="s">
        <v>57</v>
      </c>
      <c r="F27"/>
      <c r="G27" t="s">
        <v>113</v>
      </c>
      <c r="H27"/>
      <c r="I27" s="277">
        <v>46321.457928240743</v>
      </c>
      <c r="J27" t="s">
        <v>624</v>
      </c>
      <c r="K27" t="s">
        <v>386</v>
      </c>
      <c r="L27" s="276">
        <v>46320</v>
      </c>
      <c r="M27" t="s">
        <v>377</v>
      </c>
      <c r="N27" t="s">
        <v>177</v>
      </c>
      <c r="O27" t="s">
        <v>178</v>
      </c>
      <c r="P27">
        <v>5</v>
      </c>
      <c r="Q27" t="s">
        <v>193</v>
      </c>
    </row>
    <row r="28" spans="1:17" s="3" customFormat="1">
      <c r="A28" s="81">
        <v>6.219172834490741E-2</v>
      </c>
      <c r="B28" t="s">
        <v>44</v>
      </c>
      <c r="C28" t="s">
        <v>478</v>
      </c>
      <c r="D28"/>
      <c r="E28" t="s">
        <v>57</v>
      </c>
      <c r="F28"/>
      <c r="G28" t="s">
        <v>113</v>
      </c>
      <c r="H28"/>
      <c r="I28" s="277">
        <v>46321.457731481481</v>
      </c>
      <c r="J28" t="s">
        <v>624</v>
      </c>
      <c r="K28" t="s">
        <v>386</v>
      </c>
      <c r="L28" s="276">
        <v>46320</v>
      </c>
      <c r="M28" t="s">
        <v>377</v>
      </c>
      <c r="N28" t="s">
        <v>177</v>
      </c>
      <c r="O28" t="s">
        <v>178</v>
      </c>
      <c r="P28">
        <v>5</v>
      </c>
      <c r="Q28" t="s">
        <v>193</v>
      </c>
    </row>
    <row r="29" spans="1:17" s="3" customFormat="1">
      <c r="A29" s="81">
        <v>6.2184010208333328E-2</v>
      </c>
      <c r="B29" t="s">
        <v>44</v>
      </c>
      <c r="C29" t="s">
        <v>480</v>
      </c>
      <c r="D29"/>
      <c r="E29" t="s">
        <v>57</v>
      </c>
      <c r="F29"/>
      <c r="G29" t="s">
        <v>113</v>
      </c>
      <c r="H29"/>
      <c r="I29" s="277">
        <v>46321.457499999997</v>
      </c>
      <c r="J29" t="s">
        <v>624</v>
      </c>
      <c r="K29" t="s">
        <v>386</v>
      </c>
      <c r="L29" s="276">
        <v>46320</v>
      </c>
      <c r="M29" t="s">
        <v>377</v>
      </c>
      <c r="N29" t="s">
        <v>177</v>
      </c>
      <c r="O29" t="s">
        <v>178</v>
      </c>
      <c r="P29">
        <v>5</v>
      </c>
      <c r="Q29" t="s">
        <v>193</v>
      </c>
    </row>
    <row r="30" spans="1:17" s="3" customFormat="1">
      <c r="A30" s="81">
        <v>6.2184010208333328E-2</v>
      </c>
      <c r="B30" t="s">
        <v>44</v>
      </c>
      <c r="C30" t="s">
        <v>503</v>
      </c>
      <c r="D30"/>
      <c r="E30" t="s">
        <v>9</v>
      </c>
      <c r="F30"/>
      <c r="G30" t="s">
        <v>113</v>
      </c>
      <c r="H30"/>
      <c r="I30" s="277">
        <v>46321.457465277781</v>
      </c>
      <c r="J30" t="s">
        <v>624</v>
      </c>
      <c r="K30" t="s">
        <v>386</v>
      </c>
      <c r="L30" s="276">
        <v>46320</v>
      </c>
      <c r="M30" t="s">
        <v>377</v>
      </c>
      <c r="N30" t="s">
        <v>177</v>
      </c>
      <c r="O30" t="s">
        <v>178</v>
      </c>
      <c r="P30">
        <v>5</v>
      </c>
      <c r="Q30" t="s">
        <v>193</v>
      </c>
    </row>
    <row r="31" spans="1:17" s="3" customFormat="1">
      <c r="A31" s="81">
        <v>6.2068673784722216E-2</v>
      </c>
      <c r="B31" t="s">
        <v>44</v>
      </c>
      <c r="C31" t="s">
        <v>628</v>
      </c>
      <c r="D31"/>
      <c r="E31" t="s">
        <v>8</v>
      </c>
      <c r="F31"/>
      <c r="G31" t="s">
        <v>113</v>
      </c>
      <c r="H31"/>
      <c r="I31" s="277">
        <v>46321.457141203704</v>
      </c>
      <c r="J31" t="s">
        <v>624</v>
      </c>
      <c r="K31" t="s">
        <v>386</v>
      </c>
      <c r="L31" s="276">
        <v>46320</v>
      </c>
      <c r="M31" t="s">
        <v>377</v>
      </c>
      <c r="N31" t="s">
        <v>177</v>
      </c>
      <c r="O31" t="s">
        <v>178</v>
      </c>
      <c r="P31">
        <v>5</v>
      </c>
      <c r="Q31" t="s">
        <v>193</v>
      </c>
    </row>
    <row r="32" spans="1:17" s="3" customFormat="1">
      <c r="A32" s="81">
        <v>6.199339214120371E-2</v>
      </c>
      <c r="B32" t="s">
        <v>44</v>
      </c>
      <c r="C32" t="s">
        <v>478</v>
      </c>
      <c r="D32"/>
      <c r="E32" t="s">
        <v>57</v>
      </c>
      <c r="F32"/>
      <c r="G32" t="s">
        <v>113</v>
      </c>
      <c r="H32"/>
      <c r="I32" s="277">
        <v>46321.457013888888</v>
      </c>
      <c r="J32" t="s">
        <v>624</v>
      </c>
      <c r="K32" t="s">
        <v>386</v>
      </c>
      <c r="L32" s="276">
        <v>46320</v>
      </c>
      <c r="M32" t="s">
        <v>377</v>
      </c>
      <c r="N32" t="s">
        <v>177</v>
      </c>
      <c r="O32" t="s">
        <v>178</v>
      </c>
      <c r="P32">
        <v>5</v>
      </c>
      <c r="Q32" t="s">
        <v>193</v>
      </c>
    </row>
    <row r="33" spans="1:17" s="3" customFormat="1">
      <c r="A33" s="81">
        <v>6.1906694282407408E-2</v>
      </c>
      <c r="B33" t="s">
        <v>44</v>
      </c>
      <c r="C33" t="s">
        <v>696</v>
      </c>
      <c r="D33"/>
      <c r="E33" t="s">
        <v>57</v>
      </c>
      <c r="F33"/>
      <c r="G33" t="s">
        <v>113</v>
      </c>
      <c r="H33"/>
      <c r="I33" s="277">
        <v>46321.45689814815</v>
      </c>
      <c r="J33" t="s">
        <v>624</v>
      </c>
      <c r="K33" t="s">
        <v>386</v>
      </c>
      <c r="L33" s="276">
        <v>46320</v>
      </c>
      <c r="M33" t="s">
        <v>377</v>
      </c>
      <c r="N33" t="s">
        <v>177</v>
      </c>
      <c r="O33" t="s">
        <v>178</v>
      </c>
      <c r="P33">
        <v>5</v>
      </c>
      <c r="Q33" t="s">
        <v>193</v>
      </c>
    </row>
    <row r="34" spans="1:17" s="3" customFormat="1">
      <c r="A34" s="81">
        <v>6.1829231377314817E-2</v>
      </c>
      <c r="B34" t="s">
        <v>44</v>
      </c>
      <c r="C34" t="s">
        <v>696</v>
      </c>
      <c r="D34"/>
      <c r="E34" t="s">
        <v>82</v>
      </c>
      <c r="F34"/>
      <c r="G34" t="s">
        <v>113</v>
      </c>
      <c r="H34"/>
      <c r="I34" s="277">
        <v>46321.456631944442</v>
      </c>
      <c r="J34" t="s">
        <v>624</v>
      </c>
      <c r="K34" t="s">
        <v>386</v>
      </c>
      <c r="L34" s="276">
        <v>46320</v>
      </c>
      <c r="M34" t="s">
        <v>377</v>
      </c>
      <c r="N34" t="s">
        <v>177</v>
      </c>
      <c r="O34" t="s">
        <v>178</v>
      </c>
      <c r="P34">
        <v>5</v>
      </c>
      <c r="Q34" t="s">
        <v>193</v>
      </c>
    </row>
    <row r="35" spans="1:17" s="3" customFormat="1">
      <c r="A35" s="81">
        <v>6.1829231377314817E-2</v>
      </c>
      <c r="B35" t="s">
        <v>44</v>
      </c>
      <c r="C35" t="s">
        <v>480</v>
      </c>
      <c r="D35"/>
      <c r="E35" t="s">
        <v>82</v>
      </c>
      <c r="F35"/>
      <c r="G35" t="s">
        <v>113</v>
      </c>
      <c r="H35"/>
      <c r="I35" s="277">
        <v>46321.456585648149</v>
      </c>
      <c r="J35" t="s">
        <v>624</v>
      </c>
      <c r="K35" t="s">
        <v>386</v>
      </c>
      <c r="L35" s="276">
        <v>46320</v>
      </c>
      <c r="M35" t="s">
        <v>377</v>
      </c>
      <c r="N35" t="s">
        <v>177</v>
      </c>
      <c r="O35" t="s">
        <v>178</v>
      </c>
      <c r="P35">
        <v>5</v>
      </c>
      <c r="Q35" t="s">
        <v>193</v>
      </c>
    </row>
    <row r="36" spans="1:17" s="3" customFormat="1">
      <c r="A36" s="81">
        <v>6.17933747800926E-2</v>
      </c>
      <c r="B36" t="s">
        <v>44</v>
      </c>
      <c r="C36" t="s">
        <v>153</v>
      </c>
      <c r="D36"/>
      <c r="E36" t="s">
        <v>57</v>
      </c>
      <c r="F36"/>
      <c r="G36" t="s">
        <v>113</v>
      </c>
      <c r="H36"/>
      <c r="I36" s="277">
        <v>46321.456435185188</v>
      </c>
      <c r="J36" t="s">
        <v>624</v>
      </c>
      <c r="K36" t="s">
        <v>386</v>
      </c>
      <c r="L36" s="276">
        <v>46320</v>
      </c>
      <c r="M36" t="s">
        <v>377</v>
      </c>
      <c r="N36" t="s">
        <v>177</v>
      </c>
      <c r="O36" t="s">
        <v>178</v>
      </c>
      <c r="P36">
        <v>5</v>
      </c>
      <c r="Q36" t="s">
        <v>193</v>
      </c>
    </row>
    <row r="37" spans="1:17" s="3" customFormat="1">
      <c r="A37" s="81">
        <v>6.1717569351851853E-2</v>
      </c>
      <c r="B37" t="s">
        <v>44</v>
      </c>
      <c r="C37" t="s">
        <v>153</v>
      </c>
      <c r="D37"/>
      <c r="E37" t="s">
        <v>57</v>
      </c>
      <c r="F37"/>
      <c r="G37" t="s">
        <v>113</v>
      </c>
      <c r="H37"/>
      <c r="I37" s="277">
        <v>46321.456365740742</v>
      </c>
      <c r="J37" t="s">
        <v>624</v>
      </c>
      <c r="K37" t="s">
        <v>386</v>
      </c>
      <c r="L37" s="276">
        <v>46320</v>
      </c>
      <c r="M37" t="s">
        <v>377</v>
      </c>
      <c r="N37" t="s">
        <v>177</v>
      </c>
      <c r="O37" t="s">
        <v>178</v>
      </c>
      <c r="P37">
        <v>5</v>
      </c>
      <c r="Q37" t="s">
        <v>193</v>
      </c>
    </row>
    <row r="38" spans="1:17" s="3" customFormat="1">
      <c r="A38" s="81">
        <v>6.1636562905092597E-2</v>
      </c>
      <c r="B38" t="s">
        <v>44</v>
      </c>
      <c r="C38" t="s">
        <v>153</v>
      </c>
      <c r="D38"/>
      <c r="E38" t="s">
        <v>57</v>
      </c>
      <c r="F38"/>
      <c r="G38" t="s">
        <v>113</v>
      </c>
      <c r="H38"/>
      <c r="I38" s="277">
        <v>46321.456261574072</v>
      </c>
      <c r="J38" t="s">
        <v>624</v>
      </c>
      <c r="K38" t="s">
        <v>386</v>
      </c>
      <c r="L38" s="276">
        <v>46320</v>
      </c>
      <c r="M38" t="s">
        <v>377</v>
      </c>
      <c r="N38" t="s">
        <v>177</v>
      </c>
      <c r="O38" t="s">
        <v>178</v>
      </c>
      <c r="P38">
        <v>5</v>
      </c>
      <c r="Q38" t="s">
        <v>193</v>
      </c>
    </row>
    <row r="39" spans="1:17" s="3" customFormat="1">
      <c r="A39" s="81">
        <v>6.1290151435185188E-2</v>
      </c>
      <c r="B39" t="s">
        <v>44</v>
      </c>
      <c r="C39"/>
      <c r="D39"/>
      <c r="E39" t="s">
        <v>62</v>
      </c>
      <c r="F39"/>
      <c r="G39" t="s">
        <v>113</v>
      </c>
      <c r="H39"/>
      <c r="I39" s="277">
        <v>46321.455787037034</v>
      </c>
      <c r="J39" t="s">
        <v>624</v>
      </c>
      <c r="K39" t="s">
        <v>386</v>
      </c>
      <c r="L39" s="276">
        <v>46320</v>
      </c>
      <c r="M39" t="s">
        <v>377</v>
      </c>
      <c r="N39" t="s">
        <v>177</v>
      </c>
      <c r="O39" t="s">
        <v>178</v>
      </c>
      <c r="P39">
        <v>5</v>
      </c>
      <c r="Q39" t="s">
        <v>193</v>
      </c>
    </row>
    <row r="40" spans="1:17" s="3" customFormat="1">
      <c r="A40" s="81">
        <v>6.1189900300925928E-2</v>
      </c>
      <c r="B40" t="s">
        <v>44</v>
      </c>
      <c r="C40"/>
      <c r="D40"/>
      <c r="E40" t="s">
        <v>53</v>
      </c>
      <c r="F40"/>
      <c r="G40" t="s">
        <v>113</v>
      </c>
      <c r="H40"/>
      <c r="I40" s="277">
        <v>46321.455567129633</v>
      </c>
      <c r="J40" t="s">
        <v>624</v>
      </c>
      <c r="K40" t="s">
        <v>386</v>
      </c>
      <c r="L40" s="276">
        <v>46320</v>
      </c>
      <c r="M40" t="s">
        <v>377</v>
      </c>
      <c r="N40" t="s">
        <v>177</v>
      </c>
      <c r="O40" t="s">
        <v>178</v>
      </c>
      <c r="P40">
        <v>5</v>
      </c>
      <c r="Q40" t="s">
        <v>193</v>
      </c>
    </row>
    <row r="41" spans="1:17" s="3" customFormat="1">
      <c r="A41" s="81">
        <v>6.0697478067129627E-2</v>
      </c>
      <c r="B41" t="s">
        <v>44</v>
      </c>
      <c r="C41" t="s">
        <v>32</v>
      </c>
      <c r="D41" t="s">
        <v>32</v>
      </c>
      <c r="E41" t="s">
        <v>161</v>
      </c>
      <c r="F41" t="s">
        <v>601</v>
      </c>
      <c r="G41" t="s">
        <v>113</v>
      </c>
      <c r="H41"/>
      <c r="I41" s="277">
        <v>46321.455335648148</v>
      </c>
      <c r="J41" t="s">
        <v>624</v>
      </c>
      <c r="K41" t="s">
        <v>386</v>
      </c>
      <c r="L41" s="276">
        <v>46320</v>
      </c>
      <c r="M41" t="s">
        <v>377</v>
      </c>
      <c r="N41" t="s">
        <v>177</v>
      </c>
      <c r="O41" t="s">
        <v>178</v>
      </c>
      <c r="P41">
        <v>5</v>
      </c>
      <c r="Q41" t="s">
        <v>193</v>
      </c>
    </row>
    <row r="42" spans="1:17" s="3" customFormat="1">
      <c r="A42" s="81">
        <v>6.06267775462963E-2</v>
      </c>
      <c r="B42" t="s">
        <v>44</v>
      </c>
      <c r="C42"/>
      <c r="D42"/>
      <c r="E42" t="s">
        <v>37</v>
      </c>
      <c r="F42"/>
      <c r="G42" t="s">
        <v>113</v>
      </c>
      <c r="H42"/>
      <c r="I42" s="277">
        <v>46321.455150462964</v>
      </c>
      <c r="J42" t="s">
        <v>624</v>
      </c>
      <c r="K42" t="s">
        <v>386</v>
      </c>
      <c r="L42" s="276">
        <v>46320</v>
      </c>
      <c r="M42" t="s">
        <v>377</v>
      </c>
      <c r="N42" t="s">
        <v>177</v>
      </c>
      <c r="O42" t="s">
        <v>178</v>
      </c>
      <c r="P42">
        <v>5</v>
      </c>
      <c r="Q42" t="s">
        <v>193</v>
      </c>
    </row>
    <row r="43" spans="1:17" s="3" customFormat="1">
      <c r="A43" s="81">
        <v>6.0528375983796297E-2</v>
      </c>
      <c r="B43" t="s">
        <v>44</v>
      </c>
      <c r="C43" t="s">
        <v>503</v>
      </c>
      <c r="D43"/>
      <c r="E43" t="s">
        <v>84</v>
      </c>
      <c r="F43"/>
      <c r="G43" t="s">
        <v>113</v>
      </c>
      <c r="H43"/>
      <c r="I43" s="277">
        <v>46321.455000000002</v>
      </c>
      <c r="J43" t="s">
        <v>624</v>
      </c>
      <c r="K43" t="s">
        <v>386</v>
      </c>
      <c r="L43" s="276">
        <v>46320</v>
      </c>
      <c r="M43" t="s">
        <v>377</v>
      </c>
      <c r="N43" t="s">
        <v>177</v>
      </c>
      <c r="O43" t="s">
        <v>178</v>
      </c>
      <c r="P43">
        <v>5</v>
      </c>
      <c r="Q43" t="s">
        <v>193</v>
      </c>
    </row>
    <row r="44" spans="1:17" s="3" customFormat="1">
      <c r="A44" s="81">
        <v>6.0528375983796297E-2</v>
      </c>
      <c r="B44" t="s">
        <v>44</v>
      </c>
      <c r="C44" t="s">
        <v>634</v>
      </c>
      <c r="D44"/>
      <c r="E44" t="s">
        <v>57</v>
      </c>
      <c r="F44"/>
      <c r="G44" t="s">
        <v>113</v>
      </c>
      <c r="H44"/>
      <c r="I44" s="277">
        <v>46321.454965277779</v>
      </c>
      <c r="J44" t="s">
        <v>624</v>
      </c>
      <c r="K44" t="s">
        <v>386</v>
      </c>
      <c r="L44" s="276">
        <v>46320</v>
      </c>
      <c r="M44" t="s">
        <v>377</v>
      </c>
      <c r="N44" t="s">
        <v>177</v>
      </c>
      <c r="O44" t="s">
        <v>178</v>
      </c>
      <c r="P44">
        <v>5</v>
      </c>
      <c r="Q44" t="s">
        <v>193</v>
      </c>
    </row>
    <row r="45" spans="1:17" s="3" customFormat="1">
      <c r="A45" s="81">
        <v>6.0516701226851849E-2</v>
      </c>
      <c r="B45" t="s">
        <v>44</v>
      </c>
      <c r="C45" t="s">
        <v>484</v>
      </c>
      <c r="D45"/>
      <c r="E45" t="s">
        <v>9</v>
      </c>
      <c r="F45"/>
      <c r="G45" t="s">
        <v>113</v>
      </c>
      <c r="H45"/>
      <c r="I45" s="277">
        <v>46321.454525462963</v>
      </c>
      <c r="J45" t="s">
        <v>624</v>
      </c>
      <c r="K45" t="s">
        <v>386</v>
      </c>
      <c r="L45" s="276">
        <v>46320</v>
      </c>
      <c r="M45" t="s">
        <v>377</v>
      </c>
      <c r="N45" t="s">
        <v>177</v>
      </c>
      <c r="O45" t="s">
        <v>178</v>
      </c>
      <c r="P45">
        <v>5</v>
      </c>
      <c r="Q45" t="s">
        <v>193</v>
      </c>
    </row>
    <row r="46" spans="1:17" s="3" customFormat="1">
      <c r="A46" s="81">
        <v>6.0478754548611111E-2</v>
      </c>
      <c r="B46" t="s">
        <v>44</v>
      </c>
      <c r="C46" t="s">
        <v>478</v>
      </c>
      <c r="D46"/>
      <c r="E46" t="s">
        <v>57</v>
      </c>
      <c r="F46"/>
      <c r="G46" t="s">
        <v>113</v>
      </c>
      <c r="H46"/>
      <c r="I46" s="277">
        <v>46321.454247685186</v>
      </c>
      <c r="J46" t="s">
        <v>624</v>
      </c>
      <c r="K46" t="s">
        <v>386</v>
      </c>
      <c r="L46" s="276">
        <v>46320</v>
      </c>
      <c r="M46" t="s">
        <v>377</v>
      </c>
      <c r="N46" t="s">
        <v>177</v>
      </c>
      <c r="O46" t="s">
        <v>178</v>
      </c>
      <c r="P46">
        <v>5</v>
      </c>
      <c r="Q46" t="s">
        <v>193</v>
      </c>
    </row>
    <row r="47" spans="1:17" s="3" customFormat="1">
      <c r="A47" s="81">
        <v>6.0462766597222217E-2</v>
      </c>
      <c r="B47" t="s">
        <v>44</v>
      </c>
      <c r="C47"/>
      <c r="D47"/>
      <c r="E47" t="s">
        <v>50</v>
      </c>
      <c r="F47"/>
      <c r="G47" t="s">
        <v>113</v>
      </c>
      <c r="H47"/>
      <c r="I47" s="277">
        <v>46321.45412037037</v>
      </c>
      <c r="J47" t="s">
        <v>624</v>
      </c>
      <c r="K47" t="s">
        <v>386</v>
      </c>
      <c r="L47" s="276">
        <v>46320</v>
      </c>
      <c r="M47" t="s">
        <v>377</v>
      </c>
      <c r="N47" t="s">
        <v>177</v>
      </c>
      <c r="O47" t="s">
        <v>178</v>
      </c>
      <c r="P47">
        <v>5</v>
      </c>
      <c r="Q47" t="s">
        <v>193</v>
      </c>
    </row>
    <row r="48" spans="1:17" s="3" customFormat="1">
      <c r="A48" s="81">
        <v>6.0441444664351855E-2</v>
      </c>
      <c r="B48" t="s">
        <v>44</v>
      </c>
      <c r="C48"/>
      <c r="D48"/>
      <c r="E48" t="s">
        <v>37</v>
      </c>
      <c r="F48"/>
      <c r="G48" t="s">
        <v>113</v>
      </c>
      <c r="H48"/>
      <c r="I48" s="277">
        <v>46321.454108796293</v>
      </c>
      <c r="J48" t="s">
        <v>624</v>
      </c>
      <c r="K48" t="s">
        <v>386</v>
      </c>
      <c r="L48" s="276">
        <v>46320</v>
      </c>
      <c r="M48" t="s">
        <v>377</v>
      </c>
      <c r="N48" t="s">
        <v>177</v>
      </c>
      <c r="O48" t="s">
        <v>178</v>
      </c>
      <c r="P48">
        <v>5</v>
      </c>
      <c r="Q48" t="s">
        <v>193</v>
      </c>
    </row>
    <row r="49" spans="1:17" s="3" customFormat="1">
      <c r="A49" s="81">
        <v>6.0441444664351855E-2</v>
      </c>
      <c r="B49" t="s">
        <v>44</v>
      </c>
      <c r="C49" t="s">
        <v>628</v>
      </c>
      <c r="D49" t="s">
        <v>153</v>
      </c>
      <c r="E49" t="s">
        <v>161</v>
      </c>
      <c r="F49" t="s">
        <v>600</v>
      </c>
      <c r="G49" t="s">
        <v>113</v>
      </c>
      <c r="H49"/>
      <c r="I49" s="277">
        <v>46321.454108796293</v>
      </c>
      <c r="J49" t="s">
        <v>624</v>
      </c>
      <c r="K49" t="s">
        <v>386</v>
      </c>
      <c r="L49" s="276">
        <v>46320</v>
      </c>
      <c r="M49" t="s">
        <v>377</v>
      </c>
      <c r="N49" t="s">
        <v>177</v>
      </c>
      <c r="O49" t="s">
        <v>178</v>
      </c>
      <c r="P49">
        <v>5</v>
      </c>
      <c r="Q49" t="s">
        <v>193</v>
      </c>
    </row>
    <row r="50" spans="1:17" s="3" customFormat="1">
      <c r="A50" s="81">
        <v>6.0349299872685183E-2</v>
      </c>
      <c r="B50" t="s">
        <v>44</v>
      </c>
      <c r="C50" t="s">
        <v>628</v>
      </c>
      <c r="D50"/>
      <c r="E50" t="s">
        <v>404</v>
      </c>
      <c r="F50"/>
      <c r="G50" t="s">
        <v>47</v>
      </c>
      <c r="H50"/>
      <c r="I50" s="277">
        <v>46321.453912037039</v>
      </c>
      <c r="J50" t="s">
        <v>624</v>
      </c>
      <c r="K50" t="s">
        <v>386</v>
      </c>
      <c r="L50" s="276">
        <v>46320</v>
      </c>
      <c r="M50" t="s">
        <v>377</v>
      </c>
      <c r="N50" t="s">
        <v>177</v>
      </c>
      <c r="O50" t="s">
        <v>178</v>
      </c>
      <c r="P50">
        <v>5</v>
      </c>
      <c r="Q50" t="s">
        <v>193</v>
      </c>
    </row>
    <row r="51" spans="1:17" s="3" customFormat="1">
      <c r="A51" s="81">
        <v>6.0244993738425928E-2</v>
      </c>
      <c r="B51" t="s">
        <v>44</v>
      </c>
      <c r="C51" t="s">
        <v>482</v>
      </c>
      <c r="D51"/>
      <c r="E51" t="s">
        <v>405</v>
      </c>
      <c r="F51"/>
      <c r="G51" t="s">
        <v>47</v>
      </c>
      <c r="H51"/>
      <c r="I51" s="277">
        <v>46321.453726851854</v>
      </c>
      <c r="J51" t="s">
        <v>624</v>
      </c>
      <c r="K51" t="s">
        <v>386</v>
      </c>
      <c r="L51" s="276">
        <v>46320</v>
      </c>
      <c r="M51" t="s">
        <v>377</v>
      </c>
      <c r="N51" t="s">
        <v>177</v>
      </c>
      <c r="O51" t="s">
        <v>178</v>
      </c>
      <c r="P51">
        <v>5</v>
      </c>
      <c r="Q51" t="s">
        <v>193</v>
      </c>
    </row>
    <row r="52" spans="1:17" s="3" customFormat="1">
      <c r="A52" s="81">
        <v>6.0152159027777777E-2</v>
      </c>
      <c r="B52" t="s">
        <v>44</v>
      </c>
      <c r="C52" t="s">
        <v>635</v>
      </c>
      <c r="D52"/>
      <c r="E52" t="s">
        <v>405</v>
      </c>
      <c r="F52"/>
      <c r="G52" t="s">
        <v>47</v>
      </c>
      <c r="H52"/>
      <c r="I52" s="277">
        <v>46321.453553240739</v>
      </c>
      <c r="J52" t="s">
        <v>624</v>
      </c>
      <c r="K52" t="s">
        <v>386</v>
      </c>
      <c r="L52" s="276">
        <v>46320</v>
      </c>
      <c r="M52" t="s">
        <v>377</v>
      </c>
      <c r="N52" t="s">
        <v>177</v>
      </c>
      <c r="O52" t="s">
        <v>178</v>
      </c>
      <c r="P52">
        <v>5</v>
      </c>
      <c r="Q52" t="s">
        <v>193</v>
      </c>
    </row>
    <row r="53" spans="1:17" s="3" customFormat="1">
      <c r="A53" s="81">
        <v>6.0125825127314819E-2</v>
      </c>
      <c r="B53" t="s">
        <v>44</v>
      </c>
      <c r="C53" t="s">
        <v>626</v>
      </c>
      <c r="D53"/>
      <c r="E53" t="s">
        <v>405</v>
      </c>
      <c r="F53"/>
      <c r="G53" t="s">
        <v>47</v>
      </c>
      <c r="H53"/>
      <c r="I53" s="277">
        <v>46321.453263888892</v>
      </c>
      <c r="J53" t="s">
        <v>624</v>
      </c>
      <c r="K53" t="s">
        <v>386</v>
      </c>
      <c r="L53" s="276">
        <v>46320</v>
      </c>
      <c r="M53" t="s">
        <v>377</v>
      </c>
      <c r="N53" t="s">
        <v>177</v>
      </c>
      <c r="O53" t="s">
        <v>178</v>
      </c>
      <c r="P53">
        <v>5</v>
      </c>
      <c r="Q53" t="s">
        <v>193</v>
      </c>
    </row>
    <row r="54" spans="1:17" s="3" customFormat="1">
      <c r="A54" s="81">
        <v>6.0027294861111108E-2</v>
      </c>
      <c r="B54" t="s">
        <v>44</v>
      </c>
      <c r="C54" t="s">
        <v>487</v>
      </c>
      <c r="D54"/>
      <c r="E54" t="s">
        <v>404</v>
      </c>
      <c r="F54"/>
      <c r="G54" t="s">
        <v>47</v>
      </c>
      <c r="H54"/>
      <c r="I54" s="277">
        <v>46321.452962962961</v>
      </c>
      <c r="J54" t="s">
        <v>624</v>
      </c>
      <c r="K54" t="s">
        <v>386</v>
      </c>
      <c r="L54" s="276">
        <v>46320</v>
      </c>
      <c r="M54" t="s">
        <v>377</v>
      </c>
      <c r="N54" t="s">
        <v>177</v>
      </c>
      <c r="O54" t="s">
        <v>178</v>
      </c>
      <c r="P54">
        <v>5</v>
      </c>
      <c r="Q54" t="s">
        <v>193</v>
      </c>
    </row>
    <row r="55" spans="1:17" s="3" customFormat="1">
      <c r="A55" s="81">
        <v>6.0004205717592587E-2</v>
      </c>
      <c r="B55" t="s">
        <v>44</v>
      </c>
      <c r="C55" t="s">
        <v>483</v>
      </c>
      <c r="D55"/>
      <c r="E55" t="s">
        <v>405</v>
      </c>
      <c r="F55"/>
      <c r="G55" t="s">
        <v>47</v>
      </c>
      <c r="H55"/>
      <c r="I55" s="277">
        <v>46321.452881944446</v>
      </c>
      <c r="J55" t="s">
        <v>624</v>
      </c>
      <c r="K55" t="s">
        <v>386</v>
      </c>
      <c r="L55" s="276">
        <v>46320</v>
      </c>
      <c r="M55" t="s">
        <v>377</v>
      </c>
      <c r="N55" t="s">
        <v>177</v>
      </c>
      <c r="O55" t="s">
        <v>178</v>
      </c>
      <c r="P55">
        <v>5</v>
      </c>
      <c r="Q55" t="s">
        <v>193</v>
      </c>
    </row>
    <row r="56" spans="1:17" s="3" customFormat="1">
      <c r="A56" s="81">
        <v>5.9985299953703705E-2</v>
      </c>
      <c r="B56" t="s">
        <v>44</v>
      </c>
      <c r="C56" t="s">
        <v>503</v>
      </c>
      <c r="D56"/>
      <c r="E56" t="s">
        <v>405</v>
      </c>
      <c r="F56"/>
      <c r="G56" t="s">
        <v>47</v>
      </c>
      <c r="H56"/>
      <c r="I56" s="277">
        <v>46321.452800925923</v>
      </c>
      <c r="J56" t="s">
        <v>624</v>
      </c>
      <c r="K56" t="s">
        <v>386</v>
      </c>
      <c r="L56" s="276">
        <v>46320</v>
      </c>
      <c r="M56" t="s">
        <v>377</v>
      </c>
      <c r="N56" t="s">
        <v>177</v>
      </c>
      <c r="O56" t="s">
        <v>178</v>
      </c>
      <c r="P56">
        <v>5</v>
      </c>
      <c r="Q56" t="s">
        <v>193</v>
      </c>
    </row>
    <row r="57" spans="1:17" s="3" customFormat="1">
      <c r="A57" s="81">
        <v>5.9892719571759262E-2</v>
      </c>
      <c r="B57" t="s">
        <v>44</v>
      </c>
      <c r="C57" t="s">
        <v>635</v>
      </c>
      <c r="D57"/>
      <c r="E57" t="s">
        <v>405</v>
      </c>
      <c r="F57"/>
      <c r="G57" t="s">
        <v>47</v>
      </c>
      <c r="H57"/>
      <c r="I57" s="277">
        <v>46321.452592592592</v>
      </c>
      <c r="J57" t="s">
        <v>624</v>
      </c>
      <c r="K57" t="s">
        <v>386</v>
      </c>
      <c r="L57" s="276">
        <v>46320</v>
      </c>
      <c r="M57" t="s">
        <v>377</v>
      </c>
      <c r="N57" t="s">
        <v>177</v>
      </c>
      <c r="O57" t="s">
        <v>178</v>
      </c>
      <c r="P57">
        <v>5</v>
      </c>
      <c r="Q57" t="s">
        <v>193</v>
      </c>
    </row>
    <row r="58" spans="1:17" s="3" customFormat="1">
      <c r="A58" s="81">
        <v>5.9800118379629633E-2</v>
      </c>
      <c r="B58" t="s">
        <v>44</v>
      </c>
      <c r="C58" t="s">
        <v>503</v>
      </c>
      <c r="D58"/>
      <c r="E58" t="s">
        <v>405</v>
      </c>
      <c r="F58"/>
      <c r="G58" t="s">
        <v>47</v>
      </c>
      <c r="H58"/>
      <c r="I58" s="277">
        <v>46321.45244212963</v>
      </c>
      <c r="J58" t="s">
        <v>624</v>
      </c>
      <c r="K58" t="s">
        <v>386</v>
      </c>
      <c r="L58" s="276">
        <v>46320</v>
      </c>
      <c r="M58" t="s">
        <v>377</v>
      </c>
      <c r="N58" t="s">
        <v>177</v>
      </c>
      <c r="O58" t="s">
        <v>178</v>
      </c>
      <c r="P58">
        <v>5</v>
      </c>
      <c r="Q58" t="s">
        <v>193</v>
      </c>
    </row>
    <row r="59" spans="1:17" s="3" customFormat="1">
      <c r="A59" s="81">
        <v>5.9694900208333332E-2</v>
      </c>
      <c r="B59" t="s">
        <v>44</v>
      </c>
      <c r="C59" t="s">
        <v>478</v>
      </c>
      <c r="D59"/>
      <c r="E59" t="s">
        <v>405</v>
      </c>
      <c r="F59"/>
      <c r="G59" t="s">
        <v>47</v>
      </c>
      <c r="H59"/>
      <c r="I59" s="277">
        <v>46321.452303240738</v>
      </c>
      <c r="J59" t="s">
        <v>624</v>
      </c>
      <c r="K59" t="s">
        <v>386</v>
      </c>
      <c r="L59" s="276">
        <v>46320</v>
      </c>
      <c r="M59" t="s">
        <v>377</v>
      </c>
      <c r="N59" t="s">
        <v>177</v>
      </c>
      <c r="O59" t="s">
        <v>178</v>
      </c>
      <c r="P59">
        <v>5</v>
      </c>
      <c r="Q59" t="s">
        <v>193</v>
      </c>
    </row>
    <row r="60" spans="1:17" s="3" customFormat="1">
      <c r="A60" s="81">
        <v>5.9660966874999999E-2</v>
      </c>
      <c r="B60" t="s">
        <v>44</v>
      </c>
      <c r="C60" t="s">
        <v>480</v>
      </c>
      <c r="D60"/>
      <c r="E60" t="s">
        <v>405</v>
      </c>
      <c r="F60"/>
      <c r="G60" t="s">
        <v>47</v>
      </c>
      <c r="H60"/>
      <c r="I60" s="277">
        <v>46321.452245370368</v>
      </c>
      <c r="J60" t="s">
        <v>624</v>
      </c>
      <c r="K60" t="s">
        <v>386</v>
      </c>
      <c r="L60" s="276">
        <v>46320</v>
      </c>
      <c r="M60" t="s">
        <v>377</v>
      </c>
      <c r="N60" t="s">
        <v>177</v>
      </c>
      <c r="O60" t="s">
        <v>178</v>
      </c>
      <c r="P60">
        <v>5</v>
      </c>
      <c r="Q60" t="s">
        <v>193</v>
      </c>
    </row>
    <row r="61" spans="1:17" s="3" customFormat="1">
      <c r="A61" s="81">
        <v>5.9582988275462961E-2</v>
      </c>
      <c r="B61" t="s">
        <v>44</v>
      </c>
      <c r="C61" t="s">
        <v>634</v>
      </c>
      <c r="D61"/>
      <c r="E61" t="s">
        <v>404</v>
      </c>
      <c r="F61"/>
      <c r="G61" t="s">
        <v>47</v>
      </c>
      <c r="H61"/>
      <c r="I61" s="277">
        <v>46321.448599537034</v>
      </c>
      <c r="J61" t="s">
        <v>624</v>
      </c>
      <c r="K61" t="s">
        <v>386</v>
      </c>
      <c r="L61" s="276">
        <v>46320</v>
      </c>
      <c r="M61" t="s">
        <v>377</v>
      </c>
      <c r="N61" t="s">
        <v>177</v>
      </c>
      <c r="O61" t="s">
        <v>178</v>
      </c>
      <c r="P61">
        <v>5</v>
      </c>
      <c r="Q61" t="s">
        <v>193</v>
      </c>
    </row>
    <row r="62" spans="1:17" s="3" customFormat="1">
      <c r="A62" s="81">
        <v>5.9517442546296297E-2</v>
      </c>
      <c r="B62" t="s">
        <v>44</v>
      </c>
      <c r="C62" t="s">
        <v>503</v>
      </c>
      <c r="D62"/>
      <c r="E62" t="s">
        <v>60</v>
      </c>
      <c r="F62"/>
      <c r="G62" t="s">
        <v>47</v>
      </c>
      <c r="H62"/>
      <c r="I62" s="277">
        <v>46321.448391203703</v>
      </c>
      <c r="J62" t="s">
        <v>624</v>
      </c>
      <c r="K62" t="s">
        <v>386</v>
      </c>
      <c r="L62" s="276">
        <v>46320</v>
      </c>
      <c r="M62" t="s">
        <v>377</v>
      </c>
      <c r="N62" t="s">
        <v>177</v>
      </c>
      <c r="O62" t="s">
        <v>178</v>
      </c>
      <c r="P62">
        <v>5</v>
      </c>
      <c r="Q62" t="s">
        <v>193</v>
      </c>
    </row>
    <row r="63" spans="1:17" s="3" customFormat="1">
      <c r="A63" s="81">
        <v>5.947449586805556E-2</v>
      </c>
      <c r="B63" t="s">
        <v>44</v>
      </c>
      <c r="C63"/>
      <c r="D63"/>
      <c r="E63" t="s">
        <v>53</v>
      </c>
      <c r="F63"/>
      <c r="G63" t="s">
        <v>47</v>
      </c>
      <c r="H63"/>
      <c r="I63" s="277">
        <v>46321.447905092595</v>
      </c>
      <c r="J63" t="s">
        <v>624</v>
      </c>
      <c r="K63" t="s">
        <v>386</v>
      </c>
      <c r="L63" s="276">
        <v>46320</v>
      </c>
      <c r="M63" t="s">
        <v>377</v>
      </c>
      <c r="N63" t="s">
        <v>177</v>
      </c>
      <c r="O63" t="s">
        <v>178</v>
      </c>
      <c r="P63">
        <v>5</v>
      </c>
      <c r="Q63" t="s">
        <v>193</v>
      </c>
    </row>
    <row r="64" spans="1:17" s="3" customFormat="1">
      <c r="A64" s="81">
        <v>5.8767306539351853E-2</v>
      </c>
      <c r="B64" t="s">
        <v>44</v>
      </c>
      <c r="C64"/>
      <c r="D64"/>
      <c r="E64" t="s">
        <v>160</v>
      </c>
      <c r="F64" t="s">
        <v>590</v>
      </c>
      <c r="G64" t="s">
        <v>47</v>
      </c>
      <c r="H64"/>
      <c r="I64" s="277">
        <v>46321.447777777779</v>
      </c>
      <c r="J64" t="s">
        <v>624</v>
      </c>
      <c r="K64" t="s">
        <v>386</v>
      </c>
      <c r="L64" s="276">
        <v>46320</v>
      </c>
      <c r="M64" t="s">
        <v>377</v>
      </c>
      <c r="N64" t="s">
        <v>177</v>
      </c>
      <c r="O64" t="s">
        <v>178</v>
      </c>
      <c r="P64">
        <v>5</v>
      </c>
      <c r="Q64" t="s">
        <v>193</v>
      </c>
    </row>
    <row r="65" spans="1:17" s="3" customFormat="1">
      <c r="A65" s="81">
        <v>5.8475871076388887E-2</v>
      </c>
      <c r="B65" t="s">
        <v>44</v>
      </c>
      <c r="C65"/>
      <c r="D65"/>
      <c r="E65" t="s">
        <v>37</v>
      </c>
      <c r="F65"/>
      <c r="G65" t="s">
        <v>47</v>
      </c>
      <c r="H65"/>
      <c r="I65" s="277">
        <v>46321.447604166664</v>
      </c>
      <c r="J65" t="s">
        <v>624</v>
      </c>
      <c r="K65" t="s">
        <v>386</v>
      </c>
      <c r="L65" s="276">
        <v>46320</v>
      </c>
      <c r="M65" t="s">
        <v>377</v>
      </c>
      <c r="N65" t="s">
        <v>177</v>
      </c>
      <c r="O65" t="s">
        <v>178</v>
      </c>
      <c r="P65">
        <v>5</v>
      </c>
      <c r="Q65" t="s">
        <v>193</v>
      </c>
    </row>
    <row r="66" spans="1:17" s="3" customFormat="1">
      <c r="A66" s="81">
        <v>5.8239728657407411E-2</v>
      </c>
      <c r="B66" t="s">
        <v>44</v>
      </c>
      <c r="C66" t="s">
        <v>628</v>
      </c>
      <c r="D66"/>
      <c r="E66" t="s">
        <v>60</v>
      </c>
      <c r="F66"/>
      <c r="G66" t="s">
        <v>47</v>
      </c>
      <c r="H66"/>
      <c r="I66" s="277">
        <v>46321.447372685187</v>
      </c>
      <c r="J66" t="s">
        <v>624</v>
      </c>
      <c r="K66" t="s">
        <v>386</v>
      </c>
      <c r="L66" s="276">
        <v>46320</v>
      </c>
      <c r="M66" t="s">
        <v>377</v>
      </c>
      <c r="N66" t="s">
        <v>177</v>
      </c>
      <c r="O66" t="s">
        <v>178</v>
      </c>
      <c r="P66">
        <v>5</v>
      </c>
      <c r="Q66" t="s">
        <v>193</v>
      </c>
    </row>
    <row r="67" spans="1:17" s="3" customFormat="1">
      <c r="A67" s="81">
        <v>5.8178055254629629E-2</v>
      </c>
      <c r="B67" t="s">
        <v>44</v>
      </c>
      <c r="C67"/>
      <c r="D67"/>
      <c r="E67" t="s">
        <v>53</v>
      </c>
      <c r="F67"/>
      <c r="G67" t="s">
        <v>47</v>
      </c>
      <c r="H67"/>
      <c r="I67" s="277">
        <v>46321.447118055556</v>
      </c>
      <c r="J67" t="s">
        <v>624</v>
      </c>
      <c r="K67" t="s">
        <v>386</v>
      </c>
      <c r="L67" s="276">
        <v>46320</v>
      </c>
      <c r="M67" t="s">
        <v>377</v>
      </c>
      <c r="N67" t="s">
        <v>177</v>
      </c>
      <c r="O67" t="s">
        <v>178</v>
      </c>
      <c r="P67">
        <v>5</v>
      </c>
      <c r="Q67" t="s">
        <v>193</v>
      </c>
    </row>
    <row r="68" spans="1:17" s="3" customFormat="1">
      <c r="A68" s="81">
        <v>5.7968830358796297E-2</v>
      </c>
      <c r="B68" t="s">
        <v>44</v>
      </c>
      <c r="C68"/>
      <c r="D68"/>
      <c r="E68" t="s">
        <v>37</v>
      </c>
      <c r="F68"/>
      <c r="G68" t="s">
        <v>113</v>
      </c>
      <c r="H68"/>
      <c r="I68" s="277">
        <v>46321.446828703702</v>
      </c>
      <c r="J68" t="s">
        <v>624</v>
      </c>
      <c r="K68" t="s">
        <v>386</v>
      </c>
      <c r="L68" s="276">
        <v>46320</v>
      </c>
      <c r="M68" t="s">
        <v>377</v>
      </c>
      <c r="N68" t="s">
        <v>177</v>
      </c>
      <c r="O68" t="s">
        <v>178</v>
      </c>
      <c r="P68">
        <v>5</v>
      </c>
      <c r="Q68" t="s">
        <v>193</v>
      </c>
    </row>
    <row r="69" spans="1:17" s="3" customFormat="1">
      <c r="A69" s="81">
        <v>5.7907350451388888E-2</v>
      </c>
      <c r="B69" t="s">
        <v>44</v>
      </c>
      <c r="C69"/>
      <c r="D69"/>
      <c r="E69" t="s">
        <v>133</v>
      </c>
      <c r="F69"/>
      <c r="G69" t="s">
        <v>113</v>
      </c>
      <c r="H69"/>
      <c r="I69" s="277">
        <v>46321.446759259263</v>
      </c>
      <c r="J69" t="s">
        <v>624</v>
      </c>
      <c r="K69" t="s">
        <v>386</v>
      </c>
      <c r="L69" s="276">
        <v>46320</v>
      </c>
      <c r="M69" t="s">
        <v>377</v>
      </c>
      <c r="N69" t="s">
        <v>177</v>
      </c>
      <c r="O69" t="s">
        <v>178</v>
      </c>
      <c r="P69">
        <v>5</v>
      </c>
      <c r="Q69" t="s">
        <v>193</v>
      </c>
    </row>
    <row r="70" spans="1:17" s="3" customFormat="1">
      <c r="A70" s="81">
        <v>5.7874384641203702E-2</v>
      </c>
      <c r="B70" t="s">
        <v>44</v>
      </c>
      <c r="C70"/>
      <c r="D70"/>
      <c r="E70" t="s">
        <v>229</v>
      </c>
      <c r="F70"/>
      <c r="G70" t="s">
        <v>113</v>
      </c>
      <c r="H70"/>
      <c r="I70" s="277">
        <v>46321.446736111109</v>
      </c>
      <c r="J70" t="s">
        <v>624</v>
      </c>
      <c r="K70" t="s">
        <v>386</v>
      </c>
      <c r="L70" s="276">
        <v>46320</v>
      </c>
      <c r="M70" t="s">
        <v>377</v>
      </c>
      <c r="N70" t="s">
        <v>177</v>
      </c>
      <c r="O70" t="s">
        <v>178</v>
      </c>
      <c r="P70">
        <v>5</v>
      </c>
      <c r="Q70" t="s">
        <v>193</v>
      </c>
    </row>
    <row r="71" spans="1:17" s="3" customFormat="1">
      <c r="A71" s="81">
        <v>5.7796836840277782E-2</v>
      </c>
      <c r="B71" t="s">
        <v>44</v>
      </c>
      <c r="C71"/>
      <c r="D71"/>
      <c r="E71" t="s">
        <v>54</v>
      </c>
      <c r="F71"/>
      <c r="G71" t="s">
        <v>113</v>
      </c>
      <c r="H71"/>
      <c r="I71" s="277">
        <v>46321.446446759262</v>
      </c>
      <c r="J71" t="s">
        <v>624</v>
      </c>
      <c r="K71" t="s">
        <v>386</v>
      </c>
      <c r="L71" s="276">
        <v>46320</v>
      </c>
      <c r="M71" t="s">
        <v>377</v>
      </c>
      <c r="N71" t="s">
        <v>177</v>
      </c>
      <c r="O71" t="s">
        <v>178</v>
      </c>
      <c r="P71">
        <v>5</v>
      </c>
      <c r="Q71" t="s">
        <v>193</v>
      </c>
    </row>
    <row r="72" spans="1:17" s="3" customFormat="1">
      <c r="A72" s="81">
        <v>5.7321979317129637E-2</v>
      </c>
      <c r="B72" t="s">
        <v>44</v>
      </c>
      <c r="C72"/>
      <c r="D72"/>
      <c r="E72" t="s">
        <v>37</v>
      </c>
      <c r="F72"/>
      <c r="G72" t="s">
        <v>113</v>
      </c>
      <c r="H72"/>
      <c r="I72" s="277">
        <v>46321.446319444447</v>
      </c>
      <c r="J72" t="s">
        <v>624</v>
      </c>
      <c r="K72" t="s">
        <v>386</v>
      </c>
      <c r="L72" s="276">
        <v>46320</v>
      </c>
      <c r="M72" t="s">
        <v>377</v>
      </c>
      <c r="N72" t="s">
        <v>177</v>
      </c>
      <c r="O72" t="s">
        <v>178</v>
      </c>
      <c r="P72">
        <v>5</v>
      </c>
      <c r="Q72" t="s">
        <v>193</v>
      </c>
    </row>
    <row r="73" spans="1:17" s="3" customFormat="1">
      <c r="A73" s="81">
        <v>5.7248296770833339E-2</v>
      </c>
      <c r="B73" t="s">
        <v>44</v>
      </c>
      <c r="C73" t="s">
        <v>486</v>
      </c>
      <c r="D73"/>
      <c r="E73" t="s">
        <v>57</v>
      </c>
      <c r="F73"/>
      <c r="G73" t="s">
        <v>113</v>
      </c>
      <c r="H73"/>
      <c r="I73" s="277">
        <v>46321.446226851855</v>
      </c>
      <c r="J73" t="s">
        <v>624</v>
      </c>
      <c r="K73" t="s">
        <v>386</v>
      </c>
      <c r="L73" s="276">
        <v>46320</v>
      </c>
      <c r="M73" t="s">
        <v>377</v>
      </c>
      <c r="N73" t="s">
        <v>177</v>
      </c>
      <c r="O73" t="s">
        <v>178</v>
      </c>
      <c r="P73">
        <v>5</v>
      </c>
      <c r="Q73" t="s">
        <v>193</v>
      </c>
    </row>
    <row r="74" spans="1:17" s="3" customFormat="1">
      <c r="A74" s="81">
        <v>5.7235909305555555E-2</v>
      </c>
      <c r="B74" t="s">
        <v>44</v>
      </c>
      <c r="C74" t="s">
        <v>696</v>
      </c>
      <c r="D74"/>
      <c r="E74" t="s">
        <v>57</v>
      </c>
      <c r="F74"/>
      <c r="G74" t="s">
        <v>113</v>
      </c>
      <c r="H74"/>
      <c r="I74" s="277">
        <v>46321.446111111109</v>
      </c>
      <c r="J74" t="s">
        <v>624</v>
      </c>
      <c r="K74" t="s">
        <v>386</v>
      </c>
      <c r="L74" s="276">
        <v>46320</v>
      </c>
      <c r="M74" t="s">
        <v>377</v>
      </c>
      <c r="N74" t="s">
        <v>177</v>
      </c>
      <c r="O74" t="s">
        <v>178</v>
      </c>
      <c r="P74">
        <v>5</v>
      </c>
      <c r="Q74" t="s">
        <v>193</v>
      </c>
    </row>
    <row r="75" spans="1:17" s="3" customFormat="1">
      <c r="A75" s="81">
        <v>5.7216761863425926E-2</v>
      </c>
      <c r="B75" t="s">
        <v>44</v>
      </c>
      <c r="C75" t="s">
        <v>486</v>
      </c>
      <c r="D75"/>
      <c r="E75" t="s">
        <v>9</v>
      </c>
      <c r="F75"/>
      <c r="G75" t="s">
        <v>113</v>
      </c>
      <c r="H75"/>
      <c r="I75" s="277">
        <v>46321.445949074077</v>
      </c>
      <c r="J75" t="s">
        <v>624</v>
      </c>
      <c r="K75" t="s">
        <v>386</v>
      </c>
      <c r="L75" s="276">
        <v>46320</v>
      </c>
      <c r="M75" t="s">
        <v>377</v>
      </c>
      <c r="N75" t="s">
        <v>177</v>
      </c>
      <c r="O75" t="s">
        <v>178</v>
      </c>
      <c r="P75">
        <v>5</v>
      </c>
      <c r="Q75" t="s">
        <v>193</v>
      </c>
    </row>
    <row r="76" spans="1:17" s="3" customFormat="1">
      <c r="A76" s="81">
        <v>5.7203667789351847E-2</v>
      </c>
      <c r="B76" t="s">
        <v>44</v>
      </c>
      <c r="C76" t="s">
        <v>484</v>
      </c>
      <c r="D76"/>
      <c r="E76" t="s">
        <v>132</v>
      </c>
      <c r="F76"/>
      <c r="G76" t="s">
        <v>47</v>
      </c>
      <c r="H76"/>
      <c r="I76" s="277">
        <v>46321.445810185185</v>
      </c>
      <c r="J76" t="s">
        <v>624</v>
      </c>
      <c r="K76" t="s">
        <v>386</v>
      </c>
      <c r="L76" s="276">
        <v>46320</v>
      </c>
      <c r="M76" t="s">
        <v>377</v>
      </c>
      <c r="N76" t="s">
        <v>177</v>
      </c>
      <c r="O76" t="s">
        <v>178</v>
      </c>
      <c r="P76">
        <v>5</v>
      </c>
      <c r="Q76" t="s">
        <v>193</v>
      </c>
    </row>
    <row r="77" spans="1:17" s="3" customFormat="1">
      <c r="A77" s="81">
        <v>5.7124929583333331E-2</v>
      </c>
      <c r="B77" t="s">
        <v>44</v>
      </c>
      <c r="C77"/>
      <c r="D77"/>
      <c r="E77" t="s">
        <v>49</v>
      </c>
      <c r="F77"/>
      <c r="G77" t="s">
        <v>47</v>
      </c>
      <c r="H77"/>
      <c r="I77" s="277">
        <v>46321.445659722223</v>
      </c>
      <c r="J77" t="s">
        <v>624</v>
      </c>
      <c r="K77" t="s">
        <v>386</v>
      </c>
      <c r="L77" s="276">
        <v>46320</v>
      </c>
      <c r="M77" t="s">
        <v>377</v>
      </c>
      <c r="N77" t="s">
        <v>177</v>
      </c>
      <c r="O77" t="s">
        <v>178</v>
      </c>
      <c r="P77">
        <v>5</v>
      </c>
      <c r="Q77" t="s">
        <v>193</v>
      </c>
    </row>
    <row r="78" spans="1:17" s="3" customFormat="1">
      <c r="A78" s="81">
        <v>5.7029858240740736E-2</v>
      </c>
      <c r="B78" t="s">
        <v>44</v>
      </c>
      <c r="C78"/>
      <c r="D78"/>
      <c r="E78" t="s">
        <v>494</v>
      </c>
      <c r="F78" t="s">
        <v>167</v>
      </c>
      <c r="G78" t="s">
        <v>47</v>
      </c>
      <c r="H78"/>
      <c r="I78" s="277">
        <v>46321.445555555554</v>
      </c>
      <c r="J78" t="s">
        <v>624</v>
      </c>
      <c r="K78" t="s">
        <v>386</v>
      </c>
      <c r="L78" s="276">
        <v>46320</v>
      </c>
      <c r="M78" t="s">
        <v>377</v>
      </c>
      <c r="N78" t="s">
        <v>177</v>
      </c>
      <c r="O78" t="s">
        <v>178</v>
      </c>
      <c r="P78">
        <v>5</v>
      </c>
      <c r="Q78" t="s">
        <v>193</v>
      </c>
    </row>
    <row r="79" spans="1:17" s="3" customFormat="1">
      <c r="A79" s="81">
        <v>5.70009344212963E-2</v>
      </c>
      <c r="B79" t="s">
        <v>44</v>
      </c>
      <c r="C79"/>
      <c r="D79"/>
      <c r="E79" t="s">
        <v>37</v>
      </c>
      <c r="F79"/>
      <c r="G79" t="s">
        <v>47</v>
      </c>
      <c r="H79"/>
      <c r="I79" s="277">
        <v>46321.445428240739</v>
      </c>
      <c r="J79" t="s">
        <v>624</v>
      </c>
      <c r="K79" t="s">
        <v>386</v>
      </c>
      <c r="L79" s="276">
        <v>46320</v>
      </c>
      <c r="M79" t="s">
        <v>377</v>
      </c>
      <c r="N79" t="s">
        <v>177</v>
      </c>
      <c r="O79" t="s">
        <v>178</v>
      </c>
      <c r="P79">
        <v>5</v>
      </c>
      <c r="Q79" t="s">
        <v>193</v>
      </c>
    </row>
    <row r="80" spans="1:17" s="3" customFormat="1">
      <c r="A80" s="81">
        <v>5.6850309398148155E-2</v>
      </c>
      <c r="B80" t="s">
        <v>44</v>
      </c>
      <c r="C80"/>
      <c r="D80"/>
      <c r="E80" t="s">
        <v>54</v>
      </c>
      <c r="F80"/>
      <c r="G80" t="s">
        <v>47</v>
      </c>
      <c r="H80"/>
      <c r="I80" s="277">
        <v>46321.445277777777</v>
      </c>
      <c r="J80" t="s">
        <v>624</v>
      </c>
      <c r="K80" t="s">
        <v>386</v>
      </c>
      <c r="L80" s="276">
        <v>46320</v>
      </c>
      <c r="M80" t="s">
        <v>377</v>
      </c>
      <c r="N80" t="s">
        <v>177</v>
      </c>
      <c r="O80" t="s">
        <v>178</v>
      </c>
      <c r="P80">
        <v>5</v>
      </c>
      <c r="Q80" t="s">
        <v>193</v>
      </c>
    </row>
    <row r="81" spans="1:17" s="3" customFormat="1">
      <c r="A81" s="81">
        <v>5.6367119201388885E-2</v>
      </c>
      <c r="B81" t="s">
        <v>44</v>
      </c>
      <c r="C81"/>
      <c r="D81"/>
      <c r="E81" t="s">
        <v>37</v>
      </c>
      <c r="F81"/>
      <c r="G81" t="s">
        <v>47</v>
      </c>
      <c r="H81"/>
      <c r="I81" s="277">
        <v>46321.445231481484</v>
      </c>
      <c r="J81" t="s">
        <v>624</v>
      </c>
      <c r="K81" t="s">
        <v>386</v>
      </c>
      <c r="L81" s="276">
        <v>46320</v>
      </c>
      <c r="M81" t="s">
        <v>377</v>
      </c>
      <c r="N81" t="s">
        <v>177</v>
      </c>
      <c r="O81" t="s">
        <v>178</v>
      </c>
      <c r="P81">
        <v>5</v>
      </c>
      <c r="Q81" t="s">
        <v>193</v>
      </c>
    </row>
    <row r="82" spans="1:17" s="3" customFormat="1">
      <c r="A82" s="81">
        <v>5.6343389039351849E-2</v>
      </c>
      <c r="B82" t="s">
        <v>44</v>
      </c>
      <c r="C82"/>
      <c r="D82"/>
      <c r="E82" t="s">
        <v>132</v>
      </c>
      <c r="F82"/>
      <c r="G82" t="s">
        <v>113</v>
      </c>
      <c r="H82"/>
      <c r="I82" s="277">
        <v>46321.445208333331</v>
      </c>
      <c r="J82" t="s">
        <v>624</v>
      </c>
      <c r="K82" t="s">
        <v>386</v>
      </c>
      <c r="L82" s="276">
        <v>46320</v>
      </c>
      <c r="M82" t="s">
        <v>377</v>
      </c>
      <c r="N82" t="s">
        <v>177</v>
      </c>
      <c r="O82" t="s">
        <v>178</v>
      </c>
      <c r="P82">
        <v>5</v>
      </c>
      <c r="Q82" t="s">
        <v>193</v>
      </c>
    </row>
    <row r="83" spans="1:17" s="3" customFormat="1">
      <c r="A83" s="81">
        <v>5.6210243530092588E-2</v>
      </c>
      <c r="B83" t="s">
        <v>44</v>
      </c>
      <c r="C83" t="s">
        <v>631</v>
      </c>
      <c r="D83"/>
      <c r="E83" t="s">
        <v>57</v>
      </c>
      <c r="F83"/>
      <c r="G83" t="s">
        <v>113</v>
      </c>
      <c r="H83"/>
      <c r="I83" s="277">
        <v>46321.445057870369</v>
      </c>
      <c r="J83" t="s">
        <v>624</v>
      </c>
      <c r="K83" t="s">
        <v>386</v>
      </c>
      <c r="L83" s="276">
        <v>46320</v>
      </c>
      <c r="M83" t="s">
        <v>377</v>
      </c>
      <c r="N83" t="s">
        <v>177</v>
      </c>
      <c r="O83" t="s">
        <v>178</v>
      </c>
      <c r="P83">
        <v>5</v>
      </c>
      <c r="Q83" t="s">
        <v>193</v>
      </c>
    </row>
    <row r="84" spans="1:17" s="3" customFormat="1">
      <c r="A84" s="81">
        <v>5.6116195729166665E-2</v>
      </c>
      <c r="B84" t="s">
        <v>44</v>
      </c>
      <c r="C84" t="s">
        <v>634</v>
      </c>
      <c r="D84"/>
      <c r="E84" t="s">
        <v>57</v>
      </c>
      <c r="F84"/>
      <c r="G84" t="s">
        <v>113</v>
      </c>
      <c r="H84"/>
      <c r="I84" s="277">
        <v>46321.444606481484</v>
      </c>
      <c r="J84" t="s">
        <v>624</v>
      </c>
      <c r="K84" t="s">
        <v>386</v>
      </c>
      <c r="L84" s="276">
        <v>46320</v>
      </c>
      <c r="M84" t="s">
        <v>377</v>
      </c>
      <c r="N84" t="s">
        <v>177</v>
      </c>
      <c r="O84" t="s">
        <v>178</v>
      </c>
      <c r="P84">
        <v>5</v>
      </c>
      <c r="Q84" t="s">
        <v>193</v>
      </c>
    </row>
    <row r="85" spans="1:17" s="3" customFormat="1">
      <c r="A85" s="81">
        <v>5.6091043668981481E-2</v>
      </c>
      <c r="B85" t="s">
        <v>44</v>
      </c>
      <c r="C85"/>
      <c r="D85"/>
      <c r="E85" t="s">
        <v>50</v>
      </c>
      <c r="F85"/>
      <c r="G85" t="s">
        <v>113</v>
      </c>
      <c r="H85"/>
      <c r="I85" s="277">
        <v>46321.444444444445</v>
      </c>
      <c r="J85" t="s">
        <v>624</v>
      </c>
      <c r="K85" t="s">
        <v>386</v>
      </c>
      <c r="L85" s="276">
        <v>46320</v>
      </c>
      <c r="M85" t="s">
        <v>377</v>
      </c>
      <c r="N85" t="s">
        <v>177</v>
      </c>
      <c r="O85" t="s">
        <v>178</v>
      </c>
      <c r="P85">
        <v>5</v>
      </c>
      <c r="Q85" t="s">
        <v>193</v>
      </c>
    </row>
    <row r="86" spans="1:17" s="3" customFormat="1">
      <c r="A86" s="81">
        <v>5.60222274537037E-2</v>
      </c>
      <c r="B86" t="s">
        <v>44</v>
      </c>
      <c r="C86"/>
      <c r="D86"/>
      <c r="E86" t="s">
        <v>37</v>
      </c>
      <c r="F86"/>
      <c r="G86" t="s">
        <v>113</v>
      </c>
      <c r="H86"/>
      <c r="I86" s="277">
        <v>46321.444236111114</v>
      </c>
      <c r="J86" t="s">
        <v>624</v>
      </c>
      <c r="K86" t="s">
        <v>386</v>
      </c>
      <c r="L86" s="276">
        <v>46320</v>
      </c>
      <c r="M86" t="s">
        <v>377</v>
      </c>
      <c r="N86" t="s">
        <v>177</v>
      </c>
      <c r="O86" t="s">
        <v>178</v>
      </c>
      <c r="P86">
        <v>5</v>
      </c>
      <c r="Q86" t="s">
        <v>193</v>
      </c>
    </row>
    <row r="87" spans="1:17" s="3" customFormat="1">
      <c r="A87" s="81">
        <v>5.60222274537037E-2</v>
      </c>
      <c r="B87" t="s">
        <v>44</v>
      </c>
      <c r="C87" t="s">
        <v>634</v>
      </c>
      <c r="D87" t="s">
        <v>153</v>
      </c>
      <c r="E87" t="s">
        <v>495</v>
      </c>
      <c r="F87" t="s">
        <v>167</v>
      </c>
      <c r="G87" t="s">
        <v>113</v>
      </c>
      <c r="H87"/>
      <c r="I87" s="277">
        <v>46321.444178240738</v>
      </c>
      <c r="J87" t="s">
        <v>624</v>
      </c>
      <c r="K87" t="s">
        <v>386</v>
      </c>
      <c r="L87" s="276">
        <v>46320</v>
      </c>
      <c r="M87" t="s">
        <v>377</v>
      </c>
      <c r="N87" t="s">
        <v>177</v>
      </c>
      <c r="O87" t="s">
        <v>178</v>
      </c>
      <c r="P87">
        <v>5</v>
      </c>
      <c r="Q87" t="s">
        <v>193</v>
      </c>
    </row>
    <row r="88" spans="1:17" s="3" customFormat="1">
      <c r="A88" s="81">
        <v>5.5860247372685183E-2</v>
      </c>
      <c r="B88" t="s">
        <v>44</v>
      </c>
      <c r="C88"/>
      <c r="D88"/>
      <c r="E88" t="s">
        <v>54</v>
      </c>
      <c r="F88"/>
      <c r="G88" t="s">
        <v>47</v>
      </c>
      <c r="H88"/>
      <c r="I88" s="277">
        <v>46321.443032407406</v>
      </c>
      <c r="J88" t="s">
        <v>624</v>
      </c>
      <c r="K88" t="s">
        <v>386</v>
      </c>
      <c r="L88" s="276">
        <v>46320</v>
      </c>
      <c r="M88" t="s">
        <v>377</v>
      </c>
      <c r="N88" t="s">
        <v>177</v>
      </c>
      <c r="O88" t="s">
        <v>178</v>
      </c>
      <c r="P88">
        <v>5</v>
      </c>
      <c r="Q88" t="s">
        <v>193</v>
      </c>
    </row>
    <row r="89" spans="1:17" s="3" customFormat="1">
      <c r="A89" s="81">
        <v>5.4779448773148144E-2</v>
      </c>
      <c r="B89" t="s">
        <v>44</v>
      </c>
      <c r="C89"/>
      <c r="D89"/>
      <c r="E89" t="s">
        <v>37</v>
      </c>
      <c r="F89"/>
      <c r="G89" t="s">
        <v>47</v>
      </c>
      <c r="H89"/>
      <c r="I89" s="277">
        <v>46321.442974537036</v>
      </c>
      <c r="J89" t="s">
        <v>624</v>
      </c>
      <c r="K89" t="s">
        <v>386</v>
      </c>
      <c r="L89" s="276">
        <v>46320</v>
      </c>
      <c r="M89" t="s">
        <v>377</v>
      </c>
      <c r="N89" t="s">
        <v>177</v>
      </c>
      <c r="O89" t="s">
        <v>178</v>
      </c>
      <c r="P89">
        <v>5</v>
      </c>
      <c r="Q89" t="s">
        <v>193</v>
      </c>
    </row>
    <row r="90" spans="1:17" s="3" customFormat="1">
      <c r="A90" s="81">
        <v>5.4628943703703699E-2</v>
      </c>
      <c r="B90" t="s">
        <v>44</v>
      </c>
      <c r="C90" t="s">
        <v>631</v>
      </c>
      <c r="D90"/>
      <c r="E90" t="s">
        <v>135</v>
      </c>
      <c r="F90"/>
      <c r="G90" t="s">
        <v>47</v>
      </c>
      <c r="H90"/>
      <c r="I90" s="277">
        <v>46321.442499999997</v>
      </c>
      <c r="J90" t="s">
        <v>624</v>
      </c>
      <c r="K90" t="s">
        <v>386</v>
      </c>
      <c r="L90" s="276">
        <v>46320</v>
      </c>
      <c r="M90" t="s">
        <v>377</v>
      </c>
      <c r="N90" t="s">
        <v>177</v>
      </c>
      <c r="O90" t="s">
        <v>178</v>
      </c>
      <c r="P90">
        <v>5</v>
      </c>
      <c r="Q90" t="s">
        <v>193</v>
      </c>
    </row>
    <row r="91" spans="1:17" s="3" customFormat="1">
      <c r="A91" s="81">
        <v>5.4591154548611118E-2</v>
      </c>
      <c r="B91" t="s">
        <v>44</v>
      </c>
      <c r="C91"/>
      <c r="D91"/>
      <c r="E91" t="s">
        <v>49</v>
      </c>
      <c r="F91"/>
      <c r="G91" t="s">
        <v>113</v>
      </c>
      <c r="H91"/>
      <c r="I91" s="277">
        <v>46321.442326388889</v>
      </c>
      <c r="J91" t="s">
        <v>624</v>
      </c>
      <c r="K91" t="s">
        <v>386</v>
      </c>
      <c r="L91" s="276">
        <v>46320</v>
      </c>
      <c r="M91" t="s">
        <v>377</v>
      </c>
      <c r="N91" t="s">
        <v>177</v>
      </c>
      <c r="O91" t="s">
        <v>178</v>
      </c>
      <c r="P91">
        <v>5</v>
      </c>
      <c r="Q91" t="s">
        <v>193</v>
      </c>
    </row>
    <row r="92" spans="1:17" s="3" customFormat="1">
      <c r="A92" s="81">
        <v>5.3636918888888892E-2</v>
      </c>
      <c r="B92" t="s">
        <v>44</v>
      </c>
      <c r="C92"/>
      <c r="D92"/>
      <c r="E92" t="s">
        <v>37</v>
      </c>
      <c r="F92"/>
      <c r="G92" t="s">
        <v>113</v>
      </c>
      <c r="H92"/>
      <c r="I92" s="277">
        <v>46321.441701388889</v>
      </c>
      <c r="J92" t="s">
        <v>624</v>
      </c>
      <c r="K92" t="s">
        <v>386</v>
      </c>
      <c r="L92" s="276">
        <v>46320</v>
      </c>
      <c r="M92" t="s">
        <v>377</v>
      </c>
      <c r="N92" t="s">
        <v>177</v>
      </c>
      <c r="O92" t="s">
        <v>178</v>
      </c>
      <c r="P92">
        <v>5</v>
      </c>
      <c r="Q92" t="s">
        <v>193</v>
      </c>
    </row>
    <row r="93" spans="1:17" s="3" customFormat="1">
      <c r="A93" s="81">
        <v>5.3636918888888892E-2</v>
      </c>
      <c r="B93" t="s">
        <v>44</v>
      </c>
      <c r="C93" t="s">
        <v>486</v>
      </c>
      <c r="D93"/>
      <c r="E93" t="s">
        <v>52</v>
      </c>
      <c r="F93"/>
      <c r="G93" t="s">
        <v>47</v>
      </c>
      <c r="H93"/>
      <c r="I93" s="277">
        <v>46321.441701388889</v>
      </c>
      <c r="J93" t="s">
        <v>624</v>
      </c>
      <c r="K93" t="s">
        <v>386</v>
      </c>
      <c r="L93" s="276">
        <v>46320</v>
      </c>
      <c r="M93" t="s">
        <v>377</v>
      </c>
      <c r="N93" t="s">
        <v>177</v>
      </c>
      <c r="O93" t="s">
        <v>178</v>
      </c>
      <c r="P93">
        <v>5</v>
      </c>
      <c r="Q93" t="s">
        <v>193</v>
      </c>
    </row>
    <row r="94" spans="1:17" s="3" customFormat="1">
      <c r="A94" s="81">
        <v>5.3584452222222224E-2</v>
      </c>
      <c r="B94" t="s">
        <v>44</v>
      </c>
      <c r="C94" t="s">
        <v>486</v>
      </c>
      <c r="D94"/>
      <c r="E94" t="s">
        <v>247</v>
      </c>
      <c r="F94"/>
      <c r="G94" t="s">
        <v>47</v>
      </c>
      <c r="H94"/>
      <c r="I94" s="277">
        <v>46321.441631944443</v>
      </c>
      <c r="J94" t="s">
        <v>624</v>
      </c>
      <c r="K94" t="s">
        <v>386</v>
      </c>
      <c r="L94" s="276">
        <v>46320</v>
      </c>
      <c r="M94" t="s">
        <v>377</v>
      </c>
      <c r="N94" t="s">
        <v>177</v>
      </c>
      <c r="O94" t="s">
        <v>178</v>
      </c>
      <c r="P94">
        <v>5</v>
      </c>
      <c r="Q94" t="s">
        <v>193</v>
      </c>
    </row>
    <row r="95" spans="1:17" s="3" customFormat="1">
      <c r="A95" s="81">
        <v>5.3532490324074075E-2</v>
      </c>
      <c r="B95" t="s">
        <v>44</v>
      </c>
      <c r="C95" t="s">
        <v>484</v>
      </c>
      <c r="D95"/>
      <c r="E95" t="s">
        <v>404</v>
      </c>
      <c r="F95"/>
      <c r="G95" t="s">
        <v>47</v>
      </c>
      <c r="H95"/>
      <c r="I95" s="277">
        <v>46321.44153935185</v>
      </c>
      <c r="J95" t="s">
        <v>624</v>
      </c>
      <c r="K95" t="s">
        <v>386</v>
      </c>
      <c r="L95" s="276">
        <v>46320</v>
      </c>
      <c r="M95" t="s">
        <v>377</v>
      </c>
      <c r="N95" t="s">
        <v>177</v>
      </c>
      <c r="O95" t="s">
        <v>178</v>
      </c>
      <c r="P95">
        <v>5</v>
      </c>
      <c r="Q95" t="s">
        <v>193</v>
      </c>
    </row>
    <row r="96" spans="1:17" s="3" customFormat="1">
      <c r="A96" s="81">
        <v>5.3510752569444445E-2</v>
      </c>
      <c r="B96" t="s">
        <v>44</v>
      </c>
      <c r="C96" t="s">
        <v>483</v>
      </c>
      <c r="D96"/>
      <c r="E96" t="s">
        <v>404</v>
      </c>
      <c r="F96"/>
      <c r="G96" t="s">
        <v>47</v>
      </c>
      <c r="H96"/>
      <c r="I96" s="277">
        <v>46321.44153935185</v>
      </c>
      <c r="J96" t="s">
        <v>624</v>
      </c>
      <c r="K96" t="s">
        <v>386</v>
      </c>
      <c r="L96" s="276">
        <v>46320</v>
      </c>
      <c r="M96" t="s">
        <v>377</v>
      </c>
      <c r="N96" t="s">
        <v>177</v>
      </c>
      <c r="O96" t="s">
        <v>178</v>
      </c>
      <c r="P96">
        <v>5</v>
      </c>
      <c r="Q96" t="s">
        <v>193</v>
      </c>
    </row>
    <row r="97" spans="1:17" s="3" customFormat="1">
      <c r="A97" s="81">
        <v>5.3453959097222226E-2</v>
      </c>
      <c r="B97" t="s">
        <v>44</v>
      </c>
      <c r="C97" t="s">
        <v>482</v>
      </c>
      <c r="D97"/>
      <c r="E97" t="s">
        <v>405</v>
      </c>
      <c r="F97"/>
      <c r="G97" t="s">
        <v>47</v>
      </c>
      <c r="H97"/>
      <c r="I97" s="277">
        <v>46321.441319444442</v>
      </c>
      <c r="J97" t="s">
        <v>624</v>
      </c>
      <c r="K97" t="s">
        <v>386</v>
      </c>
      <c r="L97" s="276">
        <v>46320</v>
      </c>
      <c r="M97" t="s">
        <v>377</v>
      </c>
      <c r="N97" t="s">
        <v>177</v>
      </c>
      <c r="O97" t="s">
        <v>178</v>
      </c>
      <c r="P97">
        <v>5</v>
      </c>
      <c r="Q97" t="s">
        <v>193</v>
      </c>
    </row>
    <row r="98" spans="1:17" s="3" customFormat="1">
      <c r="A98" s="81">
        <v>5.3377587395833336E-2</v>
      </c>
      <c r="B98" t="s">
        <v>44</v>
      </c>
      <c r="C98" t="s">
        <v>485</v>
      </c>
      <c r="D98"/>
      <c r="E98" t="s">
        <v>135</v>
      </c>
      <c r="F98"/>
      <c r="G98" t="s">
        <v>47</v>
      </c>
      <c r="H98"/>
      <c r="I98" s="277">
        <v>46321.441250000003</v>
      </c>
      <c r="J98" t="s">
        <v>624</v>
      </c>
      <c r="K98" t="s">
        <v>386</v>
      </c>
      <c r="L98" s="276">
        <v>46320</v>
      </c>
      <c r="M98" t="s">
        <v>377</v>
      </c>
      <c r="N98" t="s">
        <v>177</v>
      </c>
      <c r="O98" t="s">
        <v>178</v>
      </c>
      <c r="P98">
        <v>5</v>
      </c>
      <c r="Q98" t="s">
        <v>193</v>
      </c>
    </row>
    <row r="99" spans="1:17" s="3" customFormat="1">
      <c r="A99" s="81">
        <v>5.3324842337962967E-2</v>
      </c>
      <c r="B99" t="s">
        <v>44</v>
      </c>
      <c r="C99"/>
      <c r="D99"/>
      <c r="E99" t="s">
        <v>133</v>
      </c>
      <c r="F99"/>
      <c r="G99" t="s">
        <v>113</v>
      </c>
      <c r="H99"/>
      <c r="I99" s="277">
        <v>46321.441168981481</v>
      </c>
      <c r="J99" t="s">
        <v>624</v>
      </c>
      <c r="K99" t="s">
        <v>386</v>
      </c>
      <c r="L99" s="276">
        <v>46320</v>
      </c>
      <c r="M99" t="s">
        <v>377</v>
      </c>
      <c r="N99" t="s">
        <v>177</v>
      </c>
      <c r="O99" t="s">
        <v>178</v>
      </c>
      <c r="P99">
        <v>5</v>
      </c>
      <c r="Q99" t="s">
        <v>193</v>
      </c>
    </row>
    <row r="100" spans="1:17" s="3" customFormat="1">
      <c r="A100" s="81">
        <v>5.3239642349537035E-2</v>
      </c>
      <c r="B100" t="s">
        <v>44</v>
      </c>
      <c r="C100" t="s">
        <v>634</v>
      </c>
      <c r="D100"/>
      <c r="E100" t="s">
        <v>57</v>
      </c>
      <c r="F100"/>
      <c r="G100" t="s">
        <v>113</v>
      </c>
      <c r="H100"/>
      <c r="I100" s="277">
        <v>46321.44091435185</v>
      </c>
      <c r="J100" t="s">
        <v>624</v>
      </c>
      <c r="K100" t="s">
        <v>386</v>
      </c>
      <c r="L100" s="276">
        <v>46320</v>
      </c>
      <c r="M100" t="s">
        <v>377</v>
      </c>
      <c r="N100" t="s">
        <v>177</v>
      </c>
      <c r="O100" t="s">
        <v>178</v>
      </c>
      <c r="P100">
        <v>5</v>
      </c>
      <c r="Q100" t="s">
        <v>193</v>
      </c>
    </row>
    <row r="101" spans="1:17" s="3" customFormat="1">
      <c r="A101" s="81">
        <v>5.3225445219907401E-2</v>
      </c>
      <c r="B101" t="s">
        <v>44</v>
      </c>
      <c r="C101"/>
      <c r="D101"/>
      <c r="E101" t="s">
        <v>62</v>
      </c>
      <c r="F101"/>
      <c r="G101" t="s">
        <v>113</v>
      </c>
      <c r="H101"/>
      <c r="I101" s="277">
        <v>46321.440740740742</v>
      </c>
      <c r="J101" t="s">
        <v>624</v>
      </c>
      <c r="K101" t="s">
        <v>386</v>
      </c>
      <c r="L101" s="276">
        <v>46320</v>
      </c>
      <c r="M101" t="s">
        <v>377</v>
      </c>
      <c r="N101" t="s">
        <v>177</v>
      </c>
      <c r="O101" t="s">
        <v>178</v>
      </c>
      <c r="P101">
        <v>5</v>
      </c>
      <c r="Q101" t="s">
        <v>193</v>
      </c>
    </row>
    <row r="102" spans="1:17" s="3" customFormat="1">
      <c r="A102" s="81">
        <v>5.3134889143518521E-2</v>
      </c>
      <c r="B102" t="s">
        <v>44</v>
      </c>
      <c r="C102"/>
      <c r="D102"/>
      <c r="E102" t="s">
        <v>53</v>
      </c>
      <c r="F102"/>
      <c r="G102" t="s">
        <v>113</v>
      </c>
      <c r="H102"/>
      <c r="I102" s="277">
        <v>46321.440532407411</v>
      </c>
      <c r="J102" t="s">
        <v>624</v>
      </c>
      <c r="K102" t="s">
        <v>386</v>
      </c>
      <c r="L102" s="276">
        <v>46320</v>
      </c>
      <c r="M102" t="s">
        <v>377</v>
      </c>
      <c r="N102" t="s">
        <v>177</v>
      </c>
      <c r="O102" t="s">
        <v>178</v>
      </c>
      <c r="P102">
        <v>5</v>
      </c>
      <c r="Q102" t="s">
        <v>193</v>
      </c>
    </row>
    <row r="103" spans="1:17" s="3" customFormat="1">
      <c r="A103" s="81">
        <v>5.2772570891203699E-2</v>
      </c>
      <c r="B103" t="s">
        <v>44</v>
      </c>
      <c r="C103"/>
      <c r="D103"/>
      <c r="E103" t="s">
        <v>37</v>
      </c>
      <c r="F103"/>
      <c r="G103" t="s">
        <v>47</v>
      </c>
      <c r="H103"/>
      <c r="I103" s="277">
        <v>46321.440057870372</v>
      </c>
      <c r="J103" t="s">
        <v>624</v>
      </c>
      <c r="K103" t="s">
        <v>386</v>
      </c>
      <c r="L103" s="276">
        <v>46320</v>
      </c>
      <c r="M103" t="s">
        <v>377</v>
      </c>
      <c r="N103" t="s">
        <v>177</v>
      </c>
      <c r="O103" t="s">
        <v>178</v>
      </c>
      <c r="P103">
        <v>5</v>
      </c>
      <c r="Q103" t="s">
        <v>193</v>
      </c>
    </row>
    <row r="104" spans="1:17" s="3" customFormat="1">
      <c r="A104" s="81">
        <v>5.2732599074074071E-2</v>
      </c>
      <c r="B104" t="s">
        <v>44</v>
      </c>
      <c r="C104" t="s">
        <v>485</v>
      </c>
      <c r="D104"/>
      <c r="E104" t="s">
        <v>133</v>
      </c>
      <c r="F104"/>
      <c r="G104" t="s">
        <v>47</v>
      </c>
      <c r="H104"/>
      <c r="I104" s="277">
        <v>46321.440023148149</v>
      </c>
      <c r="J104" t="s">
        <v>624</v>
      </c>
      <c r="K104" t="s">
        <v>386</v>
      </c>
      <c r="L104" s="276">
        <v>46320</v>
      </c>
      <c r="M104" t="s">
        <v>377</v>
      </c>
      <c r="N104" t="s">
        <v>177</v>
      </c>
      <c r="O104" t="s">
        <v>178</v>
      </c>
      <c r="P104">
        <v>5</v>
      </c>
      <c r="Q104" t="s">
        <v>193</v>
      </c>
    </row>
    <row r="105" spans="1:17" s="3" customFormat="1">
      <c r="A105" s="81">
        <v>5.2753131296296302E-2</v>
      </c>
      <c r="B105" t="s">
        <v>44</v>
      </c>
      <c r="C105"/>
      <c r="D105"/>
      <c r="E105" t="s">
        <v>223</v>
      </c>
      <c r="F105"/>
      <c r="G105" t="s">
        <v>47</v>
      </c>
      <c r="H105"/>
      <c r="I105" s="277">
        <v>46321.439918981479</v>
      </c>
      <c r="J105" t="s">
        <v>624</v>
      </c>
      <c r="K105" t="s">
        <v>386</v>
      </c>
      <c r="L105" s="276">
        <v>46320</v>
      </c>
      <c r="M105" t="s">
        <v>377</v>
      </c>
      <c r="N105" t="s">
        <v>177</v>
      </c>
      <c r="O105" t="s">
        <v>178</v>
      </c>
      <c r="P105">
        <v>5</v>
      </c>
      <c r="Q105" t="s">
        <v>193</v>
      </c>
    </row>
    <row r="106" spans="1:17" s="3" customFormat="1">
      <c r="A106" s="81">
        <v>5.2593247453703709E-2</v>
      </c>
      <c r="B106" t="s">
        <v>44</v>
      </c>
      <c r="C106"/>
      <c r="D106"/>
      <c r="E106" t="s">
        <v>54</v>
      </c>
      <c r="F106"/>
      <c r="G106" t="s">
        <v>47</v>
      </c>
      <c r="H106"/>
      <c r="I106" s="277">
        <v>46321.439629629633</v>
      </c>
      <c r="J106" t="s">
        <v>624</v>
      </c>
      <c r="K106" t="s">
        <v>386</v>
      </c>
      <c r="L106" s="276">
        <v>46320</v>
      </c>
      <c r="M106" t="s">
        <v>377</v>
      </c>
      <c r="N106" t="s">
        <v>177</v>
      </c>
      <c r="O106" t="s">
        <v>178</v>
      </c>
      <c r="P106">
        <v>5</v>
      </c>
      <c r="Q106" t="s">
        <v>193</v>
      </c>
    </row>
    <row r="107" spans="1:17" s="3" customFormat="1">
      <c r="A107" s="81">
        <v>5.2247118425925922E-2</v>
      </c>
      <c r="B107" t="s">
        <v>44</v>
      </c>
      <c r="C107" t="s">
        <v>481</v>
      </c>
      <c r="D107"/>
      <c r="E107" t="s">
        <v>529</v>
      </c>
      <c r="F107"/>
      <c r="G107" t="s">
        <v>47</v>
      </c>
      <c r="H107"/>
      <c r="I107" s="277">
        <v>46321.439560185187</v>
      </c>
      <c r="J107" t="s">
        <v>624</v>
      </c>
      <c r="K107" t="s">
        <v>386</v>
      </c>
      <c r="L107" s="276">
        <v>46320</v>
      </c>
      <c r="M107" t="s">
        <v>377</v>
      </c>
      <c r="N107" t="s">
        <v>177</v>
      </c>
      <c r="O107" t="s">
        <v>178</v>
      </c>
      <c r="P107">
        <v>5</v>
      </c>
      <c r="Q107" t="s">
        <v>193</v>
      </c>
    </row>
    <row r="108" spans="1:17" s="3" customFormat="1">
      <c r="A108" s="81">
        <v>5.2248158518518523E-2</v>
      </c>
      <c r="B108" t="s">
        <v>44</v>
      </c>
      <c r="C108"/>
      <c r="D108"/>
      <c r="E108" t="s">
        <v>37</v>
      </c>
      <c r="F108"/>
      <c r="G108" t="s">
        <v>47</v>
      </c>
      <c r="H108"/>
      <c r="I108" s="277">
        <v>46321.439189814817</v>
      </c>
      <c r="J108" t="s">
        <v>624</v>
      </c>
      <c r="K108" t="s">
        <v>386</v>
      </c>
      <c r="L108" s="276">
        <v>46320</v>
      </c>
      <c r="M108" t="s">
        <v>377</v>
      </c>
      <c r="N108" t="s">
        <v>177</v>
      </c>
      <c r="O108" t="s">
        <v>178</v>
      </c>
      <c r="P108">
        <v>5</v>
      </c>
      <c r="Q108" t="s">
        <v>193</v>
      </c>
    </row>
    <row r="109" spans="1:17" s="3" customFormat="1">
      <c r="A109" s="81">
        <v>5.2205127928240738E-2</v>
      </c>
      <c r="B109" t="s">
        <v>44</v>
      </c>
      <c r="C109"/>
      <c r="D109"/>
      <c r="E109" t="s">
        <v>132</v>
      </c>
      <c r="F109"/>
      <c r="G109" t="s">
        <v>113</v>
      </c>
      <c r="H109"/>
      <c r="I109" s="277">
        <v>46321.439143518517</v>
      </c>
      <c r="J109" t="s">
        <v>624</v>
      </c>
      <c r="K109" t="s">
        <v>386</v>
      </c>
      <c r="L109" s="276">
        <v>46320</v>
      </c>
      <c r="M109" t="s">
        <v>377</v>
      </c>
      <c r="N109" t="s">
        <v>177</v>
      </c>
      <c r="O109" t="s">
        <v>178</v>
      </c>
      <c r="P109">
        <v>5</v>
      </c>
      <c r="Q109" t="s">
        <v>193</v>
      </c>
    </row>
    <row r="110" spans="1:17" s="3" customFormat="1">
      <c r="A110" s="81">
        <v>5.2130539710648155E-2</v>
      </c>
      <c r="B110" t="s">
        <v>44</v>
      </c>
      <c r="C110" t="s">
        <v>485</v>
      </c>
      <c r="D110"/>
      <c r="E110" t="s">
        <v>82</v>
      </c>
      <c r="F110"/>
      <c r="G110" t="s">
        <v>113</v>
      </c>
      <c r="H110"/>
      <c r="I110" s="277">
        <v>46321.439016203702</v>
      </c>
      <c r="J110" t="s">
        <v>624</v>
      </c>
      <c r="K110" t="s">
        <v>386</v>
      </c>
      <c r="L110" s="276">
        <v>46320</v>
      </c>
      <c r="M110" t="s">
        <v>377</v>
      </c>
      <c r="N110" t="s">
        <v>177</v>
      </c>
      <c r="O110" t="s">
        <v>178</v>
      </c>
      <c r="P110">
        <v>5</v>
      </c>
      <c r="Q110" t="s">
        <v>193</v>
      </c>
    </row>
    <row r="111" spans="1:17" s="3" customFormat="1">
      <c r="A111" s="81">
        <v>5.2130539710648155E-2</v>
      </c>
      <c r="B111" t="s">
        <v>44</v>
      </c>
      <c r="C111" t="s">
        <v>484</v>
      </c>
      <c r="D111"/>
      <c r="E111" t="s">
        <v>82</v>
      </c>
      <c r="F111"/>
      <c r="G111" t="s">
        <v>113</v>
      </c>
      <c r="H111"/>
      <c r="I111" s="277">
        <v>46321.439016203702</v>
      </c>
      <c r="J111" t="s">
        <v>624</v>
      </c>
      <c r="K111" t="s">
        <v>386</v>
      </c>
      <c r="L111" s="276">
        <v>46320</v>
      </c>
      <c r="M111" t="s">
        <v>377</v>
      </c>
      <c r="N111" t="s">
        <v>177</v>
      </c>
      <c r="O111" t="s">
        <v>178</v>
      </c>
      <c r="P111">
        <v>5</v>
      </c>
      <c r="Q111" t="s">
        <v>193</v>
      </c>
    </row>
    <row r="112" spans="1:17" s="3" customFormat="1">
      <c r="A112" s="81">
        <v>5.2119637187499998E-2</v>
      </c>
      <c r="B112" t="s">
        <v>44</v>
      </c>
      <c r="C112" t="s">
        <v>483</v>
      </c>
      <c r="D112"/>
      <c r="E112" t="s">
        <v>57</v>
      </c>
      <c r="F112"/>
      <c r="G112" t="s">
        <v>113</v>
      </c>
      <c r="H112"/>
      <c r="I112" s="277">
        <v>46321.438715277778</v>
      </c>
      <c r="J112" t="s">
        <v>624</v>
      </c>
      <c r="K112" t="s">
        <v>386</v>
      </c>
      <c r="L112" s="276">
        <v>46320</v>
      </c>
      <c r="M112" t="s">
        <v>377</v>
      </c>
      <c r="N112" t="s">
        <v>177</v>
      </c>
      <c r="O112" t="s">
        <v>178</v>
      </c>
      <c r="P112">
        <v>5</v>
      </c>
      <c r="Q112" t="s">
        <v>193</v>
      </c>
    </row>
    <row r="113" spans="1:17" s="3" customFormat="1">
      <c r="A113" s="81">
        <v>5.2060646157407409E-2</v>
      </c>
      <c r="B113" t="s">
        <v>44</v>
      </c>
      <c r="C113"/>
      <c r="D113"/>
      <c r="E113" t="s">
        <v>229</v>
      </c>
      <c r="F113"/>
      <c r="G113" t="s">
        <v>113</v>
      </c>
      <c r="H113"/>
      <c r="I113" s="277">
        <v>46321.438564814816</v>
      </c>
      <c r="J113" t="s">
        <v>624</v>
      </c>
      <c r="K113" t="s">
        <v>386</v>
      </c>
      <c r="L113" s="276">
        <v>46320</v>
      </c>
      <c r="M113" t="s">
        <v>377</v>
      </c>
      <c r="N113" t="s">
        <v>177</v>
      </c>
      <c r="O113" t="s">
        <v>178</v>
      </c>
      <c r="P113">
        <v>5</v>
      </c>
      <c r="Q113" t="s">
        <v>193</v>
      </c>
    </row>
    <row r="114" spans="1:17" s="3" customFormat="1">
      <c r="A114" s="81">
        <v>5.2003338726851853E-2</v>
      </c>
      <c r="B114" t="s">
        <v>44</v>
      </c>
      <c r="C114"/>
      <c r="D114"/>
      <c r="E114" t="s">
        <v>54</v>
      </c>
      <c r="F114"/>
      <c r="G114" t="s">
        <v>113</v>
      </c>
      <c r="H114"/>
      <c r="I114" s="277">
        <v>46321.438402777778</v>
      </c>
      <c r="J114" t="s">
        <v>624</v>
      </c>
      <c r="K114" t="s">
        <v>386</v>
      </c>
      <c r="L114" s="276">
        <v>46320</v>
      </c>
      <c r="M114" t="s">
        <v>377</v>
      </c>
      <c r="N114" t="s">
        <v>177</v>
      </c>
      <c r="O114" t="s">
        <v>178</v>
      </c>
      <c r="P114">
        <v>5</v>
      </c>
      <c r="Q114" t="s">
        <v>193</v>
      </c>
    </row>
    <row r="115" spans="1:17" s="3" customFormat="1">
      <c r="A115" s="81">
        <v>5.1457490844907409E-2</v>
      </c>
      <c r="B115" t="s">
        <v>44</v>
      </c>
      <c r="C115"/>
      <c r="D115"/>
      <c r="E115" t="s">
        <v>37</v>
      </c>
      <c r="F115"/>
      <c r="G115" t="s">
        <v>47</v>
      </c>
      <c r="H115"/>
      <c r="I115" s="277">
        <v>46321.421932870369</v>
      </c>
      <c r="J115" t="s">
        <v>624</v>
      </c>
      <c r="K115" t="s">
        <v>386</v>
      </c>
      <c r="L115" s="276">
        <v>46320</v>
      </c>
      <c r="M115" t="s">
        <v>377</v>
      </c>
      <c r="N115" t="s">
        <v>177</v>
      </c>
      <c r="O115" t="s">
        <v>178</v>
      </c>
      <c r="P115">
        <v>5</v>
      </c>
      <c r="Q115" t="s">
        <v>193</v>
      </c>
    </row>
    <row r="116" spans="1:17" s="3" customFormat="1">
      <c r="A116" s="81">
        <v>5.1445168599537038E-2</v>
      </c>
      <c r="B116" t="s">
        <v>44</v>
      </c>
      <c r="C116"/>
      <c r="D116"/>
      <c r="E116" t="s">
        <v>132</v>
      </c>
      <c r="F116"/>
      <c r="G116" t="s">
        <v>47</v>
      </c>
      <c r="H116"/>
      <c r="I116" s="277">
        <v>46321.421909722223</v>
      </c>
      <c r="J116" t="s">
        <v>624</v>
      </c>
      <c r="K116" t="s">
        <v>386</v>
      </c>
      <c r="L116" s="276">
        <v>46320</v>
      </c>
      <c r="M116" t="s">
        <v>377</v>
      </c>
      <c r="N116" t="s">
        <v>177</v>
      </c>
      <c r="O116" t="s">
        <v>178</v>
      </c>
      <c r="P116">
        <v>5</v>
      </c>
      <c r="Q116" t="s">
        <v>193</v>
      </c>
    </row>
    <row r="117" spans="1:17" s="3" customFormat="1">
      <c r="A117" s="81">
        <v>5.1393135057870375E-2</v>
      </c>
      <c r="B117" t="s">
        <v>44</v>
      </c>
      <c r="C117" t="s">
        <v>631</v>
      </c>
      <c r="D117"/>
      <c r="E117" t="s">
        <v>82</v>
      </c>
      <c r="F117"/>
      <c r="G117" t="s">
        <v>113</v>
      </c>
      <c r="H117"/>
      <c r="I117" s="277">
        <v>46321.421412037038</v>
      </c>
      <c r="J117" t="s">
        <v>624</v>
      </c>
      <c r="K117" t="s">
        <v>386</v>
      </c>
      <c r="L117" s="276">
        <v>46320</v>
      </c>
      <c r="M117" t="s">
        <v>377</v>
      </c>
      <c r="N117" t="s">
        <v>177</v>
      </c>
      <c r="O117" t="s">
        <v>178</v>
      </c>
      <c r="P117">
        <v>5</v>
      </c>
      <c r="Q117" t="s">
        <v>193</v>
      </c>
    </row>
    <row r="118" spans="1:17" s="3" customFormat="1">
      <c r="A118" s="81">
        <v>5.1393135057870375E-2</v>
      </c>
      <c r="B118" t="s">
        <v>44</v>
      </c>
      <c r="C118" t="s">
        <v>478</v>
      </c>
      <c r="D118"/>
      <c r="E118" t="s">
        <v>82</v>
      </c>
      <c r="F118"/>
      <c r="G118" t="s">
        <v>113</v>
      </c>
      <c r="H118"/>
      <c r="I118" s="277">
        <v>46321.421388888892</v>
      </c>
      <c r="J118" t="s">
        <v>624</v>
      </c>
      <c r="K118" t="s">
        <v>386</v>
      </c>
      <c r="L118" s="276">
        <v>46320</v>
      </c>
      <c r="M118" t="s">
        <v>377</v>
      </c>
      <c r="N118" t="s">
        <v>177</v>
      </c>
      <c r="O118" t="s">
        <v>178</v>
      </c>
      <c r="P118">
        <v>5</v>
      </c>
      <c r="Q118" t="s">
        <v>193</v>
      </c>
    </row>
    <row r="119" spans="1:17" s="3" customFormat="1">
      <c r="A119" s="81">
        <v>5.1326601655092591E-2</v>
      </c>
      <c r="B119" t="s">
        <v>44</v>
      </c>
      <c r="C119" t="s">
        <v>634</v>
      </c>
      <c r="D119"/>
      <c r="E119" t="s">
        <v>57</v>
      </c>
      <c r="F119"/>
      <c r="G119" t="s">
        <v>113</v>
      </c>
      <c r="H119"/>
      <c r="I119" s="277">
        <v>46321.420983796299</v>
      </c>
      <c r="J119" t="s">
        <v>624</v>
      </c>
      <c r="K119" t="s">
        <v>386</v>
      </c>
      <c r="L119" s="276">
        <v>46320</v>
      </c>
      <c r="M119" t="s">
        <v>377</v>
      </c>
      <c r="N119" t="s">
        <v>177</v>
      </c>
      <c r="O119" t="s">
        <v>178</v>
      </c>
      <c r="P119">
        <v>5</v>
      </c>
      <c r="Q119" t="s">
        <v>193</v>
      </c>
    </row>
    <row r="120" spans="1:17" s="3" customFormat="1">
      <c r="A120" s="81">
        <v>5.1266934872685188E-2</v>
      </c>
      <c r="B120" t="s">
        <v>44</v>
      </c>
      <c r="C120" t="s">
        <v>502</v>
      </c>
      <c r="D120"/>
      <c r="E120" t="s">
        <v>132</v>
      </c>
      <c r="F120"/>
      <c r="G120" t="s">
        <v>47</v>
      </c>
      <c r="H120"/>
      <c r="I120" s="277">
        <v>46321.420752314814</v>
      </c>
      <c r="J120" t="s">
        <v>624</v>
      </c>
      <c r="K120" t="s">
        <v>386</v>
      </c>
      <c r="L120" s="276">
        <v>46320</v>
      </c>
      <c r="M120" t="s">
        <v>377</v>
      </c>
      <c r="N120" t="s">
        <v>177</v>
      </c>
      <c r="O120" t="s">
        <v>178</v>
      </c>
      <c r="P120">
        <v>5</v>
      </c>
      <c r="Q120" t="s">
        <v>193</v>
      </c>
    </row>
    <row r="121" spans="1:17" s="3" customFormat="1">
      <c r="A121" s="81">
        <v>5.1249769583333334E-2</v>
      </c>
      <c r="B121" t="s">
        <v>44</v>
      </c>
      <c r="C121"/>
      <c r="D121"/>
      <c r="E121" t="s">
        <v>59</v>
      </c>
      <c r="F121"/>
      <c r="G121" t="s">
        <v>113</v>
      </c>
      <c r="H121"/>
      <c r="I121" s="277">
        <v>46321.420624999999</v>
      </c>
      <c r="J121" t="s">
        <v>624</v>
      </c>
      <c r="K121" t="s">
        <v>386</v>
      </c>
      <c r="L121" s="276">
        <v>46320</v>
      </c>
      <c r="M121" t="s">
        <v>377</v>
      </c>
      <c r="N121" t="s">
        <v>177</v>
      </c>
      <c r="O121" t="s">
        <v>178</v>
      </c>
      <c r="P121">
        <v>5</v>
      </c>
      <c r="Q121" t="s">
        <v>193</v>
      </c>
    </row>
    <row r="122" spans="1:17" s="3" customFormat="1">
      <c r="A122" s="81">
        <v>5.1187498900462966E-2</v>
      </c>
      <c r="B122" t="s">
        <v>44</v>
      </c>
      <c r="C122"/>
      <c r="D122"/>
      <c r="E122" t="s">
        <v>53</v>
      </c>
      <c r="F122"/>
      <c r="G122" t="s">
        <v>113</v>
      </c>
      <c r="H122"/>
      <c r="I122" s="277">
        <v>46321.419872685183</v>
      </c>
      <c r="J122" t="s">
        <v>624</v>
      </c>
      <c r="K122" t="s">
        <v>386</v>
      </c>
      <c r="L122" s="276">
        <v>46320</v>
      </c>
      <c r="M122" t="s">
        <v>377</v>
      </c>
      <c r="N122" t="s">
        <v>177</v>
      </c>
      <c r="O122" t="s">
        <v>178</v>
      </c>
      <c r="P122">
        <v>5</v>
      </c>
      <c r="Q122" t="s">
        <v>193</v>
      </c>
    </row>
    <row r="123" spans="1:17" s="3" customFormat="1">
      <c r="A123" s="81">
        <v>5.0591638275462959E-2</v>
      </c>
      <c r="B123" t="s">
        <v>44</v>
      </c>
      <c r="C123"/>
      <c r="D123"/>
      <c r="E123" t="s">
        <v>37</v>
      </c>
      <c r="F123"/>
      <c r="G123" t="s">
        <v>113</v>
      </c>
      <c r="H123"/>
      <c r="I123" s="277">
        <v>46321.419293981482</v>
      </c>
      <c r="J123" t="s">
        <v>624</v>
      </c>
      <c r="K123" t="s">
        <v>386</v>
      </c>
      <c r="L123" s="276">
        <v>46320</v>
      </c>
      <c r="M123" t="s">
        <v>377</v>
      </c>
      <c r="N123" t="s">
        <v>177</v>
      </c>
      <c r="O123" t="s">
        <v>178</v>
      </c>
      <c r="P123">
        <v>5</v>
      </c>
      <c r="Q123" t="s">
        <v>193</v>
      </c>
    </row>
    <row r="124" spans="1:17" s="3" customFormat="1">
      <c r="A124" s="81">
        <v>5.0591638275462959E-2</v>
      </c>
      <c r="B124" t="s">
        <v>44</v>
      </c>
      <c r="C124" t="s">
        <v>502</v>
      </c>
      <c r="D124" t="s">
        <v>153</v>
      </c>
      <c r="E124" t="s">
        <v>161</v>
      </c>
      <c r="F124" t="s">
        <v>611</v>
      </c>
      <c r="G124" t="s">
        <v>113</v>
      </c>
      <c r="H124" t="s">
        <v>686</v>
      </c>
      <c r="I124" s="277">
        <v>46321.419293981482</v>
      </c>
      <c r="J124" t="s">
        <v>624</v>
      </c>
      <c r="K124" t="s">
        <v>386</v>
      </c>
      <c r="L124" s="276">
        <v>46320</v>
      </c>
      <c r="M124" t="s">
        <v>377</v>
      </c>
      <c r="N124" t="s">
        <v>177</v>
      </c>
      <c r="O124" t="s">
        <v>178</v>
      </c>
      <c r="P124">
        <v>5</v>
      </c>
      <c r="Q124" t="s">
        <v>193</v>
      </c>
    </row>
    <row r="125" spans="1:17" s="3" customFormat="1">
      <c r="A125" s="81">
        <v>5.0530474270833334E-2</v>
      </c>
      <c r="B125" t="s">
        <v>44</v>
      </c>
      <c r="C125"/>
      <c r="D125"/>
      <c r="E125" t="s">
        <v>133</v>
      </c>
      <c r="F125"/>
      <c r="G125" t="s">
        <v>113</v>
      </c>
      <c r="H125"/>
      <c r="I125" s="277">
        <v>46321.418842592589</v>
      </c>
      <c r="J125" t="s">
        <v>624</v>
      </c>
      <c r="K125" t="s">
        <v>386</v>
      </c>
      <c r="L125" s="276">
        <v>46320</v>
      </c>
      <c r="M125" t="s">
        <v>377</v>
      </c>
      <c r="N125" t="s">
        <v>177</v>
      </c>
      <c r="O125" t="s">
        <v>178</v>
      </c>
      <c r="P125">
        <v>5</v>
      </c>
      <c r="Q125" t="s">
        <v>193</v>
      </c>
    </row>
    <row r="126" spans="1:17" s="3" customFormat="1">
      <c r="A126" s="81">
        <v>5.0490083217592588E-2</v>
      </c>
      <c r="B126" t="s">
        <v>44</v>
      </c>
      <c r="C126"/>
      <c r="D126"/>
      <c r="E126" t="s">
        <v>50</v>
      </c>
      <c r="F126"/>
      <c r="G126" t="s">
        <v>113</v>
      </c>
      <c r="H126"/>
      <c r="I126" s="277">
        <v>46321.418726851851</v>
      </c>
      <c r="J126" t="s">
        <v>624</v>
      </c>
      <c r="K126" t="s">
        <v>386</v>
      </c>
      <c r="L126" s="276">
        <v>46320</v>
      </c>
      <c r="M126" t="s">
        <v>377</v>
      </c>
      <c r="N126" t="s">
        <v>177</v>
      </c>
      <c r="O126" t="s">
        <v>178</v>
      </c>
      <c r="P126">
        <v>5</v>
      </c>
      <c r="Q126" t="s">
        <v>193</v>
      </c>
    </row>
    <row r="127" spans="1:17" s="3" customFormat="1">
      <c r="A127" s="81">
        <v>4.9841527928240738E-2</v>
      </c>
      <c r="B127" t="s">
        <v>44</v>
      </c>
      <c r="C127"/>
      <c r="D127"/>
      <c r="E127" t="s">
        <v>160</v>
      </c>
      <c r="F127" t="s">
        <v>156</v>
      </c>
      <c r="G127" t="s">
        <v>47</v>
      </c>
      <c r="H127"/>
      <c r="I127" s="277">
        <v>46321.418356481481</v>
      </c>
      <c r="J127" t="s">
        <v>624</v>
      </c>
      <c r="K127" t="s">
        <v>386</v>
      </c>
      <c r="L127" s="276">
        <v>46320</v>
      </c>
      <c r="M127" t="s">
        <v>377</v>
      </c>
      <c r="N127" t="s">
        <v>177</v>
      </c>
      <c r="O127" t="s">
        <v>178</v>
      </c>
      <c r="P127">
        <v>5</v>
      </c>
      <c r="Q127" t="s">
        <v>193</v>
      </c>
    </row>
    <row r="128" spans="1:17" s="3" customFormat="1">
      <c r="A128" s="81">
        <v>4.9801555173611109E-2</v>
      </c>
      <c r="B128" t="s">
        <v>44</v>
      </c>
      <c r="C128"/>
      <c r="D128"/>
      <c r="E128" t="s">
        <v>37</v>
      </c>
      <c r="F128"/>
      <c r="G128" t="s">
        <v>47</v>
      </c>
      <c r="H128"/>
      <c r="I128" s="277">
        <v>46321.418275462966</v>
      </c>
      <c r="J128" t="s">
        <v>624</v>
      </c>
      <c r="K128" t="s">
        <v>386</v>
      </c>
      <c r="L128" s="276">
        <v>46320</v>
      </c>
      <c r="M128" t="s">
        <v>377</v>
      </c>
      <c r="N128" t="s">
        <v>177</v>
      </c>
      <c r="O128" t="s">
        <v>178</v>
      </c>
      <c r="P128">
        <v>5</v>
      </c>
      <c r="Q128" t="s">
        <v>193</v>
      </c>
    </row>
    <row r="129" spans="1:17" s="3" customFormat="1">
      <c r="A129" s="81">
        <v>4.9779575081018518E-2</v>
      </c>
      <c r="B129" t="s">
        <v>44</v>
      </c>
      <c r="C129" t="s">
        <v>483</v>
      </c>
      <c r="D129"/>
      <c r="E129" t="s">
        <v>405</v>
      </c>
      <c r="F129"/>
      <c r="G129" t="s">
        <v>47</v>
      </c>
      <c r="H129"/>
      <c r="I129" s="277">
        <v>46321.418182870373</v>
      </c>
      <c r="J129" t="s">
        <v>624</v>
      </c>
      <c r="K129" t="s">
        <v>386</v>
      </c>
      <c r="L129" s="276">
        <v>46320</v>
      </c>
      <c r="M129" t="s">
        <v>377</v>
      </c>
      <c r="N129" t="s">
        <v>177</v>
      </c>
      <c r="O129" t="s">
        <v>178</v>
      </c>
      <c r="P129">
        <v>5</v>
      </c>
      <c r="Q129" t="s">
        <v>193</v>
      </c>
    </row>
    <row r="130" spans="1:17" s="3" customFormat="1">
      <c r="A130" s="81">
        <v>4.9716629884259254E-2</v>
      </c>
      <c r="B130" t="s">
        <v>44</v>
      </c>
      <c r="C130" t="s">
        <v>634</v>
      </c>
      <c r="D130"/>
      <c r="E130" t="s">
        <v>405</v>
      </c>
      <c r="F130"/>
      <c r="G130" t="s">
        <v>47</v>
      </c>
      <c r="H130"/>
      <c r="I130" s="277">
        <v>46321.418136574073</v>
      </c>
      <c r="J130" t="s">
        <v>624</v>
      </c>
      <c r="K130" t="s">
        <v>386</v>
      </c>
      <c r="L130" s="276">
        <v>46320</v>
      </c>
      <c r="M130" t="s">
        <v>377</v>
      </c>
      <c r="N130" t="s">
        <v>177</v>
      </c>
      <c r="O130" t="s">
        <v>178</v>
      </c>
      <c r="P130">
        <v>5</v>
      </c>
      <c r="Q130" t="s">
        <v>193</v>
      </c>
    </row>
    <row r="131" spans="1:17" s="3" customFormat="1">
      <c r="A131" s="81">
        <v>4.9646575995370368E-2</v>
      </c>
      <c r="B131" t="s">
        <v>44</v>
      </c>
      <c r="C131" t="s">
        <v>628</v>
      </c>
      <c r="D131"/>
      <c r="E131" t="s">
        <v>60</v>
      </c>
      <c r="F131"/>
      <c r="G131" t="s">
        <v>47</v>
      </c>
      <c r="H131"/>
      <c r="I131" s="277">
        <v>46321.41777777778</v>
      </c>
      <c r="J131" t="s">
        <v>624</v>
      </c>
      <c r="K131" t="s">
        <v>386</v>
      </c>
      <c r="L131" s="276">
        <v>46320</v>
      </c>
      <c r="M131" t="s">
        <v>377</v>
      </c>
      <c r="N131" t="s">
        <v>177</v>
      </c>
      <c r="O131" t="s">
        <v>178</v>
      </c>
      <c r="P131">
        <v>5</v>
      </c>
      <c r="Q131" t="s">
        <v>193</v>
      </c>
    </row>
    <row r="132" spans="1:17" s="3" customFormat="1">
      <c r="A132" s="81">
        <v>4.9582834803240744E-2</v>
      </c>
      <c r="B132" t="s">
        <v>44</v>
      </c>
      <c r="C132"/>
      <c r="D132"/>
      <c r="E132" t="s">
        <v>53</v>
      </c>
      <c r="F132"/>
      <c r="G132" t="s">
        <v>47</v>
      </c>
      <c r="H132"/>
      <c r="I132" s="277">
        <v>46321.417523148149</v>
      </c>
      <c r="J132" t="s">
        <v>624</v>
      </c>
      <c r="K132" t="s">
        <v>386</v>
      </c>
      <c r="L132" s="276">
        <v>46320</v>
      </c>
      <c r="M132" t="s">
        <v>377</v>
      </c>
      <c r="N132" t="s">
        <v>177</v>
      </c>
      <c r="O132" t="s">
        <v>178</v>
      </c>
      <c r="P132">
        <v>5</v>
      </c>
      <c r="Q132" t="s">
        <v>193</v>
      </c>
    </row>
    <row r="133" spans="1:17" s="3" customFormat="1">
      <c r="A133" s="81">
        <v>4.928981994212963E-2</v>
      </c>
      <c r="B133" t="s">
        <v>44</v>
      </c>
      <c r="C133"/>
      <c r="D133"/>
      <c r="E133" t="s">
        <v>37</v>
      </c>
      <c r="F133"/>
      <c r="G133" t="s">
        <v>113</v>
      </c>
      <c r="H133"/>
      <c r="I133" s="277">
        <v>46321.417233796295</v>
      </c>
      <c r="J133" t="s">
        <v>624</v>
      </c>
      <c r="K133" t="s">
        <v>386</v>
      </c>
      <c r="L133" s="276">
        <v>46320</v>
      </c>
      <c r="M133" t="s">
        <v>377</v>
      </c>
      <c r="N133" t="s">
        <v>177</v>
      </c>
      <c r="O133" t="s">
        <v>178</v>
      </c>
      <c r="P133">
        <v>5</v>
      </c>
      <c r="Q133" t="s">
        <v>193</v>
      </c>
    </row>
    <row r="134" spans="1:17" s="3" customFormat="1">
      <c r="A134" s="81">
        <v>4.9255993425925931E-2</v>
      </c>
      <c r="B134" t="s">
        <v>44</v>
      </c>
      <c r="C134"/>
      <c r="D134"/>
      <c r="E134" t="s">
        <v>133</v>
      </c>
      <c r="F134"/>
      <c r="G134" t="s">
        <v>113</v>
      </c>
      <c r="H134"/>
      <c r="I134" s="277">
        <v>46321.417199074072</v>
      </c>
      <c r="J134" t="s">
        <v>624</v>
      </c>
      <c r="K134" t="s">
        <v>386</v>
      </c>
      <c r="L134" s="276">
        <v>46320</v>
      </c>
      <c r="M134" t="s">
        <v>377</v>
      </c>
      <c r="N134" t="s">
        <v>177</v>
      </c>
      <c r="O134" t="s">
        <v>178</v>
      </c>
      <c r="P134">
        <v>5</v>
      </c>
      <c r="Q134" t="s">
        <v>193</v>
      </c>
    </row>
    <row r="135" spans="1:17" s="3" customFormat="1">
      <c r="A135" s="81">
        <v>4.9176736412037035E-2</v>
      </c>
      <c r="B135" t="s">
        <v>44</v>
      </c>
      <c r="C135" t="s">
        <v>634</v>
      </c>
      <c r="D135"/>
      <c r="E135" t="s">
        <v>575</v>
      </c>
      <c r="F135"/>
      <c r="G135" t="s">
        <v>47</v>
      </c>
      <c r="H135"/>
      <c r="I135" s="277">
        <v>46321.416990740741</v>
      </c>
      <c r="J135" t="s">
        <v>624</v>
      </c>
      <c r="K135" t="s">
        <v>386</v>
      </c>
      <c r="L135" s="276">
        <v>46320</v>
      </c>
      <c r="M135" t="s">
        <v>377</v>
      </c>
      <c r="N135" t="s">
        <v>177</v>
      </c>
      <c r="O135" t="s">
        <v>178</v>
      </c>
      <c r="P135">
        <v>5</v>
      </c>
      <c r="Q135" t="s">
        <v>193</v>
      </c>
    </row>
    <row r="136" spans="1:17" s="3" customFormat="1">
      <c r="A136" s="81">
        <v>4.914888513888889E-2</v>
      </c>
      <c r="B136" t="s">
        <v>44</v>
      </c>
      <c r="C136" t="s">
        <v>634</v>
      </c>
      <c r="D136"/>
      <c r="E136" t="s">
        <v>404</v>
      </c>
      <c r="F136"/>
      <c r="G136" t="s">
        <v>47</v>
      </c>
      <c r="H136"/>
      <c r="I136" s="277">
        <v>46321.416516203702</v>
      </c>
      <c r="J136" t="s">
        <v>624</v>
      </c>
      <c r="K136" t="s">
        <v>386</v>
      </c>
      <c r="L136" s="276">
        <v>46320</v>
      </c>
      <c r="M136" t="s">
        <v>377</v>
      </c>
      <c r="N136" t="s">
        <v>177</v>
      </c>
      <c r="O136" t="s">
        <v>178</v>
      </c>
      <c r="P136">
        <v>5</v>
      </c>
      <c r="Q136" t="s">
        <v>193</v>
      </c>
    </row>
    <row r="137" spans="1:17" s="3" customFormat="1">
      <c r="A137" s="81">
        <v>4.9096808078703702E-2</v>
      </c>
      <c r="B137" t="s">
        <v>44</v>
      </c>
      <c r="C137" t="s">
        <v>631</v>
      </c>
      <c r="D137"/>
      <c r="E137" t="s">
        <v>404</v>
      </c>
      <c r="F137"/>
      <c r="G137" t="s">
        <v>47</v>
      </c>
      <c r="H137"/>
      <c r="I137" s="277">
        <v>46321.416400462964</v>
      </c>
      <c r="J137" t="s">
        <v>624</v>
      </c>
      <c r="K137" t="s">
        <v>386</v>
      </c>
      <c r="L137" s="276">
        <v>46320</v>
      </c>
      <c r="M137" t="s">
        <v>377</v>
      </c>
      <c r="N137" t="s">
        <v>177</v>
      </c>
      <c r="O137" t="s">
        <v>178</v>
      </c>
      <c r="P137">
        <v>5</v>
      </c>
      <c r="Q137" t="s">
        <v>193</v>
      </c>
    </row>
    <row r="138" spans="1:17" s="3" customFormat="1">
      <c r="A138" s="81">
        <v>4.901394221064815E-2</v>
      </c>
      <c r="B138" t="s">
        <v>44</v>
      </c>
      <c r="C138"/>
      <c r="D138"/>
      <c r="E138" t="s">
        <v>50</v>
      </c>
      <c r="F138"/>
      <c r="G138" t="s">
        <v>47</v>
      </c>
      <c r="H138"/>
      <c r="I138" s="277">
        <v>46321.416180555556</v>
      </c>
      <c r="J138" t="s">
        <v>624</v>
      </c>
      <c r="K138" t="s">
        <v>386</v>
      </c>
      <c r="L138" s="276">
        <v>46320</v>
      </c>
      <c r="M138" t="s">
        <v>377</v>
      </c>
      <c r="N138" t="s">
        <v>177</v>
      </c>
      <c r="O138" t="s">
        <v>178</v>
      </c>
      <c r="P138">
        <v>5</v>
      </c>
      <c r="Q138" t="s">
        <v>193</v>
      </c>
    </row>
    <row r="139" spans="1:17" s="3" customFormat="1">
      <c r="A139" s="81">
        <v>4.8904049305555558E-2</v>
      </c>
      <c r="B139" t="s">
        <v>44</v>
      </c>
      <c r="C139"/>
      <c r="D139"/>
      <c r="E139" t="s">
        <v>37</v>
      </c>
      <c r="F139"/>
      <c r="G139" t="s">
        <v>47</v>
      </c>
      <c r="H139"/>
      <c r="I139" s="277">
        <v>46321.41605324074</v>
      </c>
      <c r="J139" t="s">
        <v>624</v>
      </c>
      <c r="K139" t="s">
        <v>386</v>
      </c>
      <c r="L139" s="276">
        <v>46320</v>
      </c>
      <c r="M139" t="s">
        <v>377</v>
      </c>
      <c r="N139" t="s">
        <v>177</v>
      </c>
      <c r="O139" t="s">
        <v>178</v>
      </c>
      <c r="P139">
        <v>5</v>
      </c>
      <c r="Q139" t="s">
        <v>193</v>
      </c>
    </row>
    <row r="140" spans="1:17" s="3" customFormat="1">
      <c r="A140" s="81">
        <v>4.8878434756944436E-2</v>
      </c>
      <c r="B140" t="s">
        <v>44</v>
      </c>
      <c r="C140"/>
      <c r="D140"/>
      <c r="E140" t="s">
        <v>494</v>
      </c>
      <c r="F140" t="s">
        <v>551</v>
      </c>
      <c r="G140" t="s">
        <v>47</v>
      </c>
      <c r="H140"/>
      <c r="I140" s="277">
        <v>46321.416006944448</v>
      </c>
      <c r="J140" t="s">
        <v>624</v>
      </c>
      <c r="K140" t="s">
        <v>386</v>
      </c>
      <c r="L140" s="276">
        <v>46320</v>
      </c>
      <c r="M140" t="s">
        <v>377</v>
      </c>
      <c r="N140" t="s">
        <v>177</v>
      </c>
      <c r="O140" t="s">
        <v>178</v>
      </c>
      <c r="P140">
        <v>5</v>
      </c>
      <c r="Q140" t="s">
        <v>193</v>
      </c>
    </row>
    <row r="141" spans="1:17" s="3" customFormat="1">
      <c r="A141" s="81">
        <v>4.8812546643518515E-2</v>
      </c>
      <c r="B141" t="s">
        <v>44</v>
      </c>
      <c r="C141"/>
      <c r="D141"/>
      <c r="E141" t="s">
        <v>60</v>
      </c>
      <c r="F141"/>
      <c r="G141" t="s">
        <v>47</v>
      </c>
      <c r="H141"/>
      <c r="I141" s="277">
        <v>46321.415868055556</v>
      </c>
      <c r="J141" t="s">
        <v>624</v>
      </c>
      <c r="K141" t="s">
        <v>386</v>
      </c>
      <c r="L141" s="276">
        <v>46320</v>
      </c>
      <c r="M141" t="s">
        <v>377</v>
      </c>
      <c r="N141" t="s">
        <v>177</v>
      </c>
      <c r="O141" t="s">
        <v>178</v>
      </c>
      <c r="P141">
        <v>5</v>
      </c>
      <c r="Q141" t="s">
        <v>193</v>
      </c>
    </row>
    <row r="142" spans="1:17" s="3" customFormat="1">
      <c r="A142" s="81">
        <v>4.873989466435185E-2</v>
      </c>
      <c r="B142" t="s">
        <v>44</v>
      </c>
      <c r="C142"/>
      <c r="D142"/>
      <c r="E142" t="s">
        <v>53</v>
      </c>
      <c r="F142"/>
      <c r="G142" t="s">
        <v>47</v>
      </c>
      <c r="H142"/>
      <c r="I142" s="277">
        <v>46321.415046296293</v>
      </c>
      <c r="J142" t="s">
        <v>624</v>
      </c>
      <c r="K142" t="s">
        <v>386</v>
      </c>
      <c r="L142" s="276">
        <v>46320</v>
      </c>
      <c r="M142" t="s">
        <v>377</v>
      </c>
      <c r="N142" t="s">
        <v>177</v>
      </c>
      <c r="O142" t="s">
        <v>178</v>
      </c>
      <c r="P142">
        <v>5</v>
      </c>
      <c r="Q142" t="s">
        <v>193</v>
      </c>
    </row>
    <row r="143" spans="1:17" s="3" customFormat="1">
      <c r="A143" s="81">
        <v>4.8115388935185181E-2</v>
      </c>
      <c r="B143" t="s">
        <v>44</v>
      </c>
      <c r="C143"/>
      <c r="D143"/>
      <c r="E143" t="s">
        <v>37</v>
      </c>
      <c r="F143"/>
      <c r="G143" t="s">
        <v>47</v>
      </c>
      <c r="H143"/>
      <c r="I143" s="277">
        <v>46321.414907407408</v>
      </c>
      <c r="J143" t="s">
        <v>624</v>
      </c>
      <c r="K143" t="s">
        <v>386</v>
      </c>
      <c r="L143" s="276">
        <v>46320</v>
      </c>
      <c r="M143" t="s">
        <v>377</v>
      </c>
      <c r="N143" t="s">
        <v>177</v>
      </c>
      <c r="O143" t="s">
        <v>178</v>
      </c>
      <c r="P143">
        <v>5</v>
      </c>
      <c r="Q143" t="s">
        <v>193</v>
      </c>
    </row>
    <row r="144" spans="1:17" s="3" customFormat="1">
      <c r="A144" s="81">
        <v>4.8115388935185181E-2</v>
      </c>
      <c r="B144" t="s">
        <v>44</v>
      </c>
      <c r="C144"/>
      <c r="D144"/>
      <c r="E144" t="s">
        <v>160</v>
      </c>
      <c r="F144" t="s">
        <v>600</v>
      </c>
      <c r="G144" t="s">
        <v>47</v>
      </c>
      <c r="H144"/>
      <c r="I144" s="277">
        <v>46321.414907407408</v>
      </c>
      <c r="J144" t="s">
        <v>624</v>
      </c>
      <c r="K144" t="s">
        <v>386</v>
      </c>
      <c r="L144" s="276">
        <v>46320</v>
      </c>
      <c r="M144" t="s">
        <v>377</v>
      </c>
      <c r="N144" t="s">
        <v>177</v>
      </c>
      <c r="O144" t="s">
        <v>178</v>
      </c>
      <c r="P144">
        <v>5</v>
      </c>
      <c r="Q144" t="s">
        <v>193</v>
      </c>
    </row>
    <row r="145" spans="1:17" s="3" customFormat="1">
      <c r="A145" s="81">
        <v>4.7998616122685189E-2</v>
      </c>
      <c r="B145" t="s">
        <v>44</v>
      </c>
      <c r="C145" t="s">
        <v>483</v>
      </c>
      <c r="D145"/>
      <c r="E145" t="s">
        <v>57</v>
      </c>
      <c r="F145"/>
      <c r="G145" t="s">
        <v>113</v>
      </c>
      <c r="H145"/>
      <c r="I145" s="277">
        <v>46321.414699074077</v>
      </c>
      <c r="J145" t="s">
        <v>624</v>
      </c>
      <c r="K145" t="s">
        <v>386</v>
      </c>
      <c r="L145" s="276">
        <v>46320</v>
      </c>
      <c r="M145" t="s">
        <v>377</v>
      </c>
      <c r="N145" t="s">
        <v>177</v>
      </c>
      <c r="O145" t="s">
        <v>178</v>
      </c>
      <c r="P145">
        <v>5</v>
      </c>
      <c r="Q145" t="s">
        <v>193</v>
      </c>
    </row>
    <row r="146" spans="1:17" s="3" customFormat="1">
      <c r="A146" s="81">
        <v>4.7998616122685189E-2</v>
      </c>
      <c r="B146" t="s">
        <v>44</v>
      </c>
      <c r="C146"/>
      <c r="D146"/>
      <c r="E146" t="s">
        <v>137</v>
      </c>
      <c r="F146"/>
      <c r="G146" t="s">
        <v>113</v>
      </c>
      <c r="H146"/>
      <c r="I146" s="277">
        <v>46321.414652777778</v>
      </c>
      <c r="J146" t="s">
        <v>624</v>
      </c>
      <c r="K146" t="s">
        <v>386</v>
      </c>
      <c r="L146" s="276">
        <v>46320</v>
      </c>
      <c r="M146" t="s">
        <v>377</v>
      </c>
      <c r="N146" t="s">
        <v>177</v>
      </c>
      <c r="O146" t="s">
        <v>178</v>
      </c>
      <c r="P146">
        <v>5</v>
      </c>
      <c r="Q146" t="s">
        <v>193</v>
      </c>
    </row>
    <row r="147" spans="1:17" s="3" customFormat="1">
      <c r="A147" s="81">
        <v>4.7948147546296296E-2</v>
      </c>
      <c r="B147" t="s">
        <v>44</v>
      </c>
      <c r="C147" t="s">
        <v>483</v>
      </c>
      <c r="D147"/>
      <c r="E147" t="s">
        <v>133</v>
      </c>
      <c r="F147"/>
      <c r="G147" t="s">
        <v>47</v>
      </c>
      <c r="H147"/>
      <c r="I147" s="277">
        <v>46321.414583333331</v>
      </c>
      <c r="J147" t="s">
        <v>624</v>
      </c>
      <c r="K147" t="s">
        <v>386</v>
      </c>
      <c r="L147" s="276">
        <v>46320</v>
      </c>
      <c r="M147" t="s">
        <v>377</v>
      </c>
      <c r="N147" t="s">
        <v>177</v>
      </c>
      <c r="O147" t="s">
        <v>178</v>
      </c>
      <c r="P147">
        <v>5</v>
      </c>
      <c r="Q147" t="s">
        <v>193</v>
      </c>
    </row>
    <row r="148" spans="1:17" s="3" customFormat="1">
      <c r="A148" s="81">
        <v>4.7872161296296303E-2</v>
      </c>
      <c r="B148" t="s">
        <v>44</v>
      </c>
      <c r="C148"/>
      <c r="D148"/>
      <c r="E148" t="s">
        <v>132</v>
      </c>
      <c r="F148"/>
      <c r="G148" t="s">
        <v>113</v>
      </c>
      <c r="H148"/>
      <c r="I148" s="277">
        <v>46321.414467592593</v>
      </c>
      <c r="J148" t="s">
        <v>624</v>
      </c>
      <c r="K148" t="s">
        <v>386</v>
      </c>
      <c r="L148" s="276">
        <v>46320</v>
      </c>
      <c r="M148" t="s">
        <v>377</v>
      </c>
      <c r="N148" t="s">
        <v>177</v>
      </c>
      <c r="O148" t="s">
        <v>178</v>
      </c>
      <c r="P148">
        <v>5</v>
      </c>
      <c r="Q148" t="s">
        <v>193</v>
      </c>
    </row>
    <row r="149" spans="1:17" s="3" customFormat="1">
      <c r="A149" s="81">
        <v>4.7888495590277774E-2</v>
      </c>
      <c r="B149" t="s">
        <v>44</v>
      </c>
      <c r="C149" t="s">
        <v>628</v>
      </c>
      <c r="D149"/>
      <c r="E149" t="s">
        <v>57</v>
      </c>
      <c r="F149"/>
      <c r="G149" t="s">
        <v>113</v>
      </c>
      <c r="H149"/>
      <c r="I149" s="277">
        <v>46321.414039351854</v>
      </c>
      <c r="J149" t="s">
        <v>624</v>
      </c>
      <c r="K149" t="s">
        <v>386</v>
      </c>
      <c r="L149" s="276">
        <v>46320</v>
      </c>
      <c r="M149" t="s">
        <v>377</v>
      </c>
      <c r="N149" t="s">
        <v>177</v>
      </c>
      <c r="O149" t="s">
        <v>178</v>
      </c>
      <c r="P149">
        <v>5</v>
      </c>
      <c r="Q149" t="s">
        <v>193</v>
      </c>
    </row>
    <row r="150" spans="1:17" s="3" customFormat="1">
      <c r="A150" s="81">
        <v>4.7841339756944441E-2</v>
      </c>
      <c r="B150" t="s">
        <v>44</v>
      </c>
      <c r="C150" t="s">
        <v>479</v>
      </c>
      <c r="D150"/>
      <c r="E150" t="s">
        <v>84</v>
      </c>
      <c r="F150"/>
      <c r="G150" t="s">
        <v>113</v>
      </c>
      <c r="H150"/>
      <c r="I150" s="277">
        <v>46321.413784722223</v>
      </c>
      <c r="J150" t="s">
        <v>624</v>
      </c>
      <c r="K150" t="s">
        <v>386</v>
      </c>
      <c r="L150" s="276">
        <v>46320</v>
      </c>
      <c r="M150" t="s">
        <v>377</v>
      </c>
      <c r="N150" t="s">
        <v>177</v>
      </c>
      <c r="O150" t="s">
        <v>178</v>
      </c>
      <c r="P150">
        <v>5</v>
      </c>
      <c r="Q150" t="s">
        <v>193</v>
      </c>
    </row>
    <row r="151" spans="1:17" s="3" customFormat="1">
      <c r="A151" s="81">
        <v>4.7805151539351859E-2</v>
      </c>
      <c r="B151" t="s">
        <v>44</v>
      </c>
      <c r="C151" t="s">
        <v>503</v>
      </c>
      <c r="D151"/>
      <c r="E151" t="s">
        <v>84</v>
      </c>
      <c r="F151"/>
      <c r="G151" t="s">
        <v>113</v>
      </c>
      <c r="H151"/>
      <c r="I151" s="277">
        <v>46321.413553240738</v>
      </c>
      <c r="J151" t="s">
        <v>624</v>
      </c>
      <c r="K151" t="s">
        <v>386</v>
      </c>
      <c r="L151" s="276">
        <v>46320</v>
      </c>
      <c r="M151" t="s">
        <v>377</v>
      </c>
      <c r="N151" t="s">
        <v>177</v>
      </c>
      <c r="O151" t="s">
        <v>178</v>
      </c>
      <c r="P151">
        <v>5</v>
      </c>
      <c r="Q151" t="s">
        <v>193</v>
      </c>
    </row>
    <row r="152" spans="1:17" s="3" customFormat="1">
      <c r="A152" s="81">
        <v>4.7830339293981484E-2</v>
      </c>
      <c r="B152" t="s">
        <v>44</v>
      </c>
      <c r="C152"/>
      <c r="D152"/>
      <c r="E152" t="s">
        <v>137</v>
      </c>
      <c r="F152"/>
      <c r="G152" t="s">
        <v>113</v>
      </c>
      <c r="H152"/>
      <c r="I152" s="277">
        <v>46321.413414351853</v>
      </c>
      <c r="J152" t="s">
        <v>624</v>
      </c>
      <c r="K152" t="s">
        <v>386</v>
      </c>
      <c r="L152" s="276">
        <v>46320</v>
      </c>
      <c r="M152" t="s">
        <v>377</v>
      </c>
      <c r="N152" t="s">
        <v>177</v>
      </c>
      <c r="O152" t="s">
        <v>178</v>
      </c>
      <c r="P152">
        <v>5</v>
      </c>
      <c r="Q152" t="s">
        <v>193</v>
      </c>
    </row>
    <row r="153" spans="1:17" s="3" customFormat="1">
      <c r="A153" s="81">
        <v>4.777191756944444E-2</v>
      </c>
      <c r="B153" t="s">
        <v>44</v>
      </c>
      <c r="C153"/>
      <c r="D153"/>
      <c r="E153" t="s">
        <v>49</v>
      </c>
      <c r="F153"/>
      <c r="G153" t="s">
        <v>47</v>
      </c>
      <c r="H153"/>
      <c r="I153" s="277">
        <v>46321.413344907407</v>
      </c>
      <c r="J153" t="s">
        <v>624</v>
      </c>
      <c r="K153" t="s">
        <v>386</v>
      </c>
      <c r="L153" s="276">
        <v>46320</v>
      </c>
      <c r="M153" t="s">
        <v>377</v>
      </c>
      <c r="N153" t="s">
        <v>177</v>
      </c>
      <c r="O153" t="s">
        <v>178</v>
      </c>
      <c r="P153">
        <v>5</v>
      </c>
      <c r="Q153" t="s">
        <v>193</v>
      </c>
    </row>
    <row r="154" spans="1:17" s="3" customFormat="1">
      <c r="A154" s="81">
        <v>4.7494679965277779E-2</v>
      </c>
      <c r="B154" t="s">
        <v>44</v>
      </c>
      <c r="C154"/>
      <c r="D154"/>
      <c r="E154" t="s">
        <v>65</v>
      </c>
      <c r="F154"/>
      <c r="G154" t="s">
        <v>113</v>
      </c>
      <c r="H154"/>
      <c r="I154" s="277">
        <v>46321.412754629629</v>
      </c>
      <c r="J154" t="s">
        <v>624</v>
      </c>
      <c r="K154" t="s">
        <v>386</v>
      </c>
      <c r="L154" s="276">
        <v>46320</v>
      </c>
      <c r="M154" t="s">
        <v>377</v>
      </c>
      <c r="N154" t="s">
        <v>177</v>
      </c>
      <c r="O154" t="s">
        <v>178</v>
      </c>
      <c r="P154">
        <v>5</v>
      </c>
      <c r="Q154" t="s">
        <v>193</v>
      </c>
    </row>
    <row r="155" spans="1:17" s="3" customFormat="1">
      <c r="A155" s="81">
        <v>4.6784169594907409E-2</v>
      </c>
      <c r="B155" t="s">
        <v>44</v>
      </c>
      <c r="C155"/>
      <c r="D155"/>
      <c r="E155" t="s">
        <v>37</v>
      </c>
      <c r="F155"/>
      <c r="G155" t="s">
        <v>113</v>
      </c>
      <c r="H155"/>
      <c r="I155" s="277">
        <v>46321.412627314814</v>
      </c>
      <c r="J155" t="s">
        <v>624</v>
      </c>
      <c r="K155" t="s">
        <v>386</v>
      </c>
      <c r="L155" s="276">
        <v>46320</v>
      </c>
      <c r="M155" t="s">
        <v>377</v>
      </c>
      <c r="N155" t="s">
        <v>177</v>
      </c>
      <c r="O155" t="s">
        <v>178</v>
      </c>
      <c r="P155">
        <v>5</v>
      </c>
      <c r="Q155" t="s">
        <v>193</v>
      </c>
    </row>
    <row r="156" spans="1:17" s="3" customFormat="1">
      <c r="A156" s="81">
        <v>4.6784169594907409E-2</v>
      </c>
      <c r="B156" t="s">
        <v>44</v>
      </c>
      <c r="C156" t="s">
        <v>486</v>
      </c>
      <c r="D156" t="s">
        <v>169</v>
      </c>
      <c r="E156" t="s">
        <v>161</v>
      </c>
      <c r="F156" t="s">
        <v>588</v>
      </c>
      <c r="G156" t="s">
        <v>113</v>
      </c>
      <c r="H156"/>
      <c r="I156" s="277">
        <v>46321.412627314814</v>
      </c>
      <c r="J156" t="s">
        <v>624</v>
      </c>
      <c r="K156" t="s">
        <v>386</v>
      </c>
      <c r="L156" s="276">
        <v>46320</v>
      </c>
      <c r="M156" t="s">
        <v>377</v>
      </c>
      <c r="N156" t="s">
        <v>177</v>
      </c>
      <c r="O156" t="s">
        <v>178</v>
      </c>
      <c r="P156">
        <v>5</v>
      </c>
      <c r="Q156" t="s">
        <v>193</v>
      </c>
    </row>
    <row r="157" spans="1:17" s="3" customFormat="1">
      <c r="A157" s="81">
        <v>4.6816156377314816E-2</v>
      </c>
      <c r="B157" t="s">
        <v>44</v>
      </c>
      <c r="C157"/>
      <c r="D157"/>
      <c r="E157" t="s">
        <v>133</v>
      </c>
      <c r="F157"/>
      <c r="G157" t="s">
        <v>113</v>
      </c>
      <c r="H157"/>
      <c r="I157" s="277">
        <v>46321.412106481483</v>
      </c>
      <c r="J157" t="s">
        <v>624</v>
      </c>
      <c r="K157" t="s">
        <v>386</v>
      </c>
      <c r="L157" s="276">
        <v>46320</v>
      </c>
      <c r="M157" t="s">
        <v>377</v>
      </c>
      <c r="N157" t="s">
        <v>177</v>
      </c>
      <c r="O157" t="s">
        <v>178</v>
      </c>
      <c r="P157">
        <v>5</v>
      </c>
      <c r="Q157" t="s">
        <v>193</v>
      </c>
    </row>
    <row r="158" spans="1:17" s="3" customFormat="1">
      <c r="A158" s="81">
        <v>4.6816156377314816E-2</v>
      </c>
      <c r="B158" t="s">
        <v>44</v>
      </c>
      <c r="C158" t="s">
        <v>486</v>
      </c>
      <c r="D158"/>
      <c r="E158" t="s">
        <v>583</v>
      </c>
      <c r="F158"/>
      <c r="G158" t="s">
        <v>47</v>
      </c>
      <c r="H158"/>
      <c r="I158" s="277">
        <v>46321.412048611113</v>
      </c>
      <c r="J158" t="s">
        <v>624</v>
      </c>
      <c r="K158" t="s">
        <v>386</v>
      </c>
      <c r="L158" s="276">
        <v>46320</v>
      </c>
      <c r="M158" t="s">
        <v>377</v>
      </c>
      <c r="N158" t="s">
        <v>177</v>
      </c>
      <c r="O158" t="s">
        <v>178</v>
      </c>
      <c r="P158">
        <v>5</v>
      </c>
      <c r="Q158" t="s">
        <v>193</v>
      </c>
    </row>
    <row r="159" spans="1:17" s="3" customFormat="1">
      <c r="A159" s="81">
        <v>4.6787142141203698E-2</v>
      </c>
      <c r="B159" t="s">
        <v>44</v>
      </c>
      <c r="C159" t="s">
        <v>486</v>
      </c>
      <c r="D159"/>
      <c r="E159" t="s">
        <v>398</v>
      </c>
      <c r="F159"/>
      <c r="G159" t="s">
        <v>113</v>
      </c>
      <c r="H159"/>
      <c r="I159" s="277">
        <v>46321.411921296298</v>
      </c>
      <c r="J159" t="s">
        <v>624</v>
      </c>
      <c r="K159" t="s">
        <v>386</v>
      </c>
      <c r="L159" s="276">
        <v>46320</v>
      </c>
      <c r="M159" t="s">
        <v>377</v>
      </c>
      <c r="N159" t="s">
        <v>177</v>
      </c>
      <c r="O159" t="s">
        <v>178</v>
      </c>
      <c r="P159">
        <v>5</v>
      </c>
      <c r="Q159" t="s">
        <v>193</v>
      </c>
    </row>
    <row r="160" spans="1:17" s="3" customFormat="1">
      <c r="A160" s="81">
        <v>4.6793736898148149E-2</v>
      </c>
      <c r="B160" t="s">
        <v>44</v>
      </c>
      <c r="C160" t="s">
        <v>478</v>
      </c>
      <c r="D160"/>
      <c r="E160" t="s">
        <v>57</v>
      </c>
      <c r="F160"/>
      <c r="G160" t="s">
        <v>113</v>
      </c>
      <c r="H160"/>
      <c r="I160" s="277">
        <v>46321.411782407406</v>
      </c>
      <c r="J160" t="s">
        <v>624</v>
      </c>
      <c r="K160" t="s">
        <v>386</v>
      </c>
      <c r="L160" s="276">
        <v>46320</v>
      </c>
      <c r="M160" t="s">
        <v>377</v>
      </c>
      <c r="N160" t="s">
        <v>177</v>
      </c>
      <c r="O160" t="s">
        <v>178</v>
      </c>
      <c r="P160">
        <v>5</v>
      </c>
      <c r="Q160" t="s">
        <v>193</v>
      </c>
    </row>
    <row r="161" spans="1:17" s="3" customFormat="1">
      <c r="A161" s="81">
        <v>4.6712727187499997E-2</v>
      </c>
      <c r="B161" t="s">
        <v>44</v>
      </c>
      <c r="C161" t="s">
        <v>634</v>
      </c>
      <c r="D161"/>
      <c r="E161" t="s">
        <v>57</v>
      </c>
      <c r="F161"/>
      <c r="G161" t="s">
        <v>113</v>
      </c>
      <c r="H161"/>
      <c r="I161" s="277">
        <v>46321.41165509259</v>
      </c>
      <c r="J161" t="s">
        <v>624</v>
      </c>
      <c r="K161" t="s">
        <v>386</v>
      </c>
      <c r="L161" s="276">
        <v>46320</v>
      </c>
      <c r="M161" t="s">
        <v>377</v>
      </c>
      <c r="N161" t="s">
        <v>177</v>
      </c>
      <c r="O161" t="s">
        <v>178</v>
      </c>
      <c r="P161">
        <v>5</v>
      </c>
      <c r="Q161" t="s">
        <v>193</v>
      </c>
    </row>
    <row r="162" spans="1:17" s="3" customFormat="1">
      <c r="A162" s="81">
        <v>4.6585483773148147E-2</v>
      </c>
      <c r="B162" t="s">
        <v>44</v>
      </c>
      <c r="C162" t="s">
        <v>32</v>
      </c>
      <c r="D162"/>
      <c r="E162" t="s">
        <v>57</v>
      </c>
      <c r="F162"/>
      <c r="G162" t="s">
        <v>113</v>
      </c>
      <c r="H162"/>
      <c r="I162" s="277">
        <v>46321.411481481482</v>
      </c>
      <c r="J162" t="s">
        <v>624</v>
      </c>
      <c r="K162" t="s">
        <v>386</v>
      </c>
      <c r="L162" s="276">
        <v>46320</v>
      </c>
      <c r="M162" t="s">
        <v>377</v>
      </c>
      <c r="N162" t="s">
        <v>177</v>
      </c>
      <c r="O162" t="s">
        <v>178</v>
      </c>
      <c r="P162">
        <v>5</v>
      </c>
      <c r="Q162" t="s">
        <v>193</v>
      </c>
    </row>
    <row r="163" spans="1:17" s="3" customFormat="1">
      <c r="A163" s="81">
        <v>4.6507703425925924E-2</v>
      </c>
      <c r="B163" t="s">
        <v>44</v>
      </c>
      <c r="C163" t="s">
        <v>486</v>
      </c>
      <c r="D163"/>
      <c r="E163" t="s">
        <v>57</v>
      </c>
      <c r="F163"/>
      <c r="G163" t="s">
        <v>113</v>
      </c>
      <c r="H163"/>
      <c r="I163" s="277">
        <v>46321.410752314812</v>
      </c>
      <c r="J163" t="s">
        <v>624</v>
      </c>
      <c r="K163" t="s">
        <v>386</v>
      </c>
      <c r="L163" s="276">
        <v>46320</v>
      </c>
      <c r="M163" t="s">
        <v>377</v>
      </c>
      <c r="N163" t="s">
        <v>177</v>
      </c>
      <c r="O163" t="s">
        <v>178</v>
      </c>
      <c r="P163">
        <v>5</v>
      </c>
      <c r="Q163" t="s">
        <v>193</v>
      </c>
    </row>
    <row r="164" spans="1:17" s="3" customFormat="1">
      <c r="A164" s="81">
        <v>4.6416926886574075E-2</v>
      </c>
      <c r="B164" t="s">
        <v>44</v>
      </c>
      <c r="C164" t="s">
        <v>634</v>
      </c>
      <c r="D164"/>
      <c r="E164" t="s">
        <v>57</v>
      </c>
      <c r="F164"/>
      <c r="G164" t="s">
        <v>113</v>
      </c>
      <c r="H164"/>
      <c r="I164" s="277">
        <v>46321.410555555558</v>
      </c>
      <c r="J164" t="s">
        <v>624</v>
      </c>
      <c r="K164" t="s">
        <v>386</v>
      </c>
      <c r="L164" s="276">
        <v>46320</v>
      </c>
      <c r="M164" t="s">
        <v>377</v>
      </c>
      <c r="N164" t="s">
        <v>177</v>
      </c>
      <c r="O164" t="s">
        <v>178</v>
      </c>
      <c r="P164">
        <v>5</v>
      </c>
      <c r="Q164" t="s">
        <v>193</v>
      </c>
    </row>
    <row r="165" spans="1:17" s="3" customFormat="1">
      <c r="A165" s="81">
        <v>4.6324699479166669E-2</v>
      </c>
      <c r="B165" t="s">
        <v>44</v>
      </c>
      <c r="C165" t="s">
        <v>478</v>
      </c>
      <c r="D165"/>
      <c r="E165" t="s">
        <v>57</v>
      </c>
      <c r="F165"/>
      <c r="G165" t="s">
        <v>113</v>
      </c>
      <c r="H165"/>
      <c r="I165" s="277">
        <v>46321.410381944443</v>
      </c>
      <c r="J165" t="s">
        <v>624</v>
      </c>
      <c r="K165" t="s">
        <v>386</v>
      </c>
      <c r="L165" s="276">
        <v>46320</v>
      </c>
      <c r="M165" t="s">
        <v>377</v>
      </c>
      <c r="N165" t="s">
        <v>177</v>
      </c>
      <c r="O165" t="s">
        <v>178</v>
      </c>
      <c r="P165">
        <v>5</v>
      </c>
      <c r="Q165" t="s">
        <v>193</v>
      </c>
    </row>
    <row r="166" spans="1:17" s="3" customFormat="1">
      <c r="A166" s="81">
        <v>4.6313257800925926E-2</v>
      </c>
      <c r="B166" t="s">
        <v>44</v>
      </c>
      <c r="C166" t="s">
        <v>631</v>
      </c>
      <c r="D166"/>
      <c r="E166" t="s">
        <v>9</v>
      </c>
      <c r="F166"/>
      <c r="G166" t="s">
        <v>113</v>
      </c>
      <c r="H166"/>
      <c r="I166" s="277">
        <v>46321.410324074073</v>
      </c>
      <c r="J166" t="s">
        <v>624</v>
      </c>
      <c r="K166" t="s">
        <v>386</v>
      </c>
      <c r="L166" s="276">
        <v>46320</v>
      </c>
      <c r="M166" t="s">
        <v>377</v>
      </c>
      <c r="N166" t="s">
        <v>177</v>
      </c>
      <c r="O166" t="s">
        <v>178</v>
      </c>
      <c r="P166">
        <v>5</v>
      </c>
      <c r="Q166" t="s">
        <v>193</v>
      </c>
    </row>
    <row r="167" spans="1:17" s="3" customFormat="1">
      <c r="A167" s="81">
        <v>4.6265530486111109E-2</v>
      </c>
      <c r="B167" t="s">
        <v>44</v>
      </c>
      <c r="C167" t="s">
        <v>503</v>
      </c>
      <c r="D167"/>
      <c r="E167" t="s">
        <v>57</v>
      </c>
      <c r="F167"/>
      <c r="G167" t="s">
        <v>113</v>
      </c>
      <c r="H167"/>
      <c r="I167" s="277">
        <v>46321.410138888888</v>
      </c>
      <c r="J167" t="s">
        <v>624</v>
      </c>
      <c r="K167" t="s">
        <v>386</v>
      </c>
      <c r="L167" s="276">
        <v>46320</v>
      </c>
      <c r="M167" t="s">
        <v>377</v>
      </c>
      <c r="N167" t="s">
        <v>177</v>
      </c>
      <c r="O167" t="s">
        <v>178</v>
      </c>
      <c r="P167">
        <v>5</v>
      </c>
      <c r="Q167" t="s">
        <v>193</v>
      </c>
    </row>
    <row r="168" spans="1:17" s="3" customFormat="1">
      <c r="A168" s="81">
        <v>4.6205079201388888E-2</v>
      </c>
      <c r="B168" t="s">
        <v>44</v>
      </c>
      <c r="C168" t="s">
        <v>502</v>
      </c>
      <c r="D168"/>
      <c r="E168" t="s">
        <v>57</v>
      </c>
      <c r="F168"/>
      <c r="G168" t="s">
        <v>113</v>
      </c>
      <c r="H168"/>
      <c r="I168" s="277">
        <v>46321.409791666665</v>
      </c>
      <c r="J168" t="s">
        <v>624</v>
      </c>
      <c r="K168" t="s">
        <v>386</v>
      </c>
      <c r="L168" s="276">
        <v>46320</v>
      </c>
      <c r="M168" t="s">
        <v>377</v>
      </c>
      <c r="N168" t="s">
        <v>177</v>
      </c>
      <c r="O168" t="s">
        <v>178</v>
      </c>
      <c r="P168">
        <v>5</v>
      </c>
      <c r="Q168" t="s">
        <v>193</v>
      </c>
    </row>
    <row r="169" spans="1:17" s="3" customFormat="1">
      <c r="A169" s="81">
        <v>4.6180702395833335E-2</v>
      </c>
      <c r="B169" t="s">
        <v>44</v>
      </c>
      <c r="C169"/>
      <c r="D169"/>
      <c r="E169" t="s">
        <v>62</v>
      </c>
      <c r="F169"/>
      <c r="G169" t="s">
        <v>113</v>
      </c>
      <c r="H169"/>
      <c r="I169" s="277">
        <v>46321.409537037034</v>
      </c>
      <c r="J169" t="s">
        <v>624</v>
      </c>
      <c r="K169" t="s">
        <v>386</v>
      </c>
      <c r="L169" s="276">
        <v>46320</v>
      </c>
      <c r="M169" t="s">
        <v>377</v>
      </c>
      <c r="N169" t="s">
        <v>177</v>
      </c>
      <c r="O169" t="s">
        <v>178</v>
      </c>
      <c r="P169">
        <v>5</v>
      </c>
      <c r="Q169" t="s">
        <v>193</v>
      </c>
    </row>
    <row r="170" spans="1:17" s="3" customFormat="1">
      <c r="A170" s="81">
        <v>4.6100307303240738E-2</v>
      </c>
      <c r="B170" t="s">
        <v>44</v>
      </c>
      <c r="C170"/>
      <c r="D170"/>
      <c r="E170" t="s">
        <v>53</v>
      </c>
      <c r="F170"/>
      <c r="G170" t="s">
        <v>113</v>
      </c>
      <c r="H170"/>
      <c r="I170" s="277">
        <v>46321.409328703703</v>
      </c>
      <c r="J170" t="s">
        <v>624</v>
      </c>
      <c r="K170" t="s">
        <v>386</v>
      </c>
      <c r="L170" s="276">
        <v>46320</v>
      </c>
      <c r="M170" t="s">
        <v>377</v>
      </c>
      <c r="N170" t="s">
        <v>177</v>
      </c>
      <c r="O170" t="s">
        <v>178</v>
      </c>
      <c r="P170">
        <v>5</v>
      </c>
      <c r="Q170" t="s">
        <v>193</v>
      </c>
    </row>
    <row r="171" spans="1:17" s="3" customFormat="1">
      <c r="A171" s="81">
        <v>4.577376085648148E-2</v>
      </c>
      <c r="B171" t="s">
        <v>44</v>
      </c>
      <c r="C171"/>
      <c r="D171"/>
      <c r="E171" t="s">
        <v>37</v>
      </c>
      <c r="F171"/>
      <c r="G171" t="s">
        <v>47</v>
      </c>
      <c r="H171"/>
      <c r="I171" s="277">
        <v>46321.40902777778</v>
      </c>
      <c r="J171" t="s">
        <v>624</v>
      </c>
      <c r="K171" t="s">
        <v>386</v>
      </c>
      <c r="L171" s="276">
        <v>46320</v>
      </c>
      <c r="M171" t="s">
        <v>377</v>
      </c>
      <c r="N171" t="s">
        <v>177</v>
      </c>
      <c r="O171" t="s">
        <v>178</v>
      </c>
      <c r="P171">
        <v>5</v>
      </c>
      <c r="Q171" t="s">
        <v>193</v>
      </c>
    </row>
    <row r="172" spans="1:17" s="3" customFormat="1">
      <c r="A172" s="81">
        <v>4.5695513206018522E-2</v>
      </c>
      <c r="B172" t="s">
        <v>44</v>
      </c>
      <c r="C172" t="s">
        <v>485</v>
      </c>
      <c r="D172"/>
      <c r="E172" t="s">
        <v>133</v>
      </c>
      <c r="F172"/>
      <c r="G172" t="s">
        <v>47</v>
      </c>
      <c r="H172"/>
      <c r="I172" s="277">
        <v>46321.40896990741</v>
      </c>
      <c r="J172" t="s">
        <v>624</v>
      </c>
      <c r="K172" t="s">
        <v>386</v>
      </c>
      <c r="L172" s="276">
        <v>46320</v>
      </c>
      <c r="M172" t="s">
        <v>377</v>
      </c>
      <c r="N172" t="s">
        <v>177</v>
      </c>
      <c r="O172" t="s">
        <v>178</v>
      </c>
      <c r="P172">
        <v>5</v>
      </c>
      <c r="Q172" t="s">
        <v>193</v>
      </c>
    </row>
    <row r="173" spans="1:17" s="3" customFormat="1">
      <c r="A173" s="81">
        <v>4.5646489050925929E-2</v>
      </c>
      <c r="B173" t="s">
        <v>44</v>
      </c>
      <c r="C173" t="s">
        <v>631</v>
      </c>
      <c r="D173"/>
      <c r="E173" t="s">
        <v>405</v>
      </c>
      <c r="F173"/>
      <c r="G173" t="s">
        <v>47</v>
      </c>
      <c r="H173"/>
      <c r="I173" s="277">
        <v>46321.408912037034</v>
      </c>
      <c r="J173" t="s">
        <v>624</v>
      </c>
      <c r="K173" t="s">
        <v>386</v>
      </c>
      <c r="L173" s="276">
        <v>46320</v>
      </c>
      <c r="M173" t="s">
        <v>377</v>
      </c>
      <c r="N173" t="s">
        <v>177</v>
      </c>
      <c r="O173" t="s">
        <v>178</v>
      </c>
      <c r="P173">
        <v>5</v>
      </c>
      <c r="Q173" t="s">
        <v>193</v>
      </c>
    </row>
    <row r="174" spans="1:17" s="3" customFormat="1">
      <c r="A174" s="81">
        <v>4.5592536099537034E-2</v>
      </c>
      <c r="B174" t="s">
        <v>44</v>
      </c>
      <c r="C174" t="s">
        <v>628</v>
      </c>
      <c r="D174"/>
      <c r="E174" t="s">
        <v>60</v>
      </c>
      <c r="F174"/>
      <c r="G174" t="s">
        <v>47</v>
      </c>
      <c r="H174"/>
      <c r="I174" s="277">
        <v>46321.408842592595</v>
      </c>
      <c r="J174" t="s">
        <v>624</v>
      </c>
      <c r="K174" t="s">
        <v>386</v>
      </c>
      <c r="L174" s="276">
        <v>46320</v>
      </c>
      <c r="M174" t="s">
        <v>377</v>
      </c>
      <c r="N174" t="s">
        <v>177</v>
      </c>
      <c r="O174" t="s">
        <v>178</v>
      </c>
      <c r="P174">
        <v>5</v>
      </c>
      <c r="Q174" t="s">
        <v>193</v>
      </c>
    </row>
    <row r="175" spans="1:17" s="3" customFormat="1">
      <c r="A175" s="81">
        <v>4.557318658564815E-2</v>
      </c>
      <c r="B175" t="s">
        <v>44</v>
      </c>
      <c r="C175"/>
      <c r="D175"/>
      <c r="E175" t="s">
        <v>53</v>
      </c>
      <c r="F175"/>
      <c r="G175" t="s">
        <v>47</v>
      </c>
      <c r="H175"/>
      <c r="I175" s="277">
        <v>46321.408692129633</v>
      </c>
      <c r="J175" t="s">
        <v>624</v>
      </c>
      <c r="K175" t="s">
        <v>386</v>
      </c>
      <c r="L175" s="276">
        <v>46320</v>
      </c>
      <c r="M175" t="s">
        <v>377</v>
      </c>
      <c r="N175" t="s">
        <v>177</v>
      </c>
      <c r="O175" t="s">
        <v>178</v>
      </c>
      <c r="P175">
        <v>5</v>
      </c>
      <c r="Q175" t="s">
        <v>193</v>
      </c>
    </row>
    <row r="176" spans="1:17" s="3" customFormat="1">
      <c r="A176" s="81">
        <v>4.5222115682870372E-2</v>
      </c>
      <c r="B176" t="s">
        <v>44</v>
      </c>
      <c r="C176"/>
      <c r="D176"/>
      <c r="E176" t="s">
        <v>37</v>
      </c>
      <c r="F176"/>
      <c r="G176" t="s">
        <v>47</v>
      </c>
      <c r="H176"/>
      <c r="I176" s="277">
        <v>46321.407847222225</v>
      </c>
      <c r="J176" t="s">
        <v>624</v>
      </c>
      <c r="K176" t="s">
        <v>386</v>
      </c>
      <c r="L176" s="276">
        <v>46320</v>
      </c>
      <c r="M176" t="s">
        <v>377</v>
      </c>
      <c r="N176" t="s">
        <v>177</v>
      </c>
      <c r="O176" t="s">
        <v>178</v>
      </c>
      <c r="P176">
        <v>5</v>
      </c>
      <c r="Q176" t="s">
        <v>193</v>
      </c>
    </row>
    <row r="177" spans="1:17" s="3" customFormat="1">
      <c r="A177" s="81">
        <v>4.5201662291666667E-2</v>
      </c>
      <c r="B177" t="s">
        <v>44</v>
      </c>
      <c r="C177"/>
      <c r="D177"/>
      <c r="E177" t="s">
        <v>132</v>
      </c>
      <c r="F177"/>
      <c r="G177" t="s">
        <v>113</v>
      </c>
      <c r="H177"/>
      <c r="I177" s="277">
        <v>46321.407824074071</v>
      </c>
      <c r="J177" t="s">
        <v>624</v>
      </c>
      <c r="K177" t="s">
        <v>386</v>
      </c>
      <c r="L177" s="276">
        <v>46320</v>
      </c>
      <c r="M177" t="s">
        <v>377</v>
      </c>
      <c r="N177" t="s">
        <v>177</v>
      </c>
      <c r="O177" t="s">
        <v>178</v>
      </c>
      <c r="P177">
        <v>5</v>
      </c>
      <c r="Q177" t="s">
        <v>193</v>
      </c>
    </row>
    <row r="178" spans="1:17" s="3" customFormat="1">
      <c r="A178" s="81">
        <v>4.5011364409722227E-2</v>
      </c>
      <c r="B178" t="s">
        <v>44</v>
      </c>
      <c r="C178"/>
      <c r="D178"/>
      <c r="E178" t="s">
        <v>62</v>
      </c>
      <c r="F178"/>
      <c r="G178" t="s">
        <v>113</v>
      </c>
      <c r="H178"/>
      <c r="I178" s="277">
        <v>46321.407638888886</v>
      </c>
      <c r="J178" t="s">
        <v>624</v>
      </c>
      <c r="K178" t="s">
        <v>386</v>
      </c>
      <c r="L178" s="276">
        <v>46320</v>
      </c>
      <c r="M178" t="s">
        <v>377</v>
      </c>
      <c r="N178" t="s">
        <v>177</v>
      </c>
      <c r="O178" t="s">
        <v>178</v>
      </c>
      <c r="P178">
        <v>5</v>
      </c>
      <c r="Q178" t="s">
        <v>193</v>
      </c>
    </row>
    <row r="179" spans="1:17" s="3" customFormat="1">
      <c r="A179" s="81">
        <v>4.4989417939814813E-2</v>
      </c>
      <c r="B179" t="s">
        <v>44</v>
      </c>
      <c r="C179"/>
      <c r="D179"/>
      <c r="E179" t="s">
        <v>53</v>
      </c>
      <c r="F179"/>
      <c r="G179" t="s">
        <v>113</v>
      </c>
      <c r="H179"/>
      <c r="I179" s="277">
        <v>46321.407500000001</v>
      </c>
      <c r="J179" t="s">
        <v>624</v>
      </c>
      <c r="K179" t="s">
        <v>386</v>
      </c>
      <c r="L179" s="276">
        <v>46320</v>
      </c>
      <c r="M179" t="s">
        <v>377</v>
      </c>
      <c r="N179" t="s">
        <v>177</v>
      </c>
      <c r="O179" t="s">
        <v>178</v>
      </c>
      <c r="P179">
        <v>5</v>
      </c>
      <c r="Q179" t="s">
        <v>193</v>
      </c>
    </row>
    <row r="180" spans="1:17" s="3" customFormat="1">
      <c r="A180" s="81">
        <v>4.4952599965277777E-2</v>
      </c>
      <c r="B180" t="s">
        <v>44</v>
      </c>
      <c r="C180" t="s">
        <v>481</v>
      </c>
      <c r="D180"/>
      <c r="E180" t="s">
        <v>260</v>
      </c>
      <c r="F180"/>
      <c r="G180" t="s">
        <v>113</v>
      </c>
      <c r="H180"/>
      <c r="I180" s="277">
        <v>46321.40730324074</v>
      </c>
      <c r="J180" t="s">
        <v>624</v>
      </c>
      <c r="K180" t="s">
        <v>386</v>
      </c>
      <c r="L180" s="276">
        <v>46320</v>
      </c>
      <c r="M180" t="s">
        <v>377</v>
      </c>
      <c r="N180" t="s">
        <v>177</v>
      </c>
      <c r="O180" t="s">
        <v>178</v>
      </c>
      <c r="P180">
        <v>5</v>
      </c>
      <c r="Q180" t="s">
        <v>193</v>
      </c>
    </row>
    <row r="181" spans="1:17" s="3" customFormat="1">
      <c r="A181" s="81">
        <v>4.4952599965277777E-2</v>
      </c>
      <c r="B181" t="s">
        <v>44</v>
      </c>
      <c r="C181" t="s">
        <v>485</v>
      </c>
      <c r="D181"/>
      <c r="E181" t="s">
        <v>529</v>
      </c>
      <c r="F181"/>
      <c r="G181" t="s">
        <v>113</v>
      </c>
      <c r="H181"/>
      <c r="I181" s="277">
        <v>46321.407280092593</v>
      </c>
      <c r="J181" t="s">
        <v>624</v>
      </c>
      <c r="K181" t="s">
        <v>386</v>
      </c>
      <c r="L181" s="276">
        <v>46320</v>
      </c>
      <c r="M181" t="s">
        <v>377</v>
      </c>
      <c r="N181" t="s">
        <v>177</v>
      </c>
      <c r="O181" t="s">
        <v>178</v>
      </c>
      <c r="P181">
        <v>5</v>
      </c>
      <c r="Q181" t="s">
        <v>193</v>
      </c>
    </row>
    <row r="182" spans="1:17" s="3" customFormat="1">
      <c r="A182" s="81">
        <v>4.381880949074074E-2</v>
      </c>
      <c r="B182" t="s">
        <v>44</v>
      </c>
      <c r="C182" t="s">
        <v>503</v>
      </c>
      <c r="D182"/>
      <c r="E182" t="s">
        <v>525</v>
      </c>
      <c r="F182"/>
      <c r="G182" t="s">
        <v>113</v>
      </c>
      <c r="H182"/>
      <c r="I182" s="277">
        <v>46321.406307870369</v>
      </c>
      <c r="J182" t="s">
        <v>624</v>
      </c>
      <c r="K182" t="s">
        <v>386</v>
      </c>
      <c r="L182" s="276">
        <v>46320</v>
      </c>
      <c r="M182" t="s">
        <v>377</v>
      </c>
      <c r="N182" t="s">
        <v>177</v>
      </c>
      <c r="O182" t="s">
        <v>178</v>
      </c>
      <c r="P182">
        <v>5</v>
      </c>
      <c r="Q182" t="s">
        <v>193</v>
      </c>
    </row>
    <row r="183" spans="1:17" s="3" customFormat="1">
      <c r="A183" s="81">
        <v>4.381880949074074E-2</v>
      </c>
      <c r="B183" t="s">
        <v>44</v>
      </c>
      <c r="C183"/>
      <c r="D183"/>
      <c r="E183" t="s">
        <v>527</v>
      </c>
      <c r="F183"/>
      <c r="G183" t="s">
        <v>113</v>
      </c>
      <c r="H183"/>
      <c r="I183" s="277">
        <v>46321.406307870369</v>
      </c>
      <c r="J183" t="s">
        <v>624</v>
      </c>
      <c r="K183" t="s">
        <v>386</v>
      </c>
      <c r="L183" s="276">
        <v>46320</v>
      </c>
      <c r="M183" t="s">
        <v>377</v>
      </c>
      <c r="N183" t="s">
        <v>177</v>
      </c>
      <c r="O183" t="s">
        <v>178</v>
      </c>
      <c r="P183">
        <v>5</v>
      </c>
      <c r="Q183" t="s">
        <v>193</v>
      </c>
    </row>
    <row r="184" spans="1:17" s="3" customFormat="1">
      <c r="A184" s="81">
        <v>4.4225096597222222E-2</v>
      </c>
      <c r="B184" t="s">
        <v>44</v>
      </c>
      <c r="C184" t="s">
        <v>481</v>
      </c>
      <c r="D184"/>
      <c r="E184" t="s">
        <v>84</v>
      </c>
      <c r="F184"/>
      <c r="G184" t="s">
        <v>113</v>
      </c>
      <c r="H184"/>
      <c r="I184" s="277">
        <v>46321.40488425926</v>
      </c>
      <c r="J184" t="s">
        <v>624</v>
      </c>
      <c r="K184" t="s">
        <v>386</v>
      </c>
      <c r="L184" s="276">
        <v>46320</v>
      </c>
      <c r="M184" t="s">
        <v>377</v>
      </c>
      <c r="N184" t="s">
        <v>177</v>
      </c>
      <c r="O184" t="s">
        <v>178</v>
      </c>
      <c r="P184">
        <v>5</v>
      </c>
      <c r="Q184" t="s">
        <v>193</v>
      </c>
    </row>
    <row r="185" spans="1:17" s="3" customFormat="1">
      <c r="A185" s="81">
        <v>4.3962474513888891E-2</v>
      </c>
      <c r="B185" t="s">
        <v>44</v>
      </c>
      <c r="C185"/>
      <c r="D185"/>
      <c r="E185" t="s">
        <v>62</v>
      </c>
      <c r="F185"/>
      <c r="G185" t="s">
        <v>113</v>
      </c>
      <c r="H185"/>
      <c r="I185" s="277">
        <v>46321.404363425929</v>
      </c>
      <c r="J185" t="s">
        <v>624</v>
      </c>
      <c r="K185" t="s">
        <v>386</v>
      </c>
      <c r="L185" s="276">
        <v>46320</v>
      </c>
      <c r="M185" t="s">
        <v>377</v>
      </c>
      <c r="N185" t="s">
        <v>177</v>
      </c>
      <c r="O185" t="s">
        <v>178</v>
      </c>
      <c r="P185">
        <v>5</v>
      </c>
      <c r="Q185" t="s">
        <v>193</v>
      </c>
    </row>
    <row r="186" spans="1:17" s="3" customFormat="1" ht="12" customHeight="1">
      <c r="A186" s="81">
        <v>4.3907502152777778E-2</v>
      </c>
      <c r="B186" t="s">
        <v>44</v>
      </c>
      <c r="C186"/>
      <c r="D186"/>
      <c r="E186" t="s">
        <v>53</v>
      </c>
      <c r="F186"/>
      <c r="G186" t="s">
        <v>113</v>
      </c>
      <c r="H186"/>
      <c r="I186" s="277">
        <v>46321.404178240744</v>
      </c>
      <c r="J186" t="s">
        <v>624</v>
      </c>
      <c r="K186" t="s">
        <v>386</v>
      </c>
      <c r="L186" s="276">
        <v>46320</v>
      </c>
      <c r="M186" t="s">
        <v>377</v>
      </c>
      <c r="N186" t="s">
        <v>177</v>
      </c>
      <c r="O186" t="s">
        <v>178</v>
      </c>
      <c r="P186">
        <v>5</v>
      </c>
      <c r="Q186" t="s">
        <v>193</v>
      </c>
    </row>
    <row r="187" spans="1:17" s="3" customFormat="1">
      <c r="A187" s="81">
        <v>4.2908411354166669E-2</v>
      </c>
      <c r="B187" t="s">
        <v>44</v>
      </c>
      <c r="C187" t="s">
        <v>479</v>
      </c>
      <c r="D187" t="s">
        <v>153</v>
      </c>
      <c r="E187" t="s">
        <v>161</v>
      </c>
      <c r="F187" t="s">
        <v>609</v>
      </c>
      <c r="G187" t="s">
        <v>113</v>
      </c>
      <c r="H187"/>
      <c r="I187" s="277">
        <v>46321.404050925928</v>
      </c>
      <c r="J187" t="s">
        <v>624</v>
      </c>
      <c r="K187" t="s">
        <v>386</v>
      </c>
      <c r="L187" s="276">
        <v>46320</v>
      </c>
      <c r="M187" t="s">
        <v>377</v>
      </c>
      <c r="N187" t="s">
        <v>177</v>
      </c>
      <c r="O187" t="s">
        <v>178</v>
      </c>
      <c r="P187">
        <v>5</v>
      </c>
      <c r="Q187" t="s">
        <v>193</v>
      </c>
    </row>
    <row r="188" spans="1:17" s="3" customFormat="1">
      <c r="A188" s="81">
        <v>4.2885472488425926E-2</v>
      </c>
      <c r="B188" t="s">
        <v>44</v>
      </c>
      <c r="C188"/>
      <c r="D188"/>
      <c r="E188" t="s">
        <v>37</v>
      </c>
      <c r="F188"/>
      <c r="G188" t="s">
        <v>113</v>
      </c>
      <c r="H188"/>
      <c r="I188" s="277">
        <v>46321.403946759259</v>
      </c>
      <c r="J188" t="s">
        <v>624</v>
      </c>
      <c r="K188" t="s">
        <v>386</v>
      </c>
      <c r="L188" s="276">
        <v>46320</v>
      </c>
      <c r="M188" t="s">
        <v>377</v>
      </c>
      <c r="N188" t="s">
        <v>177</v>
      </c>
      <c r="O188" t="s">
        <v>178</v>
      </c>
      <c r="P188">
        <v>5</v>
      </c>
      <c r="Q188" t="s">
        <v>193</v>
      </c>
    </row>
    <row r="189" spans="1:17" s="3" customFormat="1">
      <c r="A189" s="81">
        <v>4.285166020833333E-2</v>
      </c>
      <c r="B189" t="s">
        <v>44</v>
      </c>
      <c r="C189" t="s">
        <v>628</v>
      </c>
      <c r="D189"/>
      <c r="E189" t="s">
        <v>57</v>
      </c>
      <c r="F189"/>
      <c r="G189" t="s">
        <v>113</v>
      </c>
      <c r="H189"/>
      <c r="I189" s="277">
        <v>46321.403912037036</v>
      </c>
      <c r="J189" t="s">
        <v>624</v>
      </c>
      <c r="K189" t="s">
        <v>386</v>
      </c>
      <c r="L189" s="276">
        <v>46320</v>
      </c>
      <c r="M189" t="s">
        <v>377</v>
      </c>
      <c r="N189" t="s">
        <v>177</v>
      </c>
      <c r="O189" t="s">
        <v>178</v>
      </c>
      <c r="P189">
        <v>5</v>
      </c>
      <c r="Q189" t="s">
        <v>193</v>
      </c>
    </row>
    <row r="190" spans="1:17" s="3" customFormat="1">
      <c r="A190" s="81">
        <v>4.2734835092592592E-2</v>
      </c>
      <c r="B190" t="s">
        <v>44</v>
      </c>
      <c r="C190" t="s">
        <v>628</v>
      </c>
      <c r="D190"/>
      <c r="E190" t="s">
        <v>57</v>
      </c>
      <c r="F190"/>
      <c r="G190" t="s">
        <v>113</v>
      </c>
      <c r="H190"/>
      <c r="I190" s="277">
        <v>46321.403773148151</v>
      </c>
      <c r="J190" t="s">
        <v>624</v>
      </c>
      <c r="K190" t="s">
        <v>386</v>
      </c>
      <c r="L190" s="276">
        <v>46320</v>
      </c>
      <c r="M190" t="s">
        <v>377</v>
      </c>
      <c r="N190" t="s">
        <v>177</v>
      </c>
      <c r="O190" t="s">
        <v>178</v>
      </c>
      <c r="P190">
        <v>5</v>
      </c>
      <c r="Q190" t="s">
        <v>193</v>
      </c>
    </row>
    <row r="191" spans="1:17" s="3" customFormat="1">
      <c r="A191" s="81">
        <v>4.2652456134259262E-2</v>
      </c>
      <c r="B191" t="s">
        <v>44</v>
      </c>
      <c r="C191" t="s">
        <v>634</v>
      </c>
      <c r="D191"/>
      <c r="E191" t="s">
        <v>57</v>
      </c>
      <c r="F191"/>
      <c r="G191" t="s">
        <v>113</v>
      </c>
      <c r="H191"/>
      <c r="I191" s="277">
        <v>46321.403541666667</v>
      </c>
      <c r="J191" t="s">
        <v>624</v>
      </c>
      <c r="K191" t="s">
        <v>386</v>
      </c>
      <c r="L191" s="276">
        <v>46320</v>
      </c>
      <c r="M191" t="s">
        <v>377</v>
      </c>
      <c r="N191" t="s">
        <v>177</v>
      </c>
      <c r="O191" t="s">
        <v>178</v>
      </c>
      <c r="P191">
        <v>5</v>
      </c>
      <c r="Q191" t="s">
        <v>193</v>
      </c>
    </row>
    <row r="192" spans="1:17" s="3" customFormat="1">
      <c r="A192" s="81">
        <v>4.2544768229166668E-2</v>
      </c>
      <c r="B192" t="s">
        <v>44</v>
      </c>
      <c r="C192" t="s">
        <v>479</v>
      </c>
      <c r="D192"/>
      <c r="E192" t="s">
        <v>57</v>
      </c>
      <c r="F192"/>
      <c r="G192" t="s">
        <v>113</v>
      </c>
      <c r="H192"/>
      <c r="I192" s="277">
        <v>46321.403310185182</v>
      </c>
      <c r="J192" t="s">
        <v>624</v>
      </c>
      <c r="K192" t="s">
        <v>386</v>
      </c>
      <c r="L192" s="276">
        <v>46320</v>
      </c>
      <c r="M192" t="s">
        <v>377</v>
      </c>
      <c r="N192" t="s">
        <v>177</v>
      </c>
      <c r="O192" t="s">
        <v>178</v>
      </c>
      <c r="P192">
        <v>5</v>
      </c>
      <c r="Q192" t="s">
        <v>193</v>
      </c>
    </row>
    <row r="193" spans="1:17" s="3" customFormat="1">
      <c r="A193" s="81">
        <v>4.2486904085648147E-2</v>
      </c>
      <c r="B193" t="s">
        <v>44</v>
      </c>
      <c r="C193" t="s">
        <v>479</v>
      </c>
      <c r="D193"/>
      <c r="E193" t="s">
        <v>84</v>
      </c>
      <c r="F193"/>
      <c r="G193" t="s">
        <v>113</v>
      </c>
      <c r="H193"/>
      <c r="I193" s="277">
        <v>46321.402581018519</v>
      </c>
      <c r="J193" t="s">
        <v>624</v>
      </c>
      <c r="K193" t="s">
        <v>386</v>
      </c>
      <c r="L193" s="276">
        <v>46320</v>
      </c>
      <c r="M193" t="s">
        <v>377</v>
      </c>
      <c r="N193" t="s">
        <v>177</v>
      </c>
      <c r="O193" t="s">
        <v>178</v>
      </c>
      <c r="P193">
        <v>5</v>
      </c>
      <c r="Q193" t="s">
        <v>193</v>
      </c>
    </row>
    <row r="194" spans="1:17" s="3" customFormat="1">
      <c r="A194" s="81">
        <v>4.2486904085648147E-2</v>
      </c>
      <c r="B194" t="s">
        <v>44</v>
      </c>
      <c r="C194" t="s">
        <v>504</v>
      </c>
      <c r="D194"/>
      <c r="E194" t="s">
        <v>57</v>
      </c>
      <c r="F194"/>
      <c r="G194" t="s">
        <v>113</v>
      </c>
      <c r="H194"/>
      <c r="I194" s="277">
        <v>46321.402546296296</v>
      </c>
      <c r="J194" t="s">
        <v>624</v>
      </c>
      <c r="K194" t="s">
        <v>386</v>
      </c>
      <c r="L194" s="276">
        <v>46320</v>
      </c>
      <c r="M194" t="s">
        <v>377</v>
      </c>
      <c r="N194" t="s">
        <v>177</v>
      </c>
      <c r="O194" t="s">
        <v>178</v>
      </c>
      <c r="P194">
        <v>5</v>
      </c>
      <c r="Q194" t="s">
        <v>193</v>
      </c>
    </row>
    <row r="195" spans="1:17" s="3" customFormat="1">
      <c r="A195" s="81">
        <v>4.2468699016203704E-2</v>
      </c>
      <c r="B195" t="s">
        <v>44</v>
      </c>
      <c r="C195" t="s">
        <v>504</v>
      </c>
      <c r="D195"/>
      <c r="E195" t="s">
        <v>82</v>
      </c>
      <c r="F195"/>
      <c r="G195" t="s">
        <v>113</v>
      </c>
      <c r="H195"/>
      <c r="I195" s="277">
        <v>46321.402060185188</v>
      </c>
      <c r="J195" t="s">
        <v>624</v>
      </c>
      <c r="K195" t="s">
        <v>386</v>
      </c>
      <c r="L195" s="276">
        <v>46320</v>
      </c>
      <c r="M195" t="s">
        <v>377</v>
      </c>
      <c r="N195" t="s">
        <v>177</v>
      </c>
      <c r="O195" t="s">
        <v>178</v>
      </c>
      <c r="P195">
        <v>5</v>
      </c>
      <c r="Q195" t="s">
        <v>193</v>
      </c>
    </row>
    <row r="196" spans="1:17" s="3" customFormat="1">
      <c r="A196" s="81">
        <v>4.2468699016203704E-2</v>
      </c>
      <c r="B196" t="s">
        <v>44</v>
      </c>
      <c r="C196" t="s">
        <v>628</v>
      </c>
      <c r="D196"/>
      <c r="E196" t="s">
        <v>82</v>
      </c>
      <c r="F196"/>
      <c r="G196" t="s">
        <v>113</v>
      </c>
      <c r="H196"/>
      <c r="I196" s="277">
        <v>46321.402048611111</v>
      </c>
      <c r="J196" t="s">
        <v>624</v>
      </c>
      <c r="K196" t="s">
        <v>386</v>
      </c>
      <c r="L196" s="276">
        <v>46320</v>
      </c>
      <c r="M196" t="s">
        <v>377</v>
      </c>
      <c r="N196" t="s">
        <v>177</v>
      </c>
      <c r="O196" t="s">
        <v>178</v>
      </c>
      <c r="P196">
        <v>5</v>
      </c>
      <c r="Q196" t="s">
        <v>193</v>
      </c>
    </row>
    <row r="197" spans="1:17" s="3" customFormat="1">
      <c r="A197" s="81">
        <v>4.2426571203703703E-2</v>
      </c>
      <c r="B197" t="s">
        <v>44</v>
      </c>
      <c r="C197" t="s">
        <v>481</v>
      </c>
      <c r="D197"/>
      <c r="E197" t="s">
        <v>57</v>
      </c>
      <c r="F197"/>
      <c r="G197" t="s">
        <v>113</v>
      </c>
      <c r="H197"/>
      <c r="I197" s="277">
        <v>46321.401863425926</v>
      </c>
      <c r="J197" t="s">
        <v>624</v>
      </c>
      <c r="K197" t="s">
        <v>386</v>
      </c>
      <c r="L197" s="276">
        <v>46320</v>
      </c>
      <c r="M197" t="s">
        <v>377</v>
      </c>
      <c r="N197" t="s">
        <v>177</v>
      </c>
      <c r="O197" t="s">
        <v>178</v>
      </c>
      <c r="P197">
        <v>5</v>
      </c>
      <c r="Q197" t="s">
        <v>193</v>
      </c>
    </row>
    <row r="198" spans="1:17" s="3" customFormat="1">
      <c r="A198" s="81">
        <v>4.2392072916666669E-2</v>
      </c>
      <c r="B198" t="s">
        <v>44</v>
      </c>
      <c r="C198" t="s">
        <v>483</v>
      </c>
      <c r="D198"/>
      <c r="E198" t="s">
        <v>82</v>
      </c>
      <c r="F198"/>
      <c r="G198" t="s">
        <v>113</v>
      </c>
      <c r="H198"/>
      <c r="I198" s="277">
        <v>46321.401770833334</v>
      </c>
      <c r="J198" t="s">
        <v>624</v>
      </c>
      <c r="K198" t="s">
        <v>386</v>
      </c>
      <c r="L198" s="276">
        <v>46320</v>
      </c>
      <c r="M198" t="s">
        <v>377</v>
      </c>
      <c r="N198" t="s">
        <v>177</v>
      </c>
      <c r="O198" t="s">
        <v>178</v>
      </c>
      <c r="P198">
        <v>5</v>
      </c>
      <c r="Q198" t="s">
        <v>193</v>
      </c>
    </row>
    <row r="199" spans="1:17" s="3" customFormat="1">
      <c r="A199" s="81">
        <v>4.2392072916666669E-2</v>
      </c>
      <c r="B199" t="s">
        <v>44</v>
      </c>
      <c r="C199" t="s">
        <v>478</v>
      </c>
      <c r="D199"/>
      <c r="E199" t="s">
        <v>82</v>
      </c>
      <c r="F199"/>
      <c r="G199" t="s">
        <v>113</v>
      </c>
      <c r="H199"/>
      <c r="I199" s="277">
        <v>46321.401747685188</v>
      </c>
      <c r="J199" t="s">
        <v>624</v>
      </c>
      <c r="K199" t="s">
        <v>386</v>
      </c>
      <c r="L199" s="276">
        <v>46320</v>
      </c>
      <c r="M199" t="s">
        <v>377</v>
      </c>
      <c r="N199" t="s">
        <v>177</v>
      </c>
      <c r="O199" t="s">
        <v>178</v>
      </c>
      <c r="P199">
        <v>5</v>
      </c>
      <c r="Q199" t="s">
        <v>193</v>
      </c>
    </row>
    <row r="200" spans="1:17" s="3" customFormat="1">
      <c r="A200" s="81">
        <v>4.2332634178240743E-2</v>
      </c>
      <c r="B200" t="s">
        <v>44</v>
      </c>
      <c r="C200" t="s">
        <v>478</v>
      </c>
      <c r="D200"/>
      <c r="E200" t="s">
        <v>84</v>
      </c>
      <c r="F200"/>
      <c r="G200" t="s">
        <v>113</v>
      </c>
      <c r="H200"/>
      <c r="I200" s="277">
        <v>46321.401516203703</v>
      </c>
      <c r="J200" t="s">
        <v>624</v>
      </c>
      <c r="K200" t="s">
        <v>386</v>
      </c>
      <c r="L200" s="276">
        <v>46320</v>
      </c>
      <c r="M200" t="s">
        <v>377</v>
      </c>
      <c r="N200" t="s">
        <v>177</v>
      </c>
      <c r="O200" t="s">
        <v>178</v>
      </c>
      <c r="P200">
        <v>5</v>
      </c>
      <c r="Q200" t="s">
        <v>193</v>
      </c>
    </row>
    <row r="201" spans="1:17" s="3" customFormat="1">
      <c r="A201" s="81">
        <v>4.2321248900462967E-2</v>
      </c>
      <c r="B201" t="s">
        <v>44</v>
      </c>
      <c r="C201" t="s">
        <v>626</v>
      </c>
      <c r="D201"/>
      <c r="E201" t="s">
        <v>84</v>
      </c>
      <c r="F201"/>
      <c r="G201" t="s">
        <v>113</v>
      </c>
      <c r="H201"/>
      <c r="I201" s="277">
        <v>46321.401423611111</v>
      </c>
      <c r="J201" t="s">
        <v>624</v>
      </c>
      <c r="K201" t="s">
        <v>386</v>
      </c>
      <c r="L201" s="276">
        <v>46320</v>
      </c>
      <c r="M201" t="s">
        <v>377</v>
      </c>
      <c r="N201" t="s">
        <v>177</v>
      </c>
      <c r="O201" t="s">
        <v>178</v>
      </c>
      <c r="P201">
        <v>5</v>
      </c>
      <c r="Q201" t="s">
        <v>193</v>
      </c>
    </row>
    <row r="202" spans="1:17" s="3" customFormat="1">
      <c r="A202" s="81">
        <v>4.2253177916666662E-2</v>
      </c>
      <c r="B202" t="s">
        <v>44</v>
      </c>
      <c r="C202"/>
      <c r="D202"/>
      <c r="E202" t="s">
        <v>137</v>
      </c>
      <c r="F202"/>
      <c r="G202" t="s">
        <v>113</v>
      </c>
      <c r="H202"/>
      <c r="I202" s="277">
        <v>46321.400983796295</v>
      </c>
      <c r="J202" t="s">
        <v>624</v>
      </c>
      <c r="K202" t="s">
        <v>386</v>
      </c>
      <c r="L202" s="276">
        <v>46320</v>
      </c>
      <c r="M202" t="s">
        <v>377</v>
      </c>
      <c r="N202" t="s">
        <v>177</v>
      </c>
      <c r="O202" t="s">
        <v>178</v>
      </c>
      <c r="P202">
        <v>5</v>
      </c>
      <c r="Q202" t="s">
        <v>193</v>
      </c>
    </row>
    <row r="203" spans="1:17" s="3" customFormat="1">
      <c r="A203" s="81">
        <v>4.2219368067129628E-2</v>
      </c>
      <c r="B203" t="s">
        <v>44</v>
      </c>
      <c r="C203"/>
      <c r="D203"/>
      <c r="E203" t="s">
        <v>49</v>
      </c>
      <c r="F203"/>
      <c r="G203" t="s">
        <v>47</v>
      </c>
      <c r="H203"/>
      <c r="I203" s="277">
        <v>46321.400949074072</v>
      </c>
      <c r="J203" t="s">
        <v>624</v>
      </c>
      <c r="K203" t="s">
        <v>386</v>
      </c>
      <c r="L203" s="276">
        <v>46320</v>
      </c>
      <c r="M203" t="s">
        <v>377</v>
      </c>
      <c r="N203" t="s">
        <v>177</v>
      </c>
      <c r="O203" t="s">
        <v>178</v>
      </c>
      <c r="P203">
        <v>5</v>
      </c>
      <c r="Q203" t="s">
        <v>193</v>
      </c>
    </row>
    <row r="204" spans="1:17" s="3" customFormat="1">
      <c r="A204" s="81">
        <v>4.1382523807870372E-2</v>
      </c>
      <c r="B204" t="s">
        <v>44</v>
      </c>
      <c r="C204" t="s">
        <v>631</v>
      </c>
      <c r="D204" t="s">
        <v>153</v>
      </c>
      <c r="E204" t="s">
        <v>161</v>
      </c>
      <c r="F204" t="s">
        <v>156</v>
      </c>
      <c r="G204" t="s">
        <v>113</v>
      </c>
      <c r="H204"/>
      <c r="I204" s="277">
        <v>46321.400555555556</v>
      </c>
      <c r="J204" t="s">
        <v>624</v>
      </c>
      <c r="K204" t="s">
        <v>386</v>
      </c>
      <c r="L204" s="276">
        <v>46320</v>
      </c>
      <c r="M204" t="s">
        <v>377</v>
      </c>
      <c r="N204" t="s">
        <v>177</v>
      </c>
      <c r="O204" t="s">
        <v>178</v>
      </c>
      <c r="P204">
        <v>5</v>
      </c>
      <c r="Q204" t="s">
        <v>193</v>
      </c>
    </row>
    <row r="205" spans="1:17" s="3" customFormat="1">
      <c r="A205" s="81">
        <v>4.1314858738425927E-2</v>
      </c>
      <c r="B205" t="s">
        <v>44</v>
      </c>
      <c r="C205"/>
      <c r="D205"/>
      <c r="E205" t="s">
        <v>37</v>
      </c>
      <c r="F205"/>
      <c r="G205" t="s">
        <v>113</v>
      </c>
      <c r="H205"/>
      <c r="I205" s="277">
        <v>46321.40042824074</v>
      </c>
      <c r="J205" t="s">
        <v>624</v>
      </c>
      <c r="K205" t="s">
        <v>386</v>
      </c>
      <c r="L205" s="276">
        <v>46320</v>
      </c>
      <c r="M205" t="s">
        <v>377</v>
      </c>
      <c r="N205" t="s">
        <v>177</v>
      </c>
      <c r="O205" t="s">
        <v>178</v>
      </c>
      <c r="P205">
        <v>5</v>
      </c>
      <c r="Q205" t="s">
        <v>193</v>
      </c>
    </row>
    <row r="206" spans="1:17" s="3" customFormat="1">
      <c r="A206" s="81">
        <v>4.1087312349537039E-2</v>
      </c>
      <c r="B206" t="s">
        <v>44</v>
      </c>
      <c r="C206" t="s">
        <v>486</v>
      </c>
      <c r="D206"/>
      <c r="E206" t="s">
        <v>57</v>
      </c>
      <c r="F206"/>
      <c r="G206" t="s">
        <v>113</v>
      </c>
      <c r="H206"/>
      <c r="I206" s="277">
        <v>46321.400173611109</v>
      </c>
      <c r="J206" t="s">
        <v>624</v>
      </c>
      <c r="K206" t="s">
        <v>386</v>
      </c>
      <c r="L206" s="276">
        <v>46320</v>
      </c>
      <c r="M206" t="s">
        <v>377</v>
      </c>
      <c r="N206" t="s">
        <v>177</v>
      </c>
      <c r="O206" t="s">
        <v>178</v>
      </c>
      <c r="P206">
        <v>5</v>
      </c>
      <c r="Q206" t="s">
        <v>193</v>
      </c>
    </row>
    <row r="207" spans="1:17" s="3" customFormat="1">
      <c r="A207" s="81">
        <v>4.097359427083333E-2</v>
      </c>
      <c r="B207" t="s">
        <v>44</v>
      </c>
      <c r="C207" t="s">
        <v>631</v>
      </c>
      <c r="D207"/>
      <c r="E207" t="s">
        <v>57</v>
      </c>
      <c r="F207"/>
      <c r="G207" t="s">
        <v>113</v>
      </c>
      <c r="H207"/>
      <c r="I207" s="277">
        <v>46321.399699074071</v>
      </c>
      <c r="J207" t="s">
        <v>624</v>
      </c>
      <c r="K207" t="s">
        <v>386</v>
      </c>
      <c r="L207" s="276">
        <v>46320</v>
      </c>
      <c r="M207" t="s">
        <v>377</v>
      </c>
      <c r="N207" t="s">
        <v>177</v>
      </c>
      <c r="O207" t="s">
        <v>178</v>
      </c>
      <c r="P207">
        <v>5</v>
      </c>
      <c r="Q207" t="s">
        <v>193</v>
      </c>
    </row>
    <row r="208" spans="1:17" s="3" customFormat="1">
      <c r="A208" s="81">
        <v>4.0964297175925923E-2</v>
      </c>
      <c r="B208" t="s">
        <v>44</v>
      </c>
      <c r="C208" t="s">
        <v>628</v>
      </c>
      <c r="D208"/>
      <c r="E208" t="s">
        <v>9</v>
      </c>
      <c r="F208"/>
      <c r="G208" t="s">
        <v>113</v>
      </c>
      <c r="H208"/>
      <c r="I208" s="277">
        <v>46321.399363425924</v>
      </c>
      <c r="J208" t="s">
        <v>624</v>
      </c>
      <c r="K208" t="s">
        <v>386</v>
      </c>
      <c r="L208" s="276">
        <v>46320</v>
      </c>
      <c r="M208" t="s">
        <v>377</v>
      </c>
      <c r="N208" t="s">
        <v>177</v>
      </c>
      <c r="O208" t="s">
        <v>178</v>
      </c>
      <c r="P208">
        <v>5</v>
      </c>
      <c r="Q208" t="s">
        <v>193</v>
      </c>
    </row>
    <row r="209" spans="1:17" s="3" customFormat="1">
      <c r="A209" s="81">
        <v>4.0916315775462966E-2</v>
      </c>
      <c r="B209" t="s">
        <v>44</v>
      </c>
      <c r="C209" t="s">
        <v>484</v>
      </c>
      <c r="D209"/>
      <c r="E209" t="s">
        <v>9</v>
      </c>
      <c r="F209"/>
      <c r="G209" t="s">
        <v>113</v>
      </c>
      <c r="H209"/>
      <c r="I209" s="277">
        <v>46321.399085648147</v>
      </c>
      <c r="J209" t="s">
        <v>624</v>
      </c>
      <c r="K209" t="s">
        <v>386</v>
      </c>
      <c r="L209" s="276">
        <v>46320</v>
      </c>
      <c r="M209" t="s">
        <v>377</v>
      </c>
      <c r="N209" t="s">
        <v>177</v>
      </c>
      <c r="O209" t="s">
        <v>178</v>
      </c>
      <c r="P209">
        <v>5</v>
      </c>
      <c r="Q209" t="s">
        <v>193</v>
      </c>
    </row>
    <row r="210" spans="1:17" s="3" customFormat="1">
      <c r="A210" s="81">
        <v>4.0893325763888884E-2</v>
      </c>
      <c r="B210" t="s">
        <v>44</v>
      </c>
      <c r="C210" t="s">
        <v>634</v>
      </c>
      <c r="D210"/>
      <c r="E210" t="s">
        <v>57</v>
      </c>
      <c r="F210"/>
      <c r="G210" t="s">
        <v>113</v>
      </c>
      <c r="H210"/>
      <c r="I210" s="277">
        <v>46321.398993055554</v>
      </c>
      <c r="J210" t="s">
        <v>624</v>
      </c>
      <c r="K210" t="s">
        <v>386</v>
      </c>
      <c r="L210" s="276">
        <v>46320</v>
      </c>
      <c r="M210" t="s">
        <v>377</v>
      </c>
      <c r="N210" t="s">
        <v>177</v>
      </c>
      <c r="O210" t="s">
        <v>178</v>
      </c>
      <c r="P210">
        <v>5</v>
      </c>
      <c r="Q210" t="s">
        <v>193</v>
      </c>
    </row>
    <row r="211" spans="1:17" s="3" customFormat="1">
      <c r="A211" s="81">
        <v>4.0839685949074077E-2</v>
      </c>
      <c r="B211" t="s">
        <v>44</v>
      </c>
      <c r="C211" t="s">
        <v>483</v>
      </c>
      <c r="D211"/>
      <c r="E211" t="s">
        <v>84</v>
      </c>
      <c r="F211"/>
      <c r="G211" t="s">
        <v>113</v>
      </c>
      <c r="H211"/>
      <c r="I211" s="277">
        <v>46321.398773148147</v>
      </c>
      <c r="J211" t="s">
        <v>624</v>
      </c>
      <c r="K211" t="s">
        <v>386</v>
      </c>
      <c r="L211" s="276">
        <v>46320</v>
      </c>
      <c r="M211" t="s">
        <v>377</v>
      </c>
      <c r="N211" t="s">
        <v>177</v>
      </c>
      <c r="O211" t="s">
        <v>178</v>
      </c>
      <c r="P211">
        <v>5</v>
      </c>
      <c r="Q211" t="s">
        <v>193</v>
      </c>
    </row>
    <row r="212" spans="1:17" s="3" customFormat="1">
      <c r="A212" s="81">
        <v>4.0803330462962965E-2</v>
      </c>
      <c r="B212" t="s">
        <v>44</v>
      </c>
      <c r="C212" t="s">
        <v>631</v>
      </c>
      <c r="D212"/>
      <c r="E212" t="s">
        <v>8</v>
      </c>
      <c r="F212"/>
      <c r="G212" t="s">
        <v>113</v>
      </c>
      <c r="H212"/>
      <c r="I212" s="277">
        <v>46321.398576388892</v>
      </c>
      <c r="J212" t="s">
        <v>624</v>
      </c>
      <c r="K212" t="s">
        <v>386</v>
      </c>
      <c r="L212" s="276">
        <v>46320</v>
      </c>
      <c r="M212" t="s">
        <v>377</v>
      </c>
      <c r="N212" t="s">
        <v>177</v>
      </c>
      <c r="O212" t="s">
        <v>178</v>
      </c>
      <c r="P212">
        <v>5</v>
      </c>
      <c r="Q212" t="s">
        <v>193</v>
      </c>
    </row>
    <row r="213" spans="1:17" s="3" customFormat="1">
      <c r="A213" s="81">
        <v>4.0743696111111116E-2</v>
      </c>
      <c r="B213" t="s">
        <v>44</v>
      </c>
      <c r="C213" t="s">
        <v>626</v>
      </c>
      <c r="D213"/>
      <c r="E213" t="s">
        <v>57</v>
      </c>
      <c r="F213"/>
      <c r="G213" t="s">
        <v>113</v>
      </c>
      <c r="H213"/>
      <c r="I213" s="277">
        <v>46321.398321759261</v>
      </c>
      <c r="J213" t="s">
        <v>624</v>
      </c>
      <c r="K213" t="s">
        <v>386</v>
      </c>
      <c r="L213" s="276">
        <v>46320</v>
      </c>
      <c r="M213" t="s">
        <v>377</v>
      </c>
      <c r="N213" t="s">
        <v>177</v>
      </c>
      <c r="O213" t="s">
        <v>178</v>
      </c>
      <c r="P213">
        <v>5</v>
      </c>
      <c r="Q213" t="s">
        <v>193</v>
      </c>
    </row>
    <row r="214" spans="1:17" s="3" customFormat="1">
      <c r="A214" s="81">
        <v>4.0722642893518519E-2</v>
      </c>
      <c r="B214" t="s">
        <v>44</v>
      </c>
      <c r="C214"/>
      <c r="D214"/>
      <c r="E214" t="s">
        <v>50</v>
      </c>
      <c r="F214"/>
      <c r="G214" t="s">
        <v>113</v>
      </c>
      <c r="H214"/>
      <c r="I214" s="277">
        <v>46321.398263888892</v>
      </c>
      <c r="J214" t="s">
        <v>624</v>
      </c>
      <c r="K214" t="s">
        <v>386</v>
      </c>
      <c r="L214" s="276">
        <v>46320</v>
      </c>
      <c r="M214" t="s">
        <v>377</v>
      </c>
      <c r="N214" t="s">
        <v>177</v>
      </c>
      <c r="O214" t="s">
        <v>178</v>
      </c>
      <c r="P214">
        <v>5</v>
      </c>
      <c r="Q214" t="s">
        <v>193</v>
      </c>
    </row>
    <row r="215" spans="1:17" s="3" customFormat="1">
      <c r="A215" s="81">
        <v>4.0565223356481481E-2</v>
      </c>
      <c r="B215" t="s">
        <v>44</v>
      </c>
      <c r="C215"/>
      <c r="D215"/>
      <c r="E215" t="s">
        <v>37</v>
      </c>
      <c r="F215"/>
      <c r="G215" t="s">
        <v>113</v>
      </c>
      <c r="H215"/>
      <c r="I215" s="277">
        <v>46321.397673611114</v>
      </c>
      <c r="J215" t="s">
        <v>624</v>
      </c>
      <c r="K215" t="s">
        <v>386</v>
      </c>
      <c r="L215" s="276">
        <v>46320</v>
      </c>
      <c r="M215" t="s">
        <v>377</v>
      </c>
      <c r="N215" t="s">
        <v>177</v>
      </c>
      <c r="O215" t="s">
        <v>178</v>
      </c>
      <c r="P215">
        <v>5</v>
      </c>
      <c r="Q215" t="s">
        <v>193</v>
      </c>
    </row>
    <row r="216" spans="1:17" s="3" customFormat="1">
      <c r="A216" s="81">
        <v>4.0531530810185186E-2</v>
      </c>
      <c r="B216" t="s">
        <v>44</v>
      </c>
      <c r="C216" t="s">
        <v>153</v>
      </c>
      <c r="D216" t="s">
        <v>153</v>
      </c>
      <c r="E216" t="s">
        <v>495</v>
      </c>
      <c r="F216" t="s">
        <v>551</v>
      </c>
      <c r="G216" t="s">
        <v>113</v>
      </c>
      <c r="H216"/>
      <c r="I216" s="277">
        <v>46321.397488425922</v>
      </c>
      <c r="J216" t="s">
        <v>624</v>
      </c>
      <c r="K216" t="s">
        <v>386</v>
      </c>
      <c r="L216" s="276">
        <v>46320</v>
      </c>
      <c r="M216" t="s">
        <v>377</v>
      </c>
      <c r="N216" t="s">
        <v>177</v>
      </c>
      <c r="O216" t="s">
        <v>178</v>
      </c>
      <c r="P216">
        <v>5</v>
      </c>
      <c r="Q216" t="s">
        <v>193</v>
      </c>
    </row>
    <row r="217" spans="1:17" s="3" customFormat="1">
      <c r="A217" s="81">
        <v>4.0435672291666662E-2</v>
      </c>
      <c r="B217" t="s">
        <v>44</v>
      </c>
      <c r="C217"/>
      <c r="D217"/>
      <c r="E217" t="s">
        <v>53</v>
      </c>
      <c r="F217"/>
      <c r="G217" t="s">
        <v>113</v>
      </c>
      <c r="H217"/>
      <c r="I217" s="277">
        <v>46321.397083333337</v>
      </c>
      <c r="J217" t="s">
        <v>624</v>
      </c>
      <c r="K217" t="s">
        <v>386</v>
      </c>
      <c r="L217" s="276">
        <v>46320</v>
      </c>
      <c r="M217" t="s">
        <v>377</v>
      </c>
      <c r="N217" t="s">
        <v>177</v>
      </c>
      <c r="O217" t="s">
        <v>178</v>
      </c>
      <c r="P217">
        <v>5</v>
      </c>
      <c r="Q217" t="s">
        <v>193</v>
      </c>
    </row>
    <row r="218" spans="1:17" s="3" customFormat="1">
      <c r="A218" s="81">
        <v>4.019738637731482E-2</v>
      </c>
      <c r="B218" t="s">
        <v>44</v>
      </c>
      <c r="C218"/>
      <c r="D218"/>
      <c r="E218" t="s">
        <v>37</v>
      </c>
      <c r="F218"/>
      <c r="G218" t="s">
        <v>47</v>
      </c>
      <c r="H218"/>
      <c r="I218" s="277">
        <v>46321.396828703706</v>
      </c>
      <c r="J218" t="s">
        <v>624</v>
      </c>
      <c r="K218" t="s">
        <v>386</v>
      </c>
      <c r="L218" s="276">
        <v>46320</v>
      </c>
      <c r="M218" t="s">
        <v>377</v>
      </c>
      <c r="N218" t="s">
        <v>177</v>
      </c>
      <c r="O218" t="s">
        <v>178</v>
      </c>
      <c r="P218">
        <v>5</v>
      </c>
      <c r="Q218" t="s">
        <v>193</v>
      </c>
    </row>
    <row r="219" spans="1:17" s="3" customFormat="1">
      <c r="A219" s="81">
        <v>4.0129749826388887E-2</v>
      </c>
      <c r="B219" t="s">
        <v>44</v>
      </c>
      <c r="C219" t="s">
        <v>486</v>
      </c>
      <c r="D219"/>
      <c r="E219" t="s">
        <v>133</v>
      </c>
      <c r="F219"/>
      <c r="G219" t="s">
        <v>47</v>
      </c>
      <c r="H219"/>
      <c r="I219" s="277">
        <v>46321.396770833337</v>
      </c>
      <c r="J219" t="s">
        <v>624</v>
      </c>
      <c r="K219" t="s">
        <v>386</v>
      </c>
      <c r="L219" s="276">
        <v>46320</v>
      </c>
      <c r="M219" t="s">
        <v>377</v>
      </c>
      <c r="N219" t="s">
        <v>177</v>
      </c>
      <c r="O219" t="s">
        <v>178</v>
      </c>
      <c r="P219">
        <v>5</v>
      </c>
      <c r="Q219" t="s">
        <v>193</v>
      </c>
    </row>
    <row r="220" spans="1:17" s="3" customFormat="1">
      <c r="A220" s="81">
        <v>4.0107012604166666E-2</v>
      </c>
      <c r="B220" t="s">
        <v>44</v>
      </c>
      <c r="C220" t="s">
        <v>482</v>
      </c>
      <c r="D220"/>
      <c r="E220" t="s">
        <v>135</v>
      </c>
      <c r="F220"/>
      <c r="G220" t="s">
        <v>47</v>
      </c>
      <c r="H220"/>
      <c r="I220" s="277">
        <v>46321.396678240744</v>
      </c>
      <c r="J220" t="s">
        <v>624</v>
      </c>
      <c r="K220" t="s">
        <v>386</v>
      </c>
      <c r="L220" s="276">
        <v>46320</v>
      </c>
      <c r="M220" t="s">
        <v>377</v>
      </c>
      <c r="N220" t="s">
        <v>177</v>
      </c>
      <c r="O220" t="s">
        <v>178</v>
      </c>
      <c r="P220">
        <v>5</v>
      </c>
      <c r="Q220" t="s">
        <v>193</v>
      </c>
    </row>
    <row r="221" spans="1:17" s="3" customFormat="1">
      <c r="A221" s="81">
        <v>4.0060895057870367E-2</v>
      </c>
      <c r="B221" t="s">
        <v>44</v>
      </c>
      <c r="C221"/>
      <c r="D221"/>
      <c r="E221" t="s">
        <v>49</v>
      </c>
      <c r="F221"/>
      <c r="G221" t="s">
        <v>113</v>
      </c>
      <c r="H221"/>
      <c r="I221" s="277">
        <v>46321.396597222221</v>
      </c>
      <c r="J221" t="s">
        <v>624</v>
      </c>
      <c r="K221" t="s">
        <v>386</v>
      </c>
      <c r="L221" s="276">
        <v>46320</v>
      </c>
      <c r="M221" t="s">
        <v>377</v>
      </c>
      <c r="N221" t="s">
        <v>177</v>
      </c>
      <c r="O221" t="s">
        <v>178</v>
      </c>
      <c r="P221">
        <v>5</v>
      </c>
      <c r="Q221" t="s">
        <v>193</v>
      </c>
    </row>
    <row r="222" spans="1:17" s="3" customFormat="1">
      <c r="A222" s="81">
        <v>3.9619300972222223E-2</v>
      </c>
      <c r="B222" t="s">
        <v>44</v>
      </c>
      <c r="C222" t="s">
        <v>486</v>
      </c>
      <c r="D222"/>
      <c r="E222" t="s">
        <v>65</v>
      </c>
      <c r="F222"/>
      <c r="G222" t="s">
        <v>47</v>
      </c>
      <c r="H222"/>
      <c r="I222" s="277">
        <v>46321.396099537036</v>
      </c>
      <c r="J222" t="s">
        <v>624</v>
      </c>
      <c r="K222" t="s">
        <v>386</v>
      </c>
      <c r="L222" s="276">
        <v>46320</v>
      </c>
      <c r="M222" t="s">
        <v>377</v>
      </c>
      <c r="N222" t="s">
        <v>177</v>
      </c>
      <c r="O222" t="s">
        <v>178</v>
      </c>
      <c r="P222">
        <v>5</v>
      </c>
      <c r="Q222" t="s">
        <v>193</v>
      </c>
    </row>
    <row r="223" spans="1:17" s="3" customFormat="1">
      <c r="A223" s="81">
        <v>3.9118707256944447E-2</v>
      </c>
      <c r="B223" t="s">
        <v>44</v>
      </c>
      <c r="C223"/>
      <c r="D223"/>
      <c r="E223" t="s">
        <v>37</v>
      </c>
      <c r="F223"/>
      <c r="G223" t="s">
        <v>47</v>
      </c>
      <c r="H223"/>
      <c r="I223" s="277">
        <v>46321.395856481482</v>
      </c>
      <c r="J223" t="s">
        <v>624</v>
      </c>
      <c r="K223" t="s">
        <v>386</v>
      </c>
      <c r="L223" s="276">
        <v>46320</v>
      </c>
      <c r="M223" t="s">
        <v>377</v>
      </c>
      <c r="N223" t="s">
        <v>177</v>
      </c>
      <c r="O223" t="s">
        <v>178</v>
      </c>
      <c r="P223">
        <v>5</v>
      </c>
      <c r="Q223" t="s">
        <v>193</v>
      </c>
    </row>
    <row r="224" spans="1:17" s="3" customFormat="1">
      <c r="A224" s="81">
        <v>3.9118707256944447E-2</v>
      </c>
      <c r="B224" t="s">
        <v>44</v>
      </c>
      <c r="C224"/>
      <c r="D224"/>
      <c r="E224" t="s">
        <v>160</v>
      </c>
      <c r="F224" t="s">
        <v>606</v>
      </c>
      <c r="G224" t="s">
        <v>47</v>
      </c>
      <c r="H224"/>
      <c r="I224" s="277">
        <v>46321.395856481482</v>
      </c>
      <c r="J224" t="s">
        <v>624</v>
      </c>
      <c r="K224" t="s">
        <v>386</v>
      </c>
      <c r="L224" s="276">
        <v>46320</v>
      </c>
      <c r="M224" t="s">
        <v>377</v>
      </c>
      <c r="N224" t="s">
        <v>177</v>
      </c>
      <c r="O224" t="s">
        <v>178</v>
      </c>
      <c r="P224">
        <v>5</v>
      </c>
      <c r="Q224" t="s">
        <v>193</v>
      </c>
    </row>
    <row r="225" spans="1:17" s="3" customFormat="1">
      <c r="A225" s="81">
        <v>3.8995864074074071E-2</v>
      </c>
      <c r="B225" t="s">
        <v>44</v>
      </c>
      <c r="C225" t="s">
        <v>484</v>
      </c>
      <c r="D225"/>
      <c r="E225" t="s">
        <v>405</v>
      </c>
      <c r="F225"/>
      <c r="G225" t="s">
        <v>47</v>
      </c>
      <c r="H225"/>
      <c r="I225" s="277">
        <v>46321.395613425928</v>
      </c>
      <c r="J225" t="s">
        <v>624</v>
      </c>
      <c r="K225" t="s">
        <v>386</v>
      </c>
      <c r="L225" s="276">
        <v>46320</v>
      </c>
      <c r="M225" t="s">
        <v>377</v>
      </c>
      <c r="N225" t="s">
        <v>177</v>
      </c>
      <c r="O225" t="s">
        <v>178</v>
      </c>
      <c r="P225">
        <v>5</v>
      </c>
      <c r="Q225" t="s">
        <v>193</v>
      </c>
    </row>
    <row r="226" spans="1:17" s="3" customFormat="1">
      <c r="A226" s="81">
        <v>3.8943771446759257E-2</v>
      </c>
      <c r="B226" t="s">
        <v>44</v>
      </c>
      <c r="C226" t="s">
        <v>483</v>
      </c>
      <c r="D226"/>
      <c r="E226" t="s">
        <v>247</v>
      </c>
      <c r="F226"/>
      <c r="G226" t="s">
        <v>47</v>
      </c>
      <c r="H226"/>
      <c r="I226" s="277">
        <v>46321.395509259259</v>
      </c>
      <c r="J226" t="s">
        <v>624</v>
      </c>
      <c r="K226" t="s">
        <v>386</v>
      </c>
      <c r="L226" s="276">
        <v>46320</v>
      </c>
      <c r="M226" t="s">
        <v>377</v>
      </c>
      <c r="N226" t="s">
        <v>177</v>
      </c>
      <c r="O226" t="s">
        <v>178</v>
      </c>
      <c r="P226">
        <v>5</v>
      </c>
      <c r="Q226" t="s">
        <v>193</v>
      </c>
    </row>
    <row r="227" spans="1:17" s="3" customFormat="1">
      <c r="A227" s="81">
        <v>3.8899983182870371E-2</v>
      </c>
      <c r="B227" t="s">
        <v>44</v>
      </c>
      <c r="C227"/>
      <c r="D227"/>
      <c r="E227" t="s">
        <v>223</v>
      </c>
      <c r="F227"/>
      <c r="G227" t="s">
        <v>47</v>
      </c>
      <c r="H227"/>
      <c r="I227" s="277">
        <v>46321.395428240743</v>
      </c>
      <c r="J227" t="s">
        <v>624</v>
      </c>
      <c r="K227" t="s">
        <v>386</v>
      </c>
      <c r="L227" s="276">
        <v>46320</v>
      </c>
      <c r="M227" t="s">
        <v>377</v>
      </c>
      <c r="N227" t="s">
        <v>177</v>
      </c>
      <c r="O227" t="s">
        <v>178</v>
      </c>
      <c r="P227">
        <v>5</v>
      </c>
      <c r="Q227" t="s">
        <v>193</v>
      </c>
    </row>
    <row r="228" spans="1:17" s="3" customFormat="1">
      <c r="A228" s="81">
        <v>3.8826202071759255E-2</v>
      </c>
      <c r="B228" t="s">
        <v>44</v>
      </c>
      <c r="C228"/>
      <c r="D228"/>
      <c r="E228" t="s">
        <v>54</v>
      </c>
      <c r="F228"/>
      <c r="G228" t="s">
        <v>47</v>
      </c>
      <c r="H228"/>
      <c r="I228" s="277">
        <v>46321.395254629628</v>
      </c>
      <c r="J228" t="s">
        <v>624</v>
      </c>
      <c r="K228" t="s">
        <v>386</v>
      </c>
      <c r="L228" s="276">
        <v>46320</v>
      </c>
      <c r="M228" t="s">
        <v>377</v>
      </c>
      <c r="N228" t="s">
        <v>177</v>
      </c>
      <c r="O228" t="s">
        <v>178</v>
      </c>
      <c r="P228">
        <v>5</v>
      </c>
      <c r="Q228" t="s">
        <v>193</v>
      </c>
    </row>
    <row r="229" spans="1:17" s="3" customFormat="1">
      <c r="A229" s="81">
        <v>3.8539174444444442E-2</v>
      </c>
      <c r="B229" t="s">
        <v>44</v>
      </c>
      <c r="C229"/>
      <c r="D229"/>
      <c r="E229" t="s">
        <v>37</v>
      </c>
      <c r="F229"/>
      <c r="G229" t="s">
        <v>47</v>
      </c>
      <c r="H229"/>
      <c r="I229" s="277">
        <v>46321.395196759258</v>
      </c>
      <c r="J229" t="s">
        <v>624</v>
      </c>
      <c r="K229" t="s">
        <v>386</v>
      </c>
      <c r="L229" s="276">
        <v>46320</v>
      </c>
      <c r="M229" t="s">
        <v>377</v>
      </c>
      <c r="N229" t="s">
        <v>177</v>
      </c>
      <c r="O229" t="s">
        <v>178</v>
      </c>
      <c r="P229">
        <v>5</v>
      </c>
      <c r="Q229" t="s">
        <v>193</v>
      </c>
    </row>
    <row r="230" spans="1:17" s="3" customFormat="1">
      <c r="A230" s="81">
        <v>3.8508424120370373E-2</v>
      </c>
      <c r="B230" t="s">
        <v>44</v>
      </c>
      <c r="C230"/>
      <c r="D230"/>
      <c r="E230" t="s">
        <v>132</v>
      </c>
      <c r="F230"/>
      <c r="G230" t="s">
        <v>113</v>
      </c>
      <c r="H230"/>
      <c r="I230" s="277">
        <v>46321.395173611112</v>
      </c>
      <c r="J230" t="s">
        <v>624</v>
      </c>
      <c r="K230" t="s">
        <v>386</v>
      </c>
      <c r="L230" s="276">
        <v>46320</v>
      </c>
      <c r="M230" t="s">
        <v>377</v>
      </c>
      <c r="N230" t="s">
        <v>177</v>
      </c>
      <c r="O230" t="s">
        <v>178</v>
      </c>
      <c r="P230">
        <v>5</v>
      </c>
      <c r="Q230" t="s">
        <v>193</v>
      </c>
    </row>
    <row r="231" spans="1:17" s="3" customFormat="1">
      <c r="A231" s="81">
        <v>3.8461107256944446E-2</v>
      </c>
      <c r="B231" t="s">
        <v>44</v>
      </c>
      <c r="C231"/>
      <c r="D231"/>
      <c r="E231" t="s">
        <v>58</v>
      </c>
      <c r="F231"/>
      <c r="G231" t="s">
        <v>47</v>
      </c>
      <c r="H231"/>
      <c r="I231" s="277">
        <v>46321.395115740743</v>
      </c>
      <c r="J231" t="s">
        <v>624</v>
      </c>
      <c r="K231" t="s">
        <v>386</v>
      </c>
      <c r="L231" s="276">
        <v>46320</v>
      </c>
      <c r="M231" t="s">
        <v>377</v>
      </c>
      <c r="N231" t="s">
        <v>177</v>
      </c>
      <c r="O231" t="s">
        <v>178</v>
      </c>
      <c r="P231">
        <v>5</v>
      </c>
      <c r="Q231" t="s">
        <v>193</v>
      </c>
    </row>
    <row r="232" spans="1:17" s="3" customFormat="1">
      <c r="A232" s="81">
        <v>3.837179790509259E-2</v>
      </c>
      <c r="B232" t="s">
        <v>44</v>
      </c>
      <c r="C232"/>
      <c r="D232"/>
      <c r="E232" t="s">
        <v>53</v>
      </c>
      <c r="F232"/>
      <c r="G232" t="s">
        <v>47</v>
      </c>
      <c r="H232"/>
      <c r="I232" s="277">
        <v>46321.394444444442</v>
      </c>
      <c r="J232" t="s">
        <v>624</v>
      </c>
      <c r="K232" t="s">
        <v>386</v>
      </c>
      <c r="L232" s="276">
        <v>46320</v>
      </c>
      <c r="M232" t="s">
        <v>377</v>
      </c>
      <c r="N232" t="s">
        <v>177</v>
      </c>
      <c r="O232" t="s">
        <v>178</v>
      </c>
      <c r="P232">
        <v>5</v>
      </c>
      <c r="Q232" t="s">
        <v>193</v>
      </c>
    </row>
    <row r="233" spans="1:17" s="3" customFormat="1">
      <c r="A233" s="81">
        <v>3.8118175520833332E-2</v>
      </c>
      <c r="B233" t="s">
        <v>44</v>
      </c>
      <c r="C233"/>
      <c r="D233"/>
      <c r="E233" t="s">
        <v>37</v>
      </c>
      <c r="F233"/>
      <c r="G233" t="s">
        <v>113</v>
      </c>
      <c r="H233"/>
      <c r="I233" s="277">
        <v>46321.394328703704</v>
      </c>
      <c r="J233" t="s">
        <v>624</v>
      </c>
      <c r="K233" t="s">
        <v>386</v>
      </c>
      <c r="L233" s="276">
        <v>46320</v>
      </c>
      <c r="M233" t="s">
        <v>377</v>
      </c>
      <c r="N233" t="s">
        <v>177</v>
      </c>
      <c r="O233" t="s">
        <v>178</v>
      </c>
      <c r="P233">
        <v>5</v>
      </c>
      <c r="Q233" t="s">
        <v>193</v>
      </c>
    </row>
    <row r="234" spans="1:17" s="3" customFormat="1">
      <c r="A234" s="81">
        <v>3.8105866643518518E-2</v>
      </c>
      <c r="B234" t="s">
        <v>44</v>
      </c>
      <c r="C234"/>
      <c r="D234"/>
      <c r="E234" t="s">
        <v>137</v>
      </c>
      <c r="F234"/>
      <c r="G234" t="s">
        <v>113</v>
      </c>
      <c r="H234"/>
      <c r="I234" s="277">
        <v>46321.394317129627</v>
      </c>
      <c r="J234" t="s">
        <v>624</v>
      </c>
      <c r="K234" t="s">
        <v>386</v>
      </c>
      <c r="L234" s="276">
        <v>46320</v>
      </c>
      <c r="M234" t="s">
        <v>377</v>
      </c>
      <c r="N234" t="s">
        <v>177</v>
      </c>
      <c r="O234" t="s">
        <v>178</v>
      </c>
      <c r="P234">
        <v>5</v>
      </c>
      <c r="Q234" t="s">
        <v>193</v>
      </c>
    </row>
    <row r="235" spans="1:17" s="3" customFormat="1">
      <c r="A235" s="81">
        <v>3.8035144270833335E-2</v>
      </c>
      <c r="B235" t="s">
        <v>44</v>
      </c>
      <c r="C235"/>
      <c r="D235"/>
      <c r="E235" t="s">
        <v>49</v>
      </c>
      <c r="F235"/>
      <c r="G235" t="s">
        <v>47</v>
      </c>
      <c r="H235"/>
      <c r="I235" s="277">
        <v>46321.394247685188</v>
      </c>
      <c r="J235" t="s">
        <v>624</v>
      </c>
      <c r="K235" t="s">
        <v>386</v>
      </c>
      <c r="L235" s="276">
        <v>46320</v>
      </c>
      <c r="M235" t="s">
        <v>377</v>
      </c>
      <c r="N235" t="s">
        <v>177</v>
      </c>
      <c r="O235" t="s">
        <v>178</v>
      </c>
      <c r="P235">
        <v>5</v>
      </c>
      <c r="Q235" t="s">
        <v>193</v>
      </c>
    </row>
    <row r="236" spans="1:17" s="3" customFormat="1">
      <c r="A236" s="81">
        <v>3.7763626562499999E-2</v>
      </c>
      <c r="B236" t="s">
        <v>44</v>
      </c>
      <c r="C236" t="s">
        <v>485</v>
      </c>
      <c r="D236"/>
      <c r="E236" t="s">
        <v>260</v>
      </c>
      <c r="F236"/>
      <c r="G236" t="s">
        <v>113</v>
      </c>
      <c r="H236"/>
      <c r="I236" s="277">
        <v>46321.391458333332</v>
      </c>
      <c r="J236" t="s">
        <v>624</v>
      </c>
      <c r="K236" t="s">
        <v>386</v>
      </c>
      <c r="L236" s="276">
        <v>46320</v>
      </c>
      <c r="M236" t="s">
        <v>377</v>
      </c>
      <c r="N236" t="s">
        <v>177</v>
      </c>
      <c r="O236" t="s">
        <v>178</v>
      </c>
      <c r="P236">
        <v>5</v>
      </c>
      <c r="Q236" t="s">
        <v>193</v>
      </c>
    </row>
    <row r="237" spans="1:17" s="3" customFormat="1">
      <c r="A237" s="81">
        <v>3.7539996446759261E-2</v>
      </c>
      <c r="B237" t="s">
        <v>44</v>
      </c>
      <c r="C237"/>
      <c r="D237"/>
      <c r="E237" t="s">
        <v>64</v>
      </c>
      <c r="F237"/>
      <c r="G237" t="s">
        <v>113</v>
      </c>
      <c r="H237"/>
      <c r="I237" s="277">
        <v>46321.390034722222</v>
      </c>
      <c r="J237" t="s">
        <v>624</v>
      </c>
      <c r="K237" t="s">
        <v>386</v>
      </c>
      <c r="L237" s="276">
        <v>46320</v>
      </c>
      <c r="M237" t="s">
        <v>377</v>
      </c>
      <c r="N237" t="s">
        <v>177</v>
      </c>
      <c r="O237" t="s">
        <v>178</v>
      </c>
      <c r="P237">
        <v>5</v>
      </c>
      <c r="Q237" t="s">
        <v>193</v>
      </c>
    </row>
    <row r="238" spans="1:17" s="3" customFormat="1">
      <c r="A238" s="81">
        <v>3.6666899918981484E-2</v>
      </c>
      <c r="B238" t="s">
        <v>44</v>
      </c>
      <c r="C238"/>
      <c r="D238"/>
      <c r="E238" t="s">
        <v>37</v>
      </c>
      <c r="F238"/>
      <c r="G238" t="s">
        <v>47</v>
      </c>
      <c r="H238"/>
      <c r="I238" s="277">
        <v>46321.389456018522</v>
      </c>
      <c r="J238" t="s">
        <v>624</v>
      </c>
      <c r="K238" t="s">
        <v>386</v>
      </c>
      <c r="L238" s="276">
        <v>46320</v>
      </c>
      <c r="M238" t="s">
        <v>377</v>
      </c>
      <c r="N238" t="s">
        <v>177</v>
      </c>
      <c r="O238" t="s">
        <v>178</v>
      </c>
      <c r="P238">
        <v>5</v>
      </c>
      <c r="Q238" t="s">
        <v>193</v>
      </c>
    </row>
    <row r="239" spans="1:17" s="3" customFormat="1">
      <c r="A239" s="81">
        <v>3.6666899918981484E-2</v>
      </c>
      <c r="B239" t="s">
        <v>44</v>
      </c>
      <c r="C239"/>
      <c r="D239"/>
      <c r="E239" t="s">
        <v>52</v>
      </c>
      <c r="F239"/>
      <c r="G239" t="s">
        <v>113</v>
      </c>
      <c r="H239"/>
      <c r="I239" s="277">
        <v>46321.389444444445</v>
      </c>
      <c r="J239" t="s">
        <v>624</v>
      </c>
      <c r="K239" t="s">
        <v>386</v>
      </c>
      <c r="L239" s="276">
        <v>46320</v>
      </c>
      <c r="M239" t="s">
        <v>377</v>
      </c>
      <c r="N239" t="s">
        <v>177</v>
      </c>
      <c r="O239" t="s">
        <v>178</v>
      </c>
      <c r="P239">
        <v>5</v>
      </c>
      <c r="Q239" t="s">
        <v>193</v>
      </c>
    </row>
    <row r="240" spans="1:17" s="3" customFormat="1">
      <c r="A240" s="81">
        <v>3.6599298912037039E-2</v>
      </c>
      <c r="B240" t="s">
        <v>44</v>
      </c>
      <c r="C240" t="s">
        <v>631</v>
      </c>
      <c r="D240"/>
      <c r="E240" t="s">
        <v>57</v>
      </c>
      <c r="F240"/>
      <c r="G240" t="s">
        <v>113</v>
      </c>
      <c r="H240"/>
      <c r="I240" s="277">
        <v>46321.389363425929</v>
      </c>
      <c r="J240" t="s">
        <v>624</v>
      </c>
      <c r="K240" t="s">
        <v>386</v>
      </c>
      <c r="L240" s="276">
        <v>46320</v>
      </c>
      <c r="M240" t="s">
        <v>377</v>
      </c>
      <c r="N240" t="s">
        <v>177</v>
      </c>
      <c r="O240" t="s">
        <v>178</v>
      </c>
      <c r="P240">
        <v>5</v>
      </c>
      <c r="Q240" t="s">
        <v>193</v>
      </c>
    </row>
    <row r="241" spans="1:17" s="3" customFormat="1">
      <c r="A241" s="81">
        <v>3.6572315462962961E-2</v>
      </c>
      <c r="B241" t="s">
        <v>44</v>
      </c>
      <c r="C241" t="s">
        <v>485</v>
      </c>
      <c r="D241"/>
      <c r="E241" t="s">
        <v>84</v>
      </c>
      <c r="F241"/>
      <c r="G241" t="s">
        <v>113</v>
      </c>
      <c r="H241"/>
      <c r="I241" s="277">
        <v>46321.388888888891</v>
      </c>
      <c r="J241" t="s">
        <v>624</v>
      </c>
      <c r="K241" t="s">
        <v>386</v>
      </c>
      <c r="L241" s="276">
        <v>46320</v>
      </c>
      <c r="M241" t="s">
        <v>377</v>
      </c>
      <c r="N241" t="s">
        <v>177</v>
      </c>
      <c r="O241" t="s">
        <v>178</v>
      </c>
      <c r="P241">
        <v>5</v>
      </c>
      <c r="Q241" t="s">
        <v>193</v>
      </c>
    </row>
    <row r="242" spans="1:17" s="3" customFormat="1">
      <c r="A242" s="81">
        <v>3.6531612777777778E-2</v>
      </c>
      <c r="B242" t="s">
        <v>44</v>
      </c>
      <c r="C242" t="s">
        <v>484</v>
      </c>
      <c r="D242"/>
      <c r="E242" t="s">
        <v>57</v>
      </c>
      <c r="F242"/>
      <c r="G242" t="s">
        <v>113</v>
      </c>
      <c r="H242"/>
      <c r="I242" s="277">
        <v>46321.388356481482</v>
      </c>
      <c r="J242" t="s">
        <v>624</v>
      </c>
      <c r="K242" t="s">
        <v>386</v>
      </c>
      <c r="L242" s="276">
        <v>46320</v>
      </c>
      <c r="M242" t="s">
        <v>377</v>
      </c>
      <c r="N242" t="s">
        <v>177</v>
      </c>
      <c r="O242" t="s">
        <v>178</v>
      </c>
      <c r="P242">
        <v>5</v>
      </c>
      <c r="Q242" t="s">
        <v>193</v>
      </c>
    </row>
    <row r="243" spans="1:17" s="3" customFormat="1">
      <c r="A243" s="81">
        <v>3.6518233206018519E-2</v>
      </c>
      <c r="B243" t="s">
        <v>44</v>
      </c>
      <c r="C243" t="s">
        <v>626</v>
      </c>
      <c r="D243"/>
      <c r="E243" t="s">
        <v>9</v>
      </c>
      <c r="F243"/>
      <c r="G243" t="s">
        <v>113</v>
      </c>
      <c r="H243"/>
      <c r="I243" s="277">
        <v>46321.38821759259</v>
      </c>
      <c r="J243" t="s">
        <v>624</v>
      </c>
      <c r="K243" t="s">
        <v>386</v>
      </c>
      <c r="L243" s="276">
        <v>46320</v>
      </c>
      <c r="M243" t="s">
        <v>377</v>
      </c>
      <c r="N243" t="s">
        <v>177</v>
      </c>
      <c r="O243" t="s">
        <v>178</v>
      </c>
      <c r="P243">
        <v>5</v>
      </c>
      <c r="Q243" t="s">
        <v>193</v>
      </c>
    </row>
    <row r="244" spans="1:17" s="3" customFormat="1">
      <c r="A244" s="81">
        <v>3.6495149375000001E-2</v>
      </c>
      <c r="B244" t="s">
        <v>44</v>
      </c>
      <c r="C244" t="s">
        <v>625</v>
      </c>
      <c r="D244"/>
      <c r="E244" t="s">
        <v>57</v>
      </c>
      <c r="F244"/>
      <c r="G244" t="s">
        <v>113</v>
      </c>
      <c r="H244"/>
      <c r="I244" s="277">
        <v>46321.388113425928</v>
      </c>
      <c r="J244" t="s">
        <v>624</v>
      </c>
      <c r="K244" t="s">
        <v>386</v>
      </c>
      <c r="L244" s="276">
        <v>46320</v>
      </c>
      <c r="M244" t="s">
        <v>377</v>
      </c>
      <c r="N244" t="s">
        <v>177</v>
      </c>
      <c r="O244" t="s">
        <v>178</v>
      </c>
      <c r="P244">
        <v>5</v>
      </c>
      <c r="Q244" t="s">
        <v>193</v>
      </c>
    </row>
    <row r="245" spans="1:17" s="3" customFormat="1">
      <c r="A245" s="81">
        <v>3.6424189143518519E-2</v>
      </c>
      <c r="B245" t="s">
        <v>44</v>
      </c>
      <c r="C245" t="s">
        <v>631</v>
      </c>
      <c r="D245"/>
      <c r="E245" t="s">
        <v>57</v>
      </c>
      <c r="F245"/>
      <c r="G245" t="s">
        <v>113</v>
      </c>
      <c r="H245"/>
      <c r="I245" s="277">
        <v>46321.38790509259</v>
      </c>
      <c r="J245" t="s">
        <v>624</v>
      </c>
      <c r="K245" t="s">
        <v>386</v>
      </c>
      <c r="L245" s="276">
        <v>46320</v>
      </c>
      <c r="M245" t="s">
        <v>377</v>
      </c>
      <c r="N245" t="s">
        <v>177</v>
      </c>
      <c r="O245" t="s">
        <v>178</v>
      </c>
      <c r="P245">
        <v>5</v>
      </c>
      <c r="Q245" t="s">
        <v>193</v>
      </c>
    </row>
    <row r="246" spans="1:17" s="3" customFormat="1">
      <c r="A246" s="81">
        <v>3.6405079710648144E-2</v>
      </c>
      <c r="B246" t="s">
        <v>44</v>
      </c>
      <c r="C246" t="s">
        <v>504</v>
      </c>
      <c r="D246"/>
      <c r="E246" t="s">
        <v>57</v>
      </c>
      <c r="F246"/>
      <c r="G246" t="s">
        <v>113</v>
      </c>
      <c r="H246"/>
      <c r="I246" s="277">
        <v>46321.387789351851</v>
      </c>
      <c r="J246" t="s">
        <v>624</v>
      </c>
      <c r="K246" t="s">
        <v>386</v>
      </c>
      <c r="L246" s="276">
        <v>46320</v>
      </c>
      <c r="M246" t="s">
        <v>377</v>
      </c>
      <c r="N246" t="s">
        <v>177</v>
      </c>
      <c r="O246" t="s">
        <v>178</v>
      </c>
      <c r="P246">
        <v>5</v>
      </c>
      <c r="Q246" t="s">
        <v>193</v>
      </c>
    </row>
    <row r="247" spans="1:17" s="3" customFormat="1">
      <c r="A247" s="81">
        <v>3.641501159722222E-2</v>
      </c>
      <c r="B247" t="s">
        <v>44</v>
      </c>
      <c r="C247" t="s">
        <v>486</v>
      </c>
      <c r="D247"/>
      <c r="E247" t="s">
        <v>57</v>
      </c>
      <c r="F247"/>
      <c r="G247" t="s">
        <v>113</v>
      </c>
      <c r="H247"/>
      <c r="I247" s="277">
        <v>46321.387673611112</v>
      </c>
      <c r="J247" t="s">
        <v>624</v>
      </c>
      <c r="K247" t="s">
        <v>386</v>
      </c>
      <c r="L247" s="276">
        <v>46320</v>
      </c>
      <c r="M247" t="s">
        <v>377</v>
      </c>
      <c r="N247" t="s">
        <v>177</v>
      </c>
      <c r="O247" t="s">
        <v>178</v>
      </c>
      <c r="P247">
        <v>5</v>
      </c>
      <c r="Q247" t="s">
        <v>193</v>
      </c>
    </row>
    <row r="248" spans="1:17" s="3" customFormat="1">
      <c r="A248" s="81">
        <v>3.6295526678240743E-2</v>
      </c>
      <c r="B248" t="s">
        <v>44</v>
      </c>
      <c r="C248" t="s">
        <v>502</v>
      </c>
      <c r="D248"/>
      <c r="E248" t="s">
        <v>57</v>
      </c>
      <c r="F248"/>
      <c r="G248" t="s">
        <v>113</v>
      </c>
      <c r="H248"/>
      <c r="I248" s="277">
        <v>46321.387418981481</v>
      </c>
      <c r="J248" t="s">
        <v>624</v>
      </c>
      <c r="K248" t="s">
        <v>386</v>
      </c>
      <c r="L248" s="276">
        <v>46320</v>
      </c>
      <c r="M248" t="s">
        <v>377</v>
      </c>
      <c r="N248" t="s">
        <v>177</v>
      </c>
      <c r="O248" t="s">
        <v>178</v>
      </c>
      <c r="P248">
        <v>5</v>
      </c>
      <c r="Q248" t="s">
        <v>193</v>
      </c>
    </row>
    <row r="249" spans="1:17" s="3" customFormat="1">
      <c r="A249" s="81">
        <v>3.6295526678240743E-2</v>
      </c>
      <c r="B249" t="s">
        <v>44</v>
      </c>
      <c r="C249" t="s">
        <v>481</v>
      </c>
      <c r="D249"/>
      <c r="E249" t="s">
        <v>57</v>
      </c>
      <c r="F249"/>
      <c r="G249" t="s">
        <v>113</v>
      </c>
      <c r="H249"/>
      <c r="I249" s="277">
        <v>46321.387384259258</v>
      </c>
      <c r="J249" t="s">
        <v>624</v>
      </c>
      <c r="K249" t="s">
        <v>386</v>
      </c>
      <c r="L249" s="276">
        <v>46320</v>
      </c>
      <c r="M249" t="s">
        <v>377</v>
      </c>
      <c r="N249" t="s">
        <v>177</v>
      </c>
      <c r="O249" t="s">
        <v>178</v>
      </c>
      <c r="P249">
        <v>5</v>
      </c>
      <c r="Q249" t="s">
        <v>193</v>
      </c>
    </row>
    <row r="250" spans="1:17" s="3" customFormat="1">
      <c r="A250" s="81">
        <v>3.6304358750000001E-2</v>
      </c>
      <c r="B250" t="s">
        <v>44</v>
      </c>
      <c r="C250" t="s">
        <v>504</v>
      </c>
      <c r="D250"/>
      <c r="E250" t="s">
        <v>57</v>
      </c>
      <c r="F250"/>
      <c r="G250" t="s">
        <v>113</v>
      </c>
      <c r="H250"/>
      <c r="I250" s="277">
        <v>46321.387152777781</v>
      </c>
      <c r="J250" t="s">
        <v>624</v>
      </c>
      <c r="K250" t="s">
        <v>386</v>
      </c>
      <c r="L250" s="276">
        <v>46320</v>
      </c>
      <c r="M250" t="s">
        <v>377</v>
      </c>
      <c r="N250" t="s">
        <v>177</v>
      </c>
      <c r="O250" t="s">
        <v>178</v>
      </c>
      <c r="P250">
        <v>5</v>
      </c>
      <c r="Q250" t="s">
        <v>193</v>
      </c>
    </row>
    <row r="251" spans="1:17" s="3" customFormat="1">
      <c r="A251" s="81">
        <v>3.6285256250000002E-2</v>
      </c>
      <c r="B251" t="s">
        <v>44</v>
      </c>
      <c r="C251"/>
      <c r="D251"/>
      <c r="E251" t="s">
        <v>137</v>
      </c>
      <c r="F251"/>
      <c r="G251" t="s">
        <v>113</v>
      </c>
      <c r="H251"/>
      <c r="I251" s="277">
        <v>46321.387048611112</v>
      </c>
      <c r="J251" t="s">
        <v>624</v>
      </c>
      <c r="K251" t="s">
        <v>386</v>
      </c>
      <c r="L251" s="276">
        <v>46320</v>
      </c>
      <c r="M251" t="s">
        <v>377</v>
      </c>
      <c r="N251" t="s">
        <v>177</v>
      </c>
      <c r="O251" t="s">
        <v>178</v>
      </c>
      <c r="P251">
        <v>5</v>
      </c>
      <c r="Q251" t="s">
        <v>193</v>
      </c>
    </row>
    <row r="252" spans="1:17" s="3" customFormat="1">
      <c r="A252" s="81">
        <v>3.6267705821759262E-2</v>
      </c>
      <c r="B252" t="s">
        <v>44</v>
      </c>
      <c r="C252"/>
      <c r="D252"/>
      <c r="E252" t="s">
        <v>133</v>
      </c>
      <c r="F252"/>
      <c r="G252" t="s">
        <v>113</v>
      </c>
      <c r="H252"/>
      <c r="I252" s="277">
        <v>46321.386990740742</v>
      </c>
      <c r="J252" t="s">
        <v>624</v>
      </c>
      <c r="K252" t="s">
        <v>386</v>
      </c>
      <c r="L252" s="276">
        <v>46320</v>
      </c>
      <c r="M252" t="s">
        <v>377</v>
      </c>
      <c r="N252" t="s">
        <v>177</v>
      </c>
      <c r="O252" t="s">
        <v>178</v>
      </c>
      <c r="P252">
        <v>5</v>
      </c>
      <c r="Q252" t="s">
        <v>193</v>
      </c>
    </row>
    <row r="253" spans="1:17" s="3" customFormat="1">
      <c r="A253" s="81">
        <v>3.6209693425925928E-2</v>
      </c>
      <c r="B253" t="s">
        <v>44</v>
      </c>
      <c r="C253" t="s">
        <v>631</v>
      </c>
      <c r="D253"/>
      <c r="E253" t="s">
        <v>57</v>
      </c>
      <c r="F253"/>
      <c r="G253" t="s">
        <v>113</v>
      </c>
      <c r="H253"/>
      <c r="I253" s="277">
        <v>46321.38689814815</v>
      </c>
      <c r="J253" t="s">
        <v>624</v>
      </c>
      <c r="K253" t="s">
        <v>386</v>
      </c>
      <c r="L253" s="276">
        <v>46320</v>
      </c>
      <c r="M253" t="s">
        <v>377</v>
      </c>
      <c r="N253" t="s">
        <v>177</v>
      </c>
      <c r="O253" t="s">
        <v>178</v>
      </c>
      <c r="P253">
        <v>5</v>
      </c>
      <c r="Q253" t="s">
        <v>193</v>
      </c>
    </row>
    <row r="254" spans="1:17" s="3" customFormat="1">
      <c r="A254" s="81">
        <v>3.6152340949074074E-2</v>
      </c>
      <c r="B254" t="s">
        <v>44</v>
      </c>
      <c r="C254" t="s">
        <v>486</v>
      </c>
      <c r="D254"/>
      <c r="E254" t="s">
        <v>57</v>
      </c>
      <c r="F254"/>
      <c r="G254" t="s">
        <v>113</v>
      </c>
      <c r="H254"/>
      <c r="I254" s="277">
        <v>46321.386793981481</v>
      </c>
      <c r="J254" t="s">
        <v>624</v>
      </c>
      <c r="K254" t="s">
        <v>386</v>
      </c>
      <c r="L254" s="276">
        <v>46320</v>
      </c>
      <c r="M254" t="s">
        <v>377</v>
      </c>
      <c r="N254" t="s">
        <v>177</v>
      </c>
      <c r="O254" t="s">
        <v>178</v>
      </c>
      <c r="P254">
        <v>5</v>
      </c>
      <c r="Q254" t="s">
        <v>193</v>
      </c>
    </row>
    <row r="255" spans="1:17" s="3" customFormat="1">
      <c r="A255" s="81">
        <v>3.6117664895833339E-2</v>
      </c>
      <c r="B255" t="s">
        <v>44</v>
      </c>
      <c r="C255" t="s">
        <v>483</v>
      </c>
      <c r="D255"/>
      <c r="E255" t="s">
        <v>57</v>
      </c>
      <c r="F255"/>
      <c r="G255" t="s">
        <v>113</v>
      </c>
      <c r="H255"/>
      <c r="I255" s="277">
        <v>46321.386643518519</v>
      </c>
      <c r="J255" t="s">
        <v>624</v>
      </c>
      <c r="K255" t="s">
        <v>386</v>
      </c>
      <c r="L255" s="276">
        <v>46320</v>
      </c>
      <c r="M255" t="s">
        <v>377</v>
      </c>
      <c r="N255" t="s">
        <v>177</v>
      </c>
      <c r="O255" t="s">
        <v>178</v>
      </c>
      <c r="P255">
        <v>5</v>
      </c>
      <c r="Q255" t="s">
        <v>193</v>
      </c>
    </row>
    <row r="256" spans="1:17" s="3" customFormat="1">
      <c r="A256" s="81">
        <v>3.6019100312500003E-2</v>
      </c>
      <c r="B256" t="s">
        <v>44</v>
      </c>
      <c r="C256" t="s">
        <v>628</v>
      </c>
      <c r="D256"/>
      <c r="E256" t="s">
        <v>57</v>
      </c>
      <c r="F256"/>
      <c r="G256" t="s">
        <v>113</v>
      </c>
      <c r="H256"/>
      <c r="I256" s="277">
        <v>46321.386493055557</v>
      </c>
      <c r="J256" t="s">
        <v>624</v>
      </c>
      <c r="K256" t="s">
        <v>386</v>
      </c>
      <c r="L256" s="276">
        <v>46320</v>
      </c>
      <c r="M256" t="s">
        <v>377</v>
      </c>
      <c r="N256" t="s">
        <v>177</v>
      </c>
      <c r="O256" t="s">
        <v>178</v>
      </c>
      <c r="P256">
        <v>5</v>
      </c>
      <c r="Q256" t="s">
        <v>193</v>
      </c>
    </row>
    <row r="257" spans="1:17" s="3" customFormat="1">
      <c r="A257" s="81">
        <v>3.5769609016203706E-2</v>
      </c>
      <c r="B257" t="s">
        <v>44</v>
      </c>
      <c r="C257"/>
      <c r="D257"/>
      <c r="E257" t="s">
        <v>62</v>
      </c>
      <c r="F257"/>
      <c r="G257" t="s">
        <v>113</v>
      </c>
      <c r="H257"/>
      <c r="I257" s="277">
        <v>46321.385891203703</v>
      </c>
      <c r="J257" t="s">
        <v>624</v>
      </c>
      <c r="K257" t="s">
        <v>386</v>
      </c>
      <c r="L257" s="276">
        <v>46320</v>
      </c>
      <c r="M257" t="s">
        <v>377</v>
      </c>
      <c r="N257" t="s">
        <v>177</v>
      </c>
      <c r="O257" t="s">
        <v>178</v>
      </c>
      <c r="P257">
        <v>5</v>
      </c>
      <c r="Q257" t="s">
        <v>193</v>
      </c>
    </row>
    <row r="258" spans="1:17" s="3" customFormat="1">
      <c r="A258" s="81">
        <v>3.5698079664351852E-2</v>
      </c>
      <c r="B258" t="s">
        <v>44</v>
      </c>
      <c r="C258"/>
      <c r="D258"/>
      <c r="E258" t="s">
        <v>53</v>
      </c>
      <c r="F258"/>
      <c r="G258" t="s">
        <v>113</v>
      </c>
      <c r="H258"/>
      <c r="I258" s="277">
        <v>46321.385706018518</v>
      </c>
      <c r="J258" t="s">
        <v>624</v>
      </c>
      <c r="K258" t="s">
        <v>386</v>
      </c>
      <c r="L258" s="276">
        <v>46320</v>
      </c>
      <c r="M258" t="s">
        <v>377</v>
      </c>
      <c r="N258" t="s">
        <v>177</v>
      </c>
      <c r="O258" t="s">
        <v>178</v>
      </c>
      <c r="P258">
        <v>5</v>
      </c>
      <c r="Q258" t="s">
        <v>193</v>
      </c>
    </row>
    <row r="259" spans="1:17" s="3" customFormat="1">
      <c r="A259" s="81">
        <v>3.507122288194444E-2</v>
      </c>
      <c r="B259" t="s">
        <v>44</v>
      </c>
      <c r="C259" t="s">
        <v>503</v>
      </c>
      <c r="D259"/>
      <c r="E259" t="s">
        <v>258</v>
      </c>
      <c r="F259"/>
      <c r="G259" t="s">
        <v>113</v>
      </c>
      <c r="H259"/>
      <c r="I259" s="277">
        <v>46321.38554398148</v>
      </c>
      <c r="J259" t="s">
        <v>624</v>
      </c>
      <c r="K259" t="s">
        <v>386</v>
      </c>
      <c r="L259" s="276">
        <v>46320</v>
      </c>
      <c r="M259" t="s">
        <v>377</v>
      </c>
      <c r="N259" t="s">
        <v>177</v>
      </c>
      <c r="O259" t="s">
        <v>178</v>
      </c>
      <c r="P259">
        <v>5</v>
      </c>
      <c r="Q259" t="s">
        <v>193</v>
      </c>
    </row>
    <row r="260" spans="1:17" s="3" customFormat="1">
      <c r="A260" s="81">
        <v>3.5020985578703701E-2</v>
      </c>
      <c r="B260" t="s">
        <v>44</v>
      </c>
      <c r="C260"/>
      <c r="D260"/>
      <c r="E260" t="s">
        <v>37</v>
      </c>
      <c r="F260"/>
      <c r="G260" t="s">
        <v>113</v>
      </c>
      <c r="H260"/>
      <c r="I260" s="277">
        <v>46321.385451388887</v>
      </c>
      <c r="J260" t="s">
        <v>624</v>
      </c>
      <c r="K260" t="s">
        <v>386</v>
      </c>
      <c r="L260" s="276">
        <v>46320</v>
      </c>
      <c r="M260" t="s">
        <v>377</v>
      </c>
      <c r="N260" t="s">
        <v>177</v>
      </c>
      <c r="O260" t="s">
        <v>178</v>
      </c>
      <c r="P260">
        <v>5</v>
      </c>
      <c r="Q260" t="s">
        <v>193</v>
      </c>
    </row>
    <row r="261" spans="1:17" s="3" customFormat="1">
      <c r="A261" s="81">
        <v>3.5020985578703701E-2</v>
      </c>
      <c r="B261" t="s">
        <v>44</v>
      </c>
      <c r="C261" t="s">
        <v>503</v>
      </c>
      <c r="D261" t="s">
        <v>153</v>
      </c>
      <c r="E261" t="s">
        <v>161</v>
      </c>
      <c r="F261" t="s">
        <v>612</v>
      </c>
      <c r="G261" t="s">
        <v>113</v>
      </c>
      <c r="H261"/>
      <c r="I261" s="277">
        <v>46321.385451388887</v>
      </c>
      <c r="J261" t="s">
        <v>624</v>
      </c>
      <c r="K261" t="s">
        <v>386</v>
      </c>
      <c r="L261" s="276">
        <v>46320</v>
      </c>
      <c r="M261" t="s">
        <v>377</v>
      </c>
      <c r="N261" t="s">
        <v>177</v>
      </c>
      <c r="O261" t="s">
        <v>178</v>
      </c>
      <c r="P261">
        <v>5</v>
      </c>
      <c r="Q261" t="s">
        <v>193</v>
      </c>
    </row>
    <row r="262" spans="1:17" s="3" customFormat="1">
      <c r="A262" s="81">
        <v>3.4950875555555552E-2</v>
      </c>
      <c r="B262" t="s">
        <v>44</v>
      </c>
      <c r="C262"/>
      <c r="D262"/>
      <c r="E262" t="s">
        <v>49</v>
      </c>
      <c r="F262"/>
      <c r="G262" t="s">
        <v>47</v>
      </c>
      <c r="H262"/>
      <c r="I262" s="277">
        <v>46321.385254629633</v>
      </c>
      <c r="J262" t="s">
        <v>624</v>
      </c>
      <c r="K262" t="s">
        <v>386</v>
      </c>
      <c r="L262" s="276">
        <v>46320</v>
      </c>
      <c r="M262" t="s">
        <v>377</v>
      </c>
      <c r="N262" t="s">
        <v>177</v>
      </c>
      <c r="O262" t="s">
        <v>178</v>
      </c>
      <c r="P262">
        <v>5</v>
      </c>
      <c r="Q262" t="s">
        <v>193</v>
      </c>
    </row>
    <row r="263" spans="1:17" s="3" customFormat="1">
      <c r="A263" s="81">
        <v>3.1652051354166662E-2</v>
      </c>
      <c r="B263" t="s">
        <v>46</v>
      </c>
      <c r="C263"/>
      <c r="D263"/>
      <c r="E263" t="s">
        <v>37</v>
      </c>
      <c r="F263"/>
      <c r="G263" t="s">
        <v>47</v>
      </c>
      <c r="H263"/>
      <c r="I263" s="277">
        <v>46321.384722222225</v>
      </c>
      <c r="J263" t="s">
        <v>624</v>
      </c>
      <c r="K263" t="s">
        <v>386</v>
      </c>
      <c r="L263" s="276">
        <v>46320</v>
      </c>
      <c r="M263" t="s">
        <v>377</v>
      </c>
      <c r="N263" t="s">
        <v>177</v>
      </c>
      <c r="O263" t="s">
        <v>178</v>
      </c>
      <c r="P263">
        <v>5</v>
      </c>
      <c r="Q263" t="s">
        <v>193</v>
      </c>
    </row>
    <row r="264" spans="1:17" s="3" customFormat="1">
      <c r="A264" s="81">
        <v>3.1624414837962966E-2</v>
      </c>
      <c r="B264" t="s">
        <v>46</v>
      </c>
      <c r="C264" t="s">
        <v>485</v>
      </c>
      <c r="D264"/>
      <c r="E264" t="s">
        <v>133</v>
      </c>
      <c r="F264"/>
      <c r="G264" t="s">
        <v>47</v>
      </c>
      <c r="H264"/>
      <c r="I264" s="277">
        <v>46321.384710648148</v>
      </c>
      <c r="J264" t="s">
        <v>624</v>
      </c>
      <c r="K264" t="s">
        <v>386</v>
      </c>
      <c r="L264" s="276">
        <v>46320</v>
      </c>
      <c r="M264" t="s">
        <v>377</v>
      </c>
      <c r="N264" t="s">
        <v>177</v>
      </c>
      <c r="O264" t="s">
        <v>178</v>
      </c>
      <c r="P264">
        <v>5</v>
      </c>
      <c r="Q264" t="s">
        <v>193</v>
      </c>
    </row>
    <row r="265" spans="1:17" s="3" customFormat="1">
      <c r="A265" s="81">
        <v>3.1562909849537038E-2</v>
      </c>
      <c r="B265" t="s">
        <v>46</v>
      </c>
      <c r="C265" t="s">
        <v>485</v>
      </c>
      <c r="D265"/>
      <c r="E265" t="s">
        <v>135</v>
      </c>
      <c r="F265"/>
      <c r="G265" t="s">
        <v>47</v>
      </c>
      <c r="H265"/>
      <c r="I265" s="277">
        <v>46321.384675925925</v>
      </c>
      <c r="J265" t="s">
        <v>624</v>
      </c>
      <c r="K265" t="s">
        <v>386</v>
      </c>
      <c r="L265" s="276">
        <v>46320</v>
      </c>
      <c r="M265" t="s">
        <v>377</v>
      </c>
      <c r="N265" t="s">
        <v>177</v>
      </c>
      <c r="O265" t="s">
        <v>178</v>
      </c>
      <c r="P265">
        <v>5</v>
      </c>
      <c r="Q265" t="s">
        <v>193</v>
      </c>
    </row>
    <row r="266" spans="1:17" s="3" customFormat="1">
      <c r="A266" s="81">
        <v>3.1464542430555555E-2</v>
      </c>
      <c r="B266" t="s">
        <v>46</v>
      </c>
      <c r="C266"/>
      <c r="D266"/>
      <c r="E266" t="s">
        <v>49</v>
      </c>
      <c r="F266"/>
      <c r="G266" t="s">
        <v>113</v>
      </c>
      <c r="H266"/>
      <c r="I266" s="277">
        <v>46321.38453703704</v>
      </c>
      <c r="J266" t="s">
        <v>624</v>
      </c>
      <c r="K266" t="s">
        <v>386</v>
      </c>
      <c r="L266" s="276">
        <v>46320</v>
      </c>
      <c r="M266" t="s">
        <v>377</v>
      </c>
      <c r="N266" t="s">
        <v>177</v>
      </c>
      <c r="O266" t="s">
        <v>178</v>
      </c>
      <c r="P266">
        <v>5</v>
      </c>
      <c r="Q266" t="s">
        <v>193</v>
      </c>
    </row>
    <row r="267" spans="1:17" s="3" customFormat="1">
      <c r="A267" s="81">
        <v>3.1184771562499998E-2</v>
      </c>
      <c r="B267" t="s">
        <v>46</v>
      </c>
      <c r="C267" t="s">
        <v>486</v>
      </c>
      <c r="D267"/>
      <c r="E267" t="s">
        <v>64</v>
      </c>
      <c r="F267"/>
      <c r="G267" t="s">
        <v>47</v>
      </c>
      <c r="H267"/>
      <c r="I267" s="277">
        <v>46321.384293981479</v>
      </c>
      <c r="J267" t="s">
        <v>624</v>
      </c>
      <c r="K267" t="s">
        <v>386</v>
      </c>
      <c r="L267" s="276">
        <v>46320</v>
      </c>
      <c r="M267" t="s">
        <v>377</v>
      </c>
      <c r="N267" t="s">
        <v>177</v>
      </c>
      <c r="O267" t="s">
        <v>178</v>
      </c>
      <c r="P267">
        <v>5</v>
      </c>
      <c r="Q267" t="s">
        <v>193</v>
      </c>
    </row>
    <row r="268" spans="1:17" s="3" customFormat="1">
      <c r="A268" s="81">
        <v>3.0597280196759259E-2</v>
      </c>
      <c r="B268" t="s">
        <v>46</v>
      </c>
      <c r="C268"/>
      <c r="D268"/>
      <c r="E268" t="s">
        <v>37</v>
      </c>
      <c r="F268"/>
      <c r="G268" t="s">
        <v>113</v>
      </c>
      <c r="H268"/>
      <c r="I268" s="277">
        <v>46321.384131944447</v>
      </c>
      <c r="J268" t="s">
        <v>624</v>
      </c>
      <c r="K268" t="s">
        <v>386</v>
      </c>
      <c r="L268" s="276">
        <v>46320</v>
      </c>
      <c r="M268" t="s">
        <v>377</v>
      </c>
      <c r="N268" t="s">
        <v>177</v>
      </c>
      <c r="O268" t="s">
        <v>178</v>
      </c>
      <c r="P268">
        <v>5</v>
      </c>
      <c r="Q268" t="s">
        <v>193</v>
      </c>
    </row>
    <row r="269" spans="1:17" s="3" customFormat="1">
      <c r="A269" s="81">
        <v>3.0597280196759259E-2</v>
      </c>
      <c r="B269" t="s">
        <v>46</v>
      </c>
      <c r="C269" t="s">
        <v>503</v>
      </c>
      <c r="D269"/>
      <c r="E269" t="s">
        <v>52</v>
      </c>
      <c r="F269"/>
      <c r="G269" t="s">
        <v>47</v>
      </c>
      <c r="H269"/>
      <c r="I269" s="277">
        <v>46321.384131944447</v>
      </c>
      <c r="J269" t="s">
        <v>624</v>
      </c>
      <c r="K269" t="s">
        <v>386</v>
      </c>
      <c r="L269" s="276">
        <v>46320</v>
      </c>
      <c r="M269" t="s">
        <v>377</v>
      </c>
      <c r="N269" t="s">
        <v>177</v>
      </c>
      <c r="O269" t="s">
        <v>178</v>
      </c>
      <c r="P269">
        <v>5</v>
      </c>
      <c r="Q269" t="s">
        <v>193</v>
      </c>
    </row>
    <row r="270" spans="1:17" s="3" customFormat="1">
      <c r="A270" s="81">
        <v>3.0495609039351852E-2</v>
      </c>
      <c r="B270" t="s">
        <v>46</v>
      </c>
      <c r="C270" t="s">
        <v>631</v>
      </c>
      <c r="D270"/>
      <c r="E270" t="s">
        <v>404</v>
      </c>
      <c r="F270"/>
      <c r="G270" t="s">
        <v>47</v>
      </c>
      <c r="H270"/>
      <c r="I270" s="277">
        <v>46321.383900462963</v>
      </c>
      <c r="J270" t="s">
        <v>624</v>
      </c>
      <c r="K270" t="s">
        <v>386</v>
      </c>
      <c r="L270" s="276">
        <v>46320</v>
      </c>
      <c r="M270" t="s">
        <v>377</v>
      </c>
      <c r="N270" t="s">
        <v>177</v>
      </c>
      <c r="O270" t="s">
        <v>178</v>
      </c>
      <c r="P270">
        <v>5</v>
      </c>
      <c r="Q270" t="s">
        <v>193</v>
      </c>
    </row>
    <row r="271" spans="1:17" s="3" customFormat="1">
      <c r="A271" s="81">
        <v>3.0456365231481482E-2</v>
      </c>
      <c r="B271" t="s">
        <v>46</v>
      </c>
      <c r="C271"/>
      <c r="D271"/>
      <c r="E271" t="s">
        <v>223</v>
      </c>
      <c r="F271"/>
      <c r="G271" t="s">
        <v>47</v>
      </c>
      <c r="H271"/>
      <c r="I271" s="277">
        <v>46321.383842592593</v>
      </c>
      <c r="J271" t="s">
        <v>624</v>
      </c>
      <c r="K271" t="s">
        <v>386</v>
      </c>
      <c r="L271" s="276">
        <v>46320</v>
      </c>
      <c r="M271" t="s">
        <v>377</v>
      </c>
      <c r="N271" t="s">
        <v>177</v>
      </c>
      <c r="O271" t="s">
        <v>178</v>
      </c>
      <c r="P271">
        <v>5</v>
      </c>
      <c r="Q271" t="s">
        <v>193</v>
      </c>
    </row>
    <row r="272" spans="1:17" s="3" customFormat="1">
      <c r="A272" s="81">
        <v>3.0388701273148151E-2</v>
      </c>
      <c r="B272" t="s">
        <v>46</v>
      </c>
      <c r="C272"/>
      <c r="D272"/>
      <c r="E272" t="s">
        <v>54</v>
      </c>
      <c r="F272"/>
      <c r="G272" t="s">
        <v>47</v>
      </c>
      <c r="H272"/>
      <c r="I272" s="277">
        <v>46321.383692129632</v>
      </c>
      <c r="J272" t="s">
        <v>624</v>
      </c>
      <c r="K272" t="s">
        <v>386</v>
      </c>
      <c r="L272" s="276">
        <v>46320</v>
      </c>
      <c r="M272" t="s">
        <v>377</v>
      </c>
      <c r="N272" t="s">
        <v>177</v>
      </c>
      <c r="O272" t="s">
        <v>178</v>
      </c>
      <c r="P272">
        <v>5</v>
      </c>
      <c r="Q272" t="s">
        <v>193</v>
      </c>
    </row>
    <row r="273" spans="1:17" s="3" customFormat="1">
      <c r="A273" s="81">
        <v>3.0095376030092592E-2</v>
      </c>
      <c r="B273" t="s">
        <v>46</v>
      </c>
      <c r="C273"/>
      <c r="D273"/>
      <c r="E273" t="s">
        <v>259</v>
      </c>
      <c r="F273"/>
      <c r="G273" t="s">
        <v>47</v>
      </c>
      <c r="H273"/>
      <c r="I273" s="277">
        <v>46321.383692129632</v>
      </c>
      <c r="J273" t="s">
        <v>624</v>
      </c>
      <c r="K273" t="s">
        <v>386</v>
      </c>
      <c r="L273" s="276">
        <v>46320</v>
      </c>
      <c r="M273" t="s">
        <v>377</v>
      </c>
      <c r="N273" t="s">
        <v>177</v>
      </c>
      <c r="O273" t="s">
        <v>178</v>
      </c>
      <c r="P273">
        <v>5</v>
      </c>
      <c r="Q273" t="s">
        <v>193</v>
      </c>
    </row>
    <row r="274" spans="1:17" s="3" customFormat="1">
      <c r="A274" s="81">
        <v>2.9744723773148147E-2</v>
      </c>
      <c r="B274" t="s">
        <v>46</v>
      </c>
      <c r="C274"/>
      <c r="D274"/>
      <c r="E274" t="s">
        <v>37</v>
      </c>
      <c r="F274"/>
      <c r="G274" t="s">
        <v>47</v>
      </c>
      <c r="H274"/>
      <c r="I274" s="277">
        <v>46321.383206018516</v>
      </c>
      <c r="J274" t="s">
        <v>624</v>
      </c>
      <c r="K274" t="s">
        <v>386</v>
      </c>
      <c r="L274" s="276">
        <v>46320</v>
      </c>
      <c r="M274" t="s">
        <v>377</v>
      </c>
      <c r="N274" t="s">
        <v>177</v>
      </c>
      <c r="O274" t="s">
        <v>178</v>
      </c>
      <c r="P274">
        <v>5</v>
      </c>
      <c r="Q274" t="s">
        <v>193</v>
      </c>
    </row>
    <row r="275" spans="1:17" s="3" customFormat="1">
      <c r="A275" s="81">
        <v>2.9744723773148147E-2</v>
      </c>
      <c r="B275" t="s">
        <v>46</v>
      </c>
      <c r="C275"/>
      <c r="D275"/>
      <c r="E275" t="s">
        <v>160</v>
      </c>
      <c r="F275" t="s">
        <v>604</v>
      </c>
      <c r="G275" t="s">
        <v>47</v>
      </c>
      <c r="H275"/>
      <c r="I275" s="277">
        <v>46321.383206018516</v>
      </c>
      <c r="J275" t="s">
        <v>624</v>
      </c>
      <c r="K275" t="s">
        <v>386</v>
      </c>
      <c r="L275" s="276">
        <v>46320</v>
      </c>
      <c r="M275" t="s">
        <v>377</v>
      </c>
      <c r="N275" t="s">
        <v>177</v>
      </c>
      <c r="O275" t="s">
        <v>178</v>
      </c>
      <c r="P275">
        <v>5</v>
      </c>
      <c r="Q275" t="s">
        <v>193</v>
      </c>
    </row>
    <row r="276" spans="1:17" s="3" customFormat="1">
      <c r="A276" s="81">
        <v>2.9510925671296297E-2</v>
      </c>
      <c r="B276" t="s">
        <v>46</v>
      </c>
      <c r="C276" t="s">
        <v>481</v>
      </c>
      <c r="D276"/>
      <c r="E276" t="s">
        <v>404</v>
      </c>
      <c r="F276"/>
      <c r="G276" t="s">
        <v>47</v>
      </c>
      <c r="H276"/>
      <c r="I276" s="277">
        <v>46321.382905092592</v>
      </c>
      <c r="J276" t="s">
        <v>624</v>
      </c>
      <c r="K276" t="s">
        <v>386</v>
      </c>
      <c r="L276" s="276">
        <v>46320</v>
      </c>
      <c r="M276" t="s">
        <v>377</v>
      </c>
      <c r="N276" t="s">
        <v>177</v>
      </c>
      <c r="O276" t="s">
        <v>178</v>
      </c>
      <c r="P276">
        <v>5</v>
      </c>
      <c r="Q276" t="s">
        <v>193</v>
      </c>
    </row>
    <row r="277" spans="1:17" s="3" customFormat="1">
      <c r="A277" s="81">
        <v>2.9496030671296296E-2</v>
      </c>
      <c r="B277" t="s">
        <v>46</v>
      </c>
      <c r="C277" t="s">
        <v>486</v>
      </c>
      <c r="D277"/>
      <c r="E277" t="s">
        <v>404</v>
      </c>
      <c r="F277"/>
      <c r="G277" t="s">
        <v>47</v>
      </c>
      <c r="H277"/>
      <c r="I277" s="277">
        <v>46321.382743055554</v>
      </c>
      <c r="J277" t="s">
        <v>624</v>
      </c>
      <c r="K277" t="s">
        <v>386</v>
      </c>
      <c r="L277" s="276">
        <v>46320</v>
      </c>
      <c r="M277" t="s">
        <v>377</v>
      </c>
      <c r="N277" t="s">
        <v>177</v>
      </c>
      <c r="O277" t="s">
        <v>178</v>
      </c>
      <c r="P277">
        <v>5</v>
      </c>
      <c r="Q277" t="s">
        <v>193</v>
      </c>
    </row>
    <row r="278" spans="1:17" s="3" customFormat="1">
      <c r="A278" s="81">
        <v>2.9472777627314813E-2</v>
      </c>
      <c r="B278" t="s">
        <v>46</v>
      </c>
      <c r="C278" t="s">
        <v>504</v>
      </c>
      <c r="D278"/>
      <c r="E278" t="s">
        <v>405</v>
      </c>
      <c r="F278"/>
      <c r="G278" t="s">
        <v>47</v>
      </c>
      <c r="H278"/>
      <c r="I278" s="277">
        <v>46321.382627314815</v>
      </c>
      <c r="J278" t="s">
        <v>624</v>
      </c>
      <c r="K278" t="s">
        <v>386</v>
      </c>
      <c r="L278" s="276">
        <v>46320</v>
      </c>
      <c r="M278" t="s">
        <v>377</v>
      </c>
      <c r="N278" t="s">
        <v>177</v>
      </c>
      <c r="O278" t="s">
        <v>178</v>
      </c>
      <c r="P278">
        <v>5</v>
      </c>
      <c r="Q278" t="s">
        <v>193</v>
      </c>
    </row>
    <row r="279" spans="1:17" s="3" customFormat="1">
      <c r="A279" s="81">
        <v>2.9472777627314813E-2</v>
      </c>
      <c r="B279" t="s">
        <v>46</v>
      </c>
      <c r="C279" t="s">
        <v>484</v>
      </c>
      <c r="D279"/>
      <c r="E279" t="s">
        <v>405</v>
      </c>
      <c r="F279"/>
      <c r="G279" t="s">
        <v>47</v>
      </c>
      <c r="H279"/>
      <c r="I279" s="277">
        <v>46321.382615740738</v>
      </c>
      <c r="J279" t="s">
        <v>624</v>
      </c>
      <c r="K279" t="s">
        <v>386</v>
      </c>
      <c r="L279" s="276">
        <v>46320</v>
      </c>
      <c r="M279" t="s">
        <v>377</v>
      </c>
      <c r="N279" t="s">
        <v>177</v>
      </c>
      <c r="O279" t="s">
        <v>178</v>
      </c>
      <c r="P279">
        <v>5</v>
      </c>
      <c r="Q279" t="s">
        <v>193</v>
      </c>
    </row>
    <row r="280" spans="1:17" s="3" customFormat="1">
      <c r="A280" s="81">
        <v>2.9446368437499999E-2</v>
      </c>
      <c r="B280" t="s">
        <v>46</v>
      </c>
      <c r="C280" t="s">
        <v>485</v>
      </c>
      <c r="D280"/>
      <c r="E280" t="s">
        <v>404</v>
      </c>
      <c r="F280"/>
      <c r="G280" t="s">
        <v>47</v>
      </c>
      <c r="H280"/>
      <c r="I280" s="277">
        <v>46321.382372685184</v>
      </c>
      <c r="J280" t="s">
        <v>624</v>
      </c>
      <c r="K280" t="s">
        <v>386</v>
      </c>
      <c r="L280" s="276">
        <v>46320</v>
      </c>
      <c r="M280" t="s">
        <v>377</v>
      </c>
      <c r="N280" t="s">
        <v>177</v>
      </c>
      <c r="O280" t="s">
        <v>178</v>
      </c>
      <c r="P280">
        <v>5</v>
      </c>
      <c r="Q280" t="s">
        <v>193</v>
      </c>
    </row>
    <row r="281" spans="1:17" s="3" customFormat="1">
      <c r="A281" s="81">
        <v>2.934768454861111E-2</v>
      </c>
      <c r="B281" t="s">
        <v>46</v>
      </c>
      <c r="C281" t="s">
        <v>483</v>
      </c>
      <c r="D281"/>
      <c r="E281" t="s">
        <v>247</v>
      </c>
      <c r="F281"/>
      <c r="G281" t="s">
        <v>47</v>
      </c>
      <c r="H281"/>
      <c r="I281" s="277">
        <v>46321.382210648146</v>
      </c>
      <c r="J281" t="s">
        <v>624</v>
      </c>
      <c r="K281" t="s">
        <v>386</v>
      </c>
      <c r="L281" s="276">
        <v>46320</v>
      </c>
      <c r="M281" t="s">
        <v>377</v>
      </c>
      <c r="N281" t="s">
        <v>177</v>
      </c>
      <c r="O281" t="s">
        <v>178</v>
      </c>
      <c r="P281">
        <v>5</v>
      </c>
      <c r="Q281" t="s">
        <v>193</v>
      </c>
    </row>
    <row r="282" spans="1:17" s="3" customFormat="1">
      <c r="A282" s="81">
        <v>2.9278413391203701E-2</v>
      </c>
      <c r="B282" t="s">
        <v>46</v>
      </c>
      <c r="C282" t="s">
        <v>631</v>
      </c>
      <c r="D282"/>
      <c r="E282" t="s">
        <v>405</v>
      </c>
      <c r="F282"/>
      <c r="G282" t="s">
        <v>47</v>
      </c>
      <c r="H282"/>
      <c r="I282" s="277">
        <v>46321.382060185184</v>
      </c>
      <c r="J282" t="s">
        <v>624</v>
      </c>
      <c r="K282" t="s">
        <v>386</v>
      </c>
      <c r="L282" s="276">
        <v>46320</v>
      </c>
      <c r="M282" t="s">
        <v>377</v>
      </c>
      <c r="N282" t="s">
        <v>177</v>
      </c>
      <c r="O282" t="s">
        <v>178</v>
      </c>
      <c r="P282">
        <v>5</v>
      </c>
      <c r="Q282" t="s">
        <v>193</v>
      </c>
    </row>
    <row r="283" spans="1:17" s="3" customFormat="1">
      <c r="A283" s="81">
        <v>2.9233487164351851E-2</v>
      </c>
      <c r="B283" t="s">
        <v>46</v>
      </c>
      <c r="C283"/>
      <c r="D283"/>
      <c r="E283" t="s">
        <v>132</v>
      </c>
      <c r="F283"/>
      <c r="G283" t="s">
        <v>113</v>
      </c>
      <c r="H283"/>
      <c r="I283" s="277">
        <v>46321.381967592592</v>
      </c>
      <c r="J283" t="s">
        <v>624</v>
      </c>
      <c r="K283" t="s">
        <v>386</v>
      </c>
      <c r="L283" s="276">
        <v>46320</v>
      </c>
      <c r="M283" t="s">
        <v>377</v>
      </c>
      <c r="N283" t="s">
        <v>177</v>
      </c>
      <c r="O283" t="s">
        <v>178</v>
      </c>
      <c r="P283">
        <v>5</v>
      </c>
      <c r="Q283" t="s">
        <v>193</v>
      </c>
    </row>
    <row r="284" spans="1:17" s="3" customFormat="1">
      <c r="A284" s="81">
        <v>2.9198744722222225E-2</v>
      </c>
      <c r="B284" t="s">
        <v>46</v>
      </c>
      <c r="C284"/>
      <c r="D284"/>
      <c r="E284" t="s">
        <v>62</v>
      </c>
      <c r="F284"/>
      <c r="G284" t="s">
        <v>113</v>
      </c>
      <c r="H284"/>
      <c r="I284" s="277">
        <v>46321.381932870368</v>
      </c>
      <c r="J284" t="s">
        <v>624</v>
      </c>
      <c r="K284" t="s">
        <v>386</v>
      </c>
      <c r="L284" s="276">
        <v>46320</v>
      </c>
      <c r="M284" t="s">
        <v>377</v>
      </c>
      <c r="N284" t="s">
        <v>177</v>
      </c>
      <c r="O284" t="s">
        <v>178</v>
      </c>
      <c r="P284">
        <v>5</v>
      </c>
      <c r="Q284" t="s">
        <v>193</v>
      </c>
    </row>
    <row r="285" spans="1:17" s="3" customFormat="1">
      <c r="A285" s="81">
        <v>2.9128526666666668E-2</v>
      </c>
      <c r="B285" t="s">
        <v>46</v>
      </c>
      <c r="C285"/>
      <c r="D285"/>
      <c r="E285" t="s">
        <v>53</v>
      </c>
      <c r="F285"/>
      <c r="G285" t="s">
        <v>113</v>
      </c>
      <c r="H285"/>
      <c r="I285" s="277">
        <v>46321.381666666668</v>
      </c>
      <c r="J285" t="s">
        <v>624</v>
      </c>
      <c r="K285" t="s">
        <v>386</v>
      </c>
      <c r="L285" s="276">
        <v>46320</v>
      </c>
      <c r="M285" t="s">
        <v>377</v>
      </c>
      <c r="N285" t="s">
        <v>177</v>
      </c>
      <c r="O285" t="s">
        <v>178</v>
      </c>
      <c r="P285">
        <v>5</v>
      </c>
      <c r="Q285" t="s">
        <v>193</v>
      </c>
    </row>
    <row r="286" spans="1:17" s="3" customFormat="1">
      <c r="A286" s="81">
        <v>2.8871543541666666E-2</v>
      </c>
      <c r="B286" t="s">
        <v>46</v>
      </c>
      <c r="C286"/>
      <c r="D286"/>
      <c r="E286" t="s">
        <v>37</v>
      </c>
      <c r="F286"/>
      <c r="G286" t="s">
        <v>47</v>
      </c>
      <c r="H286"/>
      <c r="I286" s="277">
        <v>46321.381412037037</v>
      </c>
      <c r="J286" t="s">
        <v>624</v>
      </c>
      <c r="K286" t="s">
        <v>386</v>
      </c>
      <c r="L286" s="276">
        <v>46320</v>
      </c>
      <c r="M286" t="s">
        <v>377</v>
      </c>
      <c r="N286" t="s">
        <v>177</v>
      </c>
      <c r="O286" t="s">
        <v>178</v>
      </c>
      <c r="P286">
        <v>5</v>
      </c>
      <c r="Q286" t="s">
        <v>193</v>
      </c>
    </row>
    <row r="287" spans="1:17" s="3" customFormat="1">
      <c r="A287" s="81">
        <v>2.8816204097222221E-2</v>
      </c>
      <c r="B287" t="s">
        <v>46</v>
      </c>
      <c r="C287" t="s">
        <v>485</v>
      </c>
      <c r="D287"/>
      <c r="E287" t="s">
        <v>133</v>
      </c>
      <c r="F287"/>
      <c r="G287" t="s">
        <v>47</v>
      </c>
      <c r="H287"/>
      <c r="I287" s="277">
        <v>46321.381365740737</v>
      </c>
      <c r="J287" t="s">
        <v>624</v>
      </c>
      <c r="K287" t="s">
        <v>386</v>
      </c>
      <c r="L287" s="276">
        <v>46320</v>
      </c>
      <c r="M287" t="s">
        <v>377</v>
      </c>
      <c r="N287" t="s">
        <v>177</v>
      </c>
      <c r="O287" t="s">
        <v>178</v>
      </c>
      <c r="P287">
        <v>5</v>
      </c>
      <c r="Q287" t="s">
        <v>193</v>
      </c>
    </row>
    <row r="288" spans="1:17" s="3" customFormat="1">
      <c r="A288" s="81">
        <v>2.8780924872685187E-2</v>
      </c>
      <c r="B288" t="s">
        <v>46</v>
      </c>
      <c r="C288" t="s">
        <v>481</v>
      </c>
      <c r="D288"/>
      <c r="E288" t="s">
        <v>135</v>
      </c>
      <c r="F288"/>
      <c r="G288" t="s">
        <v>47</v>
      </c>
      <c r="H288"/>
      <c r="I288" s="277">
        <v>46321.381342592591</v>
      </c>
      <c r="J288" t="s">
        <v>624</v>
      </c>
      <c r="K288" t="s">
        <v>386</v>
      </c>
      <c r="L288" s="276">
        <v>46320</v>
      </c>
      <c r="M288" t="s">
        <v>377</v>
      </c>
      <c r="N288" t="s">
        <v>177</v>
      </c>
      <c r="O288" t="s">
        <v>178</v>
      </c>
      <c r="P288">
        <v>5</v>
      </c>
      <c r="Q288" t="s">
        <v>193</v>
      </c>
    </row>
    <row r="289" spans="1:17" s="3" customFormat="1">
      <c r="A289" s="81">
        <v>2.8734627314814815E-2</v>
      </c>
      <c r="B289" t="s">
        <v>46</v>
      </c>
      <c r="C289"/>
      <c r="D289"/>
      <c r="E289" t="s">
        <v>49</v>
      </c>
      <c r="F289"/>
      <c r="G289" t="s">
        <v>113</v>
      </c>
      <c r="H289"/>
      <c r="I289" s="277">
        <v>46321.381273148145</v>
      </c>
      <c r="J289" t="s">
        <v>624</v>
      </c>
      <c r="K289" t="s">
        <v>386</v>
      </c>
      <c r="L289" s="276">
        <v>46320</v>
      </c>
      <c r="M289" t="s">
        <v>377</v>
      </c>
      <c r="N289" t="s">
        <v>177</v>
      </c>
      <c r="O289" t="s">
        <v>178</v>
      </c>
      <c r="P289">
        <v>5</v>
      </c>
      <c r="Q289" t="s">
        <v>193</v>
      </c>
    </row>
    <row r="290" spans="1:17" s="3" customFormat="1">
      <c r="A290" s="81">
        <v>2.8476602314814813E-2</v>
      </c>
      <c r="B290" t="s">
        <v>46</v>
      </c>
      <c r="C290" t="s">
        <v>486</v>
      </c>
      <c r="D290"/>
      <c r="E290" t="s">
        <v>65</v>
      </c>
      <c r="F290"/>
      <c r="G290" t="s">
        <v>47</v>
      </c>
      <c r="H290"/>
      <c r="I290" s="277">
        <v>46321.381111111114</v>
      </c>
      <c r="J290" t="s">
        <v>624</v>
      </c>
      <c r="K290" t="s">
        <v>386</v>
      </c>
      <c r="L290" s="276">
        <v>46320</v>
      </c>
      <c r="M290" t="s">
        <v>377</v>
      </c>
      <c r="N290" t="s">
        <v>177</v>
      </c>
      <c r="O290" t="s">
        <v>178</v>
      </c>
      <c r="P290">
        <v>5</v>
      </c>
      <c r="Q290" t="s">
        <v>193</v>
      </c>
    </row>
    <row r="291" spans="1:17" s="3" customFormat="1">
      <c r="A291" s="81">
        <v>2.7534115844907406E-2</v>
      </c>
      <c r="B291" t="s">
        <v>46</v>
      </c>
      <c r="C291"/>
      <c r="D291"/>
      <c r="E291" t="s">
        <v>37</v>
      </c>
      <c r="F291"/>
      <c r="G291" t="s">
        <v>47</v>
      </c>
      <c r="H291"/>
      <c r="I291" s="277">
        <v>46321.380972222221</v>
      </c>
      <c r="J291" t="s">
        <v>624</v>
      </c>
      <c r="K291" t="s">
        <v>386</v>
      </c>
      <c r="L291" s="276">
        <v>46320</v>
      </c>
      <c r="M291" t="s">
        <v>377</v>
      </c>
      <c r="N291" t="s">
        <v>177</v>
      </c>
      <c r="O291" t="s">
        <v>178</v>
      </c>
      <c r="P291">
        <v>5</v>
      </c>
      <c r="Q291" t="s">
        <v>193</v>
      </c>
    </row>
    <row r="292" spans="1:17" s="3" customFormat="1">
      <c r="A292" s="81">
        <v>2.7534115844907406E-2</v>
      </c>
      <c r="B292" t="s">
        <v>46</v>
      </c>
      <c r="C292"/>
      <c r="D292"/>
      <c r="E292" t="s">
        <v>160</v>
      </c>
      <c r="F292" t="s">
        <v>609</v>
      </c>
      <c r="G292" t="s">
        <v>47</v>
      </c>
      <c r="H292"/>
      <c r="I292" s="277">
        <v>46321.380960648145</v>
      </c>
      <c r="J292" t="s">
        <v>624</v>
      </c>
      <c r="K292" t="s">
        <v>386</v>
      </c>
      <c r="L292" s="276">
        <v>46320</v>
      </c>
      <c r="M292" t="s">
        <v>377</v>
      </c>
      <c r="N292" t="s">
        <v>177</v>
      </c>
      <c r="O292" t="s">
        <v>178</v>
      </c>
      <c r="P292">
        <v>5</v>
      </c>
      <c r="Q292" t="s">
        <v>193</v>
      </c>
    </row>
    <row r="293" spans="1:17" s="3" customFormat="1">
      <c r="A293" s="81">
        <v>2.7585271388888888E-2</v>
      </c>
      <c r="B293" t="s">
        <v>46</v>
      </c>
      <c r="C293" t="s">
        <v>481</v>
      </c>
      <c r="D293"/>
      <c r="E293" t="s">
        <v>404</v>
      </c>
      <c r="F293"/>
      <c r="G293" t="s">
        <v>47</v>
      </c>
      <c r="H293"/>
      <c r="I293" s="277">
        <v>46321.38071759259</v>
      </c>
      <c r="J293" t="s">
        <v>624</v>
      </c>
      <c r="K293" t="s">
        <v>386</v>
      </c>
      <c r="L293" s="276">
        <v>46320</v>
      </c>
      <c r="M293" t="s">
        <v>377</v>
      </c>
      <c r="N293" t="s">
        <v>177</v>
      </c>
      <c r="O293" t="s">
        <v>178</v>
      </c>
      <c r="P293">
        <v>5</v>
      </c>
      <c r="Q293" t="s">
        <v>193</v>
      </c>
    </row>
    <row r="294" spans="1:17" s="3" customFormat="1">
      <c r="A294" s="81">
        <v>2.7469575219907408E-2</v>
      </c>
      <c r="B294" t="s">
        <v>46</v>
      </c>
      <c r="C294" t="s">
        <v>628</v>
      </c>
      <c r="D294"/>
      <c r="E294" t="s">
        <v>405</v>
      </c>
      <c r="F294"/>
      <c r="G294" t="s">
        <v>47</v>
      </c>
      <c r="H294"/>
      <c r="I294" s="277">
        <v>46321.380590277775</v>
      </c>
      <c r="J294" t="s">
        <v>624</v>
      </c>
      <c r="K294" t="s">
        <v>386</v>
      </c>
      <c r="L294" s="276">
        <v>46320</v>
      </c>
      <c r="M294" t="s">
        <v>377</v>
      </c>
      <c r="N294" t="s">
        <v>177</v>
      </c>
      <c r="O294" t="s">
        <v>178</v>
      </c>
      <c r="P294">
        <v>5</v>
      </c>
      <c r="Q294" t="s">
        <v>193</v>
      </c>
    </row>
    <row r="295" spans="1:17" s="3" customFormat="1">
      <c r="A295" s="81">
        <v>2.7403843171296297E-2</v>
      </c>
      <c r="B295" t="s">
        <v>46</v>
      </c>
      <c r="C295" t="s">
        <v>502</v>
      </c>
      <c r="D295"/>
      <c r="E295" t="s">
        <v>405</v>
      </c>
      <c r="F295"/>
      <c r="G295" t="s">
        <v>47</v>
      </c>
      <c r="H295"/>
      <c r="I295" s="277">
        <v>46321.38040509259</v>
      </c>
      <c r="J295" t="s">
        <v>624</v>
      </c>
      <c r="K295" t="s">
        <v>386</v>
      </c>
      <c r="L295" s="276">
        <v>46320</v>
      </c>
      <c r="M295" t="s">
        <v>377</v>
      </c>
      <c r="N295" t="s">
        <v>177</v>
      </c>
      <c r="O295" t="s">
        <v>178</v>
      </c>
      <c r="P295">
        <v>5</v>
      </c>
      <c r="Q295" t="s">
        <v>193</v>
      </c>
    </row>
    <row r="296" spans="1:17" s="3" customFormat="1">
      <c r="A296" s="81">
        <v>2.737056681712963E-2</v>
      </c>
      <c r="B296" t="s">
        <v>46</v>
      </c>
      <c r="C296" t="s">
        <v>631</v>
      </c>
      <c r="D296"/>
      <c r="E296" t="s">
        <v>60</v>
      </c>
      <c r="F296"/>
      <c r="G296" t="s">
        <v>47</v>
      </c>
      <c r="H296"/>
      <c r="I296" s="277">
        <v>46321.380219907405</v>
      </c>
      <c r="J296" t="s">
        <v>624</v>
      </c>
      <c r="K296" t="s">
        <v>386</v>
      </c>
      <c r="L296" s="276">
        <v>46320</v>
      </c>
      <c r="M296" t="s">
        <v>377</v>
      </c>
      <c r="N296" t="s">
        <v>177</v>
      </c>
      <c r="O296" t="s">
        <v>178</v>
      </c>
      <c r="P296">
        <v>5</v>
      </c>
      <c r="Q296" t="s">
        <v>193</v>
      </c>
    </row>
    <row r="297" spans="1:17" s="3" customFormat="1">
      <c r="A297" s="81">
        <v>2.7312356689814812E-2</v>
      </c>
      <c r="B297" t="s">
        <v>46</v>
      </c>
      <c r="C297"/>
      <c r="D297"/>
      <c r="E297" t="s">
        <v>53</v>
      </c>
      <c r="F297"/>
      <c r="G297" t="s">
        <v>47</v>
      </c>
      <c r="H297"/>
      <c r="I297" s="277">
        <v>46321.379247685189</v>
      </c>
      <c r="J297" t="s">
        <v>624</v>
      </c>
      <c r="K297" t="s">
        <v>386</v>
      </c>
      <c r="L297" s="276">
        <v>46320</v>
      </c>
      <c r="M297" t="s">
        <v>377</v>
      </c>
      <c r="N297" t="s">
        <v>177</v>
      </c>
      <c r="O297" t="s">
        <v>178</v>
      </c>
      <c r="P297">
        <v>5</v>
      </c>
      <c r="Q297" t="s">
        <v>193</v>
      </c>
    </row>
    <row r="298" spans="1:17" s="3" customFormat="1">
      <c r="A298" s="81">
        <v>2.6909285972222224E-2</v>
      </c>
      <c r="B298" t="s">
        <v>46</v>
      </c>
      <c r="C298"/>
      <c r="D298"/>
      <c r="E298" t="s">
        <v>37</v>
      </c>
      <c r="F298"/>
      <c r="G298" t="s">
        <v>47</v>
      </c>
      <c r="H298"/>
      <c r="I298" s="277">
        <v>46321.379143518519</v>
      </c>
      <c r="J298" t="s">
        <v>624</v>
      </c>
      <c r="K298" t="s">
        <v>386</v>
      </c>
      <c r="L298" s="276">
        <v>46320</v>
      </c>
      <c r="M298" t="s">
        <v>377</v>
      </c>
      <c r="N298" t="s">
        <v>177</v>
      </c>
      <c r="O298" t="s">
        <v>178</v>
      </c>
      <c r="P298">
        <v>5</v>
      </c>
      <c r="Q298" t="s">
        <v>193</v>
      </c>
    </row>
    <row r="299" spans="1:17" s="3" customFormat="1">
      <c r="A299" s="81">
        <v>2.6909285972222224E-2</v>
      </c>
      <c r="B299" t="s">
        <v>46</v>
      </c>
      <c r="C299"/>
      <c r="D299"/>
      <c r="E299" t="s">
        <v>160</v>
      </c>
      <c r="F299" t="s">
        <v>604</v>
      </c>
      <c r="G299" t="s">
        <v>47</v>
      </c>
      <c r="H299"/>
      <c r="I299" s="277">
        <v>46321.379143518519</v>
      </c>
      <c r="J299" t="s">
        <v>624</v>
      </c>
      <c r="K299" t="s">
        <v>386</v>
      </c>
      <c r="L299" s="276">
        <v>46320</v>
      </c>
      <c r="M299" t="s">
        <v>377</v>
      </c>
      <c r="N299" t="s">
        <v>177</v>
      </c>
      <c r="O299" t="s">
        <v>178</v>
      </c>
      <c r="P299">
        <v>5</v>
      </c>
      <c r="Q299" t="s">
        <v>193</v>
      </c>
    </row>
    <row r="300" spans="1:17" s="3" customFormat="1">
      <c r="A300" s="81">
        <v>2.6799866504629632E-2</v>
      </c>
      <c r="B300" t="s">
        <v>46</v>
      </c>
      <c r="C300" t="s">
        <v>631</v>
      </c>
      <c r="D300"/>
      <c r="E300" t="s">
        <v>60</v>
      </c>
      <c r="F300"/>
      <c r="G300" t="s">
        <v>47</v>
      </c>
      <c r="H300"/>
      <c r="I300" s="277">
        <v>46321.378611111111</v>
      </c>
      <c r="J300" t="s">
        <v>624</v>
      </c>
      <c r="K300" t="s">
        <v>386</v>
      </c>
      <c r="L300" s="276">
        <v>46320</v>
      </c>
      <c r="M300" t="s">
        <v>377</v>
      </c>
      <c r="N300" t="s">
        <v>177</v>
      </c>
      <c r="O300" t="s">
        <v>178</v>
      </c>
      <c r="P300">
        <v>5</v>
      </c>
      <c r="Q300" t="s">
        <v>193</v>
      </c>
    </row>
    <row r="301" spans="1:17" s="3" customFormat="1">
      <c r="A301" s="81">
        <v>2.6722194722222221E-2</v>
      </c>
      <c r="B301" t="s">
        <v>46</v>
      </c>
      <c r="C301"/>
      <c r="D301"/>
      <c r="E301" t="s">
        <v>53</v>
      </c>
      <c r="F301"/>
      <c r="G301" t="s">
        <v>47</v>
      </c>
      <c r="H301"/>
      <c r="I301" s="277">
        <v>46321.378298611111</v>
      </c>
      <c r="J301" t="s">
        <v>624</v>
      </c>
      <c r="K301" t="s">
        <v>386</v>
      </c>
      <c r="L301" s="276">
        <v>46320</v>
      </c>
      <c r="M301" t="s">
        <v>377</v>
      </c>
      <c r="N301" t="s">
        <v>177</v>
      </c>
      <c r="O301" t="s">
        <v>178</v>
      </c>
      <c r="P301">
        <v>5</v>
      </c>
      <c r="Q301" t="s">
        <v>193</v>
      </c>
    </row>
    <row r="302" spans="1:17" s="3" customFormat="1">
      <c r="A302" s="81">
        <v>2.6476784884259263E-2</v>
      </c>
      <c r="B302" t="s">
        <v>46</v>
      </c>
      <c r="C302"/>
      <c r="D302"/>
      <c r="E302" t="s">
        <v>37</v>
      </c>
      <c r="F302"/>
      <c r="G302" t="s">
        <v>113</v>
      </c>
      <c r="H302"/>
      <c r="I302" s="277">
        <v>46321.378055555557</v>
      </c>
      <c r="J302" t="s">
        <v>624</v>
      </c>
      <c r="K302" t="s">
        <v>386</v>
      </c>
      <c r="L302" s="276">
        <v>46320</v>
      </c>
      <c r="M302" t="s">
        <v>377</v>
      </c>
      <c r="N302" t="s">
        <v>177</v>
      </c>
      <c r="O302" t="s">
        <v>178</v>
      </c>
      <c r="P302">
        <v>5</v>
      </c>
      <c r="Q302" t="s">
        <v>193</v>
      </c>
    </row>
    <row r="303" spans="1:17" s="3" customFormat="1">
      <c r="A303" s="81">
        <v>2.6415306701388887E-2</v>
      </c>
      <c r="B303" t="s">
        <v>46</v>
      </c>
      <c r="C303"/>
      <c r="D303"/>
      <c r="E303" t="s">
        <v>49</v>
      </c>
      <c r="F303"/>
      <c r="G303" t="s">
        <v>113</v>
      </c>
      <c r="H303"/>
      <c r="I303" s="277">
        <v>46321.377997685187</v>
      </c>
      <c r="J303" t="s">
        <v>624</v>
      </c>
      <c r="K303" t="s">
        <v>386</v>
      </c>
      <c r="L303" s="276">
        <v>46320</v>
      </c>
      <c r="M303" t="s">
        <v>377</v>
      </c>
      <c r="N303" t="s">
        <v>177</v>
      </c>
      <c r="O303" t="s">
        <v>178</v>
      </c>
      <c r="P303">
        <v>5</v>
      </c>
      <c r="Q303" t="s">
        <v>193</v>
      </c>
    </row>
    <row r="304" spans="1:17" s="3" customFormat="1">
      <c r="A304" s="81">
        <v>2.6311805335648149E-2</v>
      </c>
      <c r="B304" t="s">
        <v>46</v>
      </c>
      <c r="C304" t="s">
        <v>153</v>
      </c>
      <c r="D304" t="s">
        <v>153</v>
      </c>
      <c r="E304" t="s">
        <v>495</v>
      </c>
      <c r="F304" t="s">
        <v>32</v>
      </c>
      <c r="G304" t="s">
        <v>113</v>
      </c>
      <c r="H304"/>
      <c r="I304" s="277">
        <v>46321.377870370372</v>
      </c>
      <c r="J304" t="s">
        <v>624</v>
      </c>
      <c r="K304" t="s">
        <v>386</v>
      </c>
      <c r="L304" s="276">
        <v>46320</v>
      </c>
      <c r="M304" t="s">
        <v>377</v>
      </c>
      <c r="N304" t="s">
        <v>177</v>
      </c>
      <c r="O304" t="s">
        <v>178</v>
      </c>
      <c r="P304">
        <v>5</v>
      </c>
      <c r="Q304" t="s">
        <v>193</v>
      </c>
    </row>
    <row r="305" spans="1:17" s="3" customFormat="1">
      <c r="A305" s="81">
        <v>2.6305139259259258E-2</v>
      </c>
      <c r="B305" t="s">
        <v>46</v>
      </c>
      <c r="C305"/>
      <c r="D305"/>
      <c r="E305" t="s">
        <v>62</v>
      </c>
      <c r="F305"/>
      <c r="G305" t="s">
        <v>113</v>
      </c>
      <c r="H305"/>
      <c r="I305" s="277">
        <v>46321.377291666664</v>
      </c>
      <c r="J305" t="s">
        <v>624</v>
      </c>
      <c r="K305" t="s">
        <v>386</v>
      </c>
      <c r="L305" s="276">
        <v>46320</v>
      </c>
      <c r="M305" t="s">
        <v>377</v>
      </c>
      <c r="N305" t="s">
        <v>177</v>
      </c>
      <c r="O305" t="s">
        <v>178</v>
      </c>
      <c r="P305">
        <v>5</v>
      </c>
      <c r="Q305" t="s">
        <v>193</v>
      </c>
    </row>
    <row r="306" spans="1:17" s="3" customFormat="1">
      <c r="A306" s="81">
        <v>2.6183743738425927E-2</v>
      </c>
      <c r="B306" t="s">
        <v>46</v>
      </c>
      <c r="C306"/>
      <c r="D306"/>
      <c r="E306" t="s">
        <v>53</v>
      </c>
      <c r="F306"/>
      <c r="G306" t="s">
        <v>47</v>
      </c>
      <c r="H306"/>
      <c r="I306" s="277">
        <v>46321.376307870371</v>
      </c>
      <c r="J306" t="s">
        <v>624</v>
      </c>
      <c r="K306" t="s">
        <v>386</v>
      </c>
      <c r="L306" s="276">
        <v>46320</v>
      </c>
      <c r="M306" t="s">
        <v>377</v>
      </c>
      <c r="N306" t="s">
        <v>177</v>
      </c>
      <c r="O306" t="s">
        <v>178</v>
      </c>
      <c r="P306">
        <v>5</v>
      </c>
      <c r="Q306" t="s">
        <v>193</v>
      </c>
    </row>
    <row r="307" spans="1:17" s="3" customFormat="1">
      <c r="A307" s="81">
        <v>2.5853880486111112E-2</v>
      </c>
      <c r="B307" t="s">
        <v>46</v>
      </c>
      <c r="C307"/>
      <c r="D307"/>
      <c r="E307" t="s">
        <v>37</v>
      </c>
      <c r="F307"/>
      <c r="G307" t="s">
        <v>47</v>
      </c>
      <c r="H307"/>
      <c r="I307" s="277">
        <v>46321.376111111109</v>
      </c>
      <c r="J307" t="s">
        <v>624</v>
      </c>
      <c r="K307" t="s">
        <v>386</v>
      </c>
      <c r="L307" s="276">
        <v>46320</v>
      </c>
      <c r="M307" t="s">
        <v>377</v>
      </c>
      <c r="N307" t="s">
        <v>177</v>
      </c>
      <c r="O307" t="s">
        <v>178</v>
      </c>
      <c r="P307">
        <v>5</v>
      </c>
      <c r="Q307" t="s">
        <v>193</v>
      </c>
    </row>
    <row r="308" spans="1:17" s="3" customFormat="1">
      <c r="A308" s="81">
        <v>2.5792392465277775E-2</v>
      </c>
      <c r="B308" t="s">
        <v>46</v>
      </c>
      <c r="C308" t="s">
        <v>631</v>
      </c>
      <c r="D308"/>
      <c r="E308" t="s">
        <v>133</v>
      </c>
      <c r="F308"/>
      <c r="G308" t="s">
        <v>47</v>
      </c>
      <c r="H308"/>
      <c r="I308" s="277">
        <v>46321.376076388886</v>
      </c>
      <c r="J308" t="s">
        <v>624</v>
      </c>
      <c r="K308" t="s">
        <v>386</v>
      </c>
      <c r="L308" s="276">
        <v>46320</v>
      </c>
      <c r="M308" t="s">
        <v>377</v>
      </c>
      <c r="N308" t="s">
        <v>177</v>
      </c>
      <c r="O308" t="s">
        <v>178</v>
      </c>
      <c r="P308">
        <v>5</v>
      </c>
      <c r="Q308" t="s">
        <v>193</v>
      </c>
    </row>
    <row r="309" spans="1:17" s="3" customFormat="1">
      <c r="A309" s="81">
        <v>2.5748878206018521E-2</v>
      </c>
      <c r="B309" t="s">
        <v>46</v>
      </c>
      <c r="C309"/>
      <c r="D309"/>
      <c r="E309" t="s">
        <v>223</v>
      </c>
      <c r="F309"/>
      <c r="G309" t="s">
        <v>47</v>
      </c>
      <c r="H309"/>
      <c r="I309" s="277">
        <v>46321.376006944447</v>
      </c>
      <c r="J309" t="s">
        <v>624</v>
      </c>
      <c r="K309" t="s">
        <v>386</v>
      </c>
      <c r="L309" s="276">
        <v>46320</v>
      </c>
      <c r="M309" t="s">
        <v>377</v>
      </c>
      <c r="N309" t="s">
        <v>177</v>
      </c>
      <c r="O309" t="s">
        <v>178</v>
      </c>
      <c r="P309">
        <v>5</v>
      </c>
      <c r="Q309" t="s">
        <v>193</v>
      </c>
    </row>
    <row r="310" spans="1:17" s="3" customFormat="1">
      <c r="A310" s="81">
        <v>2.567509289351852E-2</v>
      </c>
      <c r="B310" t="s">
        <v>46</v>
      </c>
      <c r="C310"/>
      <c r="D310"/>
      <c r="E310" t="s">
        <v>54</v>
      </c>
      <c r="F310"/>
      <c r="G310" t="s">
        <v>47</v>
      </c>
      <c r="H310"/>
      <c r="I310" s="277">
        <v>46321.375856481478</v>
      </c>
      <c r="J310" t="s">
        <v>624</v>
      </c>
      <c r="K310" t="s">
        <v>386</v>
      </c>
      <c r="L310" s="276">
        <v>46320</v>
      </c>
      <c r="M310" t="s">
        <v>377</v>
      </c>
      <c r="N310" t="s">
        <v>177</v>
      </c>
      <c r="O310" t="s">
        <v>178</v>
      </c>
      <c r="P310">
        <v>5</v>
      </c>
      <c r="Q310" t="s">
        <v>193</v>
      </c>
    </row>
    <row r="311" spans="1:17" s="3" customFormat="1">
      <c r="A311" s="81">
        <v>2.5327806921296294E-2</v>
      </c>
      <c r="B311" t="s">
        <v>46</v>
      </c>
      <c r="C311"/>
      <c r="D311"/>
      <c r="E311" t="s">
        <v>37</v>
      </c>
      <c r="F311"/>
      <c r="G311" t="s">
        <v>47</v>
      </c>
      <c r="H311"/>
      <c r="I311" s="277">
        <v>46321.375694444447</v>
      </c>
      <c r="J311" t="s">
        <v>624</v>
      </c>
      <c r="K311" t="s">
        <v>386</v>
      </c>
      <c r="L311" s="276">
        <v>46320</v>
      </c>
      <c r="M311" t="s">
        <v>377</v>
      </c>
      <c r="N311" t="s">
        <v>177</v>
      </c>
      <c r="O311" t="s">
        <v>178</v>
      </c>
      <c r="P311">
        <v>5</v>
      </c>
      <c r="Q311" t="s">
        <v>193</v>
      </c>
    </row>
    <row r="312" spans="1:17" s="3" customFormat="1">
      <c r="A312" s="81">
        <v>2.5313009756944442E-2</v>
      </c>
      <c r="B312" t="s">
        <v>46</v>
      </c>
      <c r="C312"/>
      <c r="D312"/>
      <c r="E312" t="s">
        <v>132</v>
      </c>
      <c r="F312"/>
      <c r="G312" t="s">
        <v>113</v>
      </c>
      <c r="H312"/>
      <c r="I312" s="277">
        <v>46321.37568287037</v>
      </c>
      <c r="J312" t="s">
        <v>624</v>
      </c>
      <c r="K312" t="s">
        <v>386</v>
      </c>
      <c r="L312" s="276">
        <v>46320</v>
      </c>
      <c r="M312" t="s">
        <v>377</v>
      </c>
      <c r="N312" t="s">
        <v>177</v>
      </c>
      <c r="O312" t="s">
        <v>178</v>
      </c>
      <c r="P312">
        <v>5</v>
      </c>
      <c r="Q312" t="s">
        <v>193</v>
      </c>
    </row>
    <row r="313" spans="1:17" s="3" customFormat="1">
      <c r="A313" s="81">
        <v>2.5270023773148149E-2</v>
      </c>
      <c r="B313" t="s">
        <v>46</v>
      </c>
      <c r="C313" t="s">
        <v>484</v>
      </c>
      <c r="D313"/>
      <c r="E313" t="s">
        <v>57</v>
      </c>
      <c r="F313"/>
      <c r="G313" t="s">
        <v>113</v>
      </c>
      <c r="H313"/>
      <c r="I313" s="277">
        <v>46321.375625000001</v>
      </c>
      <c r="J313" t="s">
        <v>624</v>
      </c>
      <c r="K313" t="s">
        <v>386</v>
      </c>
      <c r="L313" s="276">
        <v>46320</v>
      </c>
      <c r="M313" t="s">
        <v>377</v>
      </c>
      <c r="N313" t="s">
        <v>177</v>
      </c>
      <c r="O313" t="s">
        <v>178</v>
      </c>
      <c r="P313">
        <v>5</v>
      </c>
      <c r="Q313" t="s">
        <v>193</v>
      </c>
    </row>
    <row r="314" spans="1:17" s="3" customFormat="1">
      <c r="A314" s="81">
        <v>2.525259423611111E-2</v>
      </c>
      <c r="B314" t="s">
        <v>46</v>
      </c>
      <c r="C314" t="s">
        <v>631</v>
      </c>
      <c r="D314"/>
      <c r="E314" t="s">
        <v>8</v>
      </c>
      <c r="F314"/>
      <c r="G314" t="s">
        <v>113</v>
      </c>
      <c r="H314"/>
      <c r="I314" s="277">
        <v>46321.375520833331</v>
      </c>
      <c r="J314" t="s">
        <v>624</v>
      </c>
      <c r="K314" t="s">
        <v>386</v>
      </c>
      <c r="L314" s="276">
        <v>46320</v>
      </c>
      <c r="M314" t="s">
        <v>377</v>
      </c>
      <c r="N314" t="s">
        <v>177</v>
      </c>
      <c r="O314" t="s">
        <v>178</v>
      </c>
      <c r="P314">
        <v>5</v>
      </c>
      <c r="Q314" t="s">
        <v>193</v>
      </c>
    </row>
    <row r="315" spans="1:17" s="3" customFormat="1">
      <c r="A315" s="81">
        <v>2.5189036956018519E-2</v>
      </c>
      <c r="B315" t="s">
        <v>46</v>
      </c>
      <c r="C315" t="s">
        <v>483</v>
      </c>
      <c r="D315"/>
      <c r="E315" t="s">
        <v>57</v>
      </c>
      <c r="F315"/>
      <c r="G315" t="s">
        <v>113</v>
      </c>
      <c r="H315"/>
      <c r="I315" s="277">
        <v>46321.375324074077</v>
      </c>
      <c r="J315" t="s">
        <v>624</v>
      </c>
      <c r="K315" t="s">
        <v>386</v>
      </c>
      <c r="L315" s="276">
        <v>46320</v>
      </c>
      <c r="M315" t="s">
        <v>377</v>
      </c>
      <c r="N315" t="s">
        <v>177</v>
      </c>
      <c r="O315" t="s">
        <v>178</v>
      </c>
      <c r="P315">
        <v>5</v>
      </c>
      <c r="Q315" t="s">
        <v>193</v>
      </c>
    </row>
    <row r="316" spans="1:17" s="3" customFormat="1">
      <c r="A316" s="81">
        <v>2.5168540995370369E-2</v>
      </c>
      <c r="B316" t="s">
        <v>46</v>
      </c>
      <c r="C316"/>
      <c r="D316"/>
      <c r="E316" t="s">
        <v>229</v>
      </c>
      <c r="F316"/>
      <c r="G316" t="s">
        <v>113</v>
      </c>
      <c r="H316"/>
      <c r="I316" s="277">
        <v>46321.375196759262</v>
      </c>
      <c r="J316" t="s">
        <v>624</v>
      </c>
      <c r="K316" t="s">
        <v>386</v>
      </c>
      <c r="L316" s="276">
        <v>46320</v>
      </c>
      <c r="M316" t="s">
        <v>377</v>
      </c>
      <c r="N316" t="s">
        <v>177</v>
      </c>
      <c r="O316" t="s">
        <v>178</v>
      </c>
      <c r="P316">
        <v>5</v>
      </c>
      <c r="Q316" t="s">
        <v>193</v>
      </c>
    </row>
    <row r="317" spans="1:17" s="3" customFormat="1">
      <c r="A317" s="81">
        <v>2.4938495046296298E-2</v>
      </c>
      <c r="B317" t="s">
        <v>46</v>
      </c>
      <c r="C317"/>
      <c r="D317"/>
      <c r="E317" t="s">
        <v>54</v>
      </c>
      <c r="F317"/>
      <c r="G317" t="s">
        <v>113</v>
      </c>
      <c r="H317"/>
      <c r="I317" s="277">
        <v>46321.374895833331</v>
      </c>
      <c r="J317" t="s">
        <v>624</v>
      </c>
      <c r="K317" t="s">
        <v>386</v>
      </c>
      <c r="L317" s="276">
        <v>46320</v>
      </c>
      <c r="M317" t="s">
        <v>377</v>
      </c>
      <c r="N317" t="s">
        <v>177</v>
      </c>
      <c r="O317" t="s">
        <v>178</v>
      </c>
      <c r="P317">
        <v>5</v>
      </c>
      <c r="Q317" t="s">
        <v>193</v>
      </c>
    </row>
    <row r="318" spans="1:17" s="3" customFormat="1">
      <c r="A318" s="81">
        <v>2.4761255092592593E-2</v>
      </c>
      <c r="B318" t="s">
        <v>46</v>
      </c>
      <c r="C318"/>
      <c r="D318"/>
      <c r="E318" t="s">
        <v>37</v>
      </c>
      <c r="F318"/>
      <c r="G318" t="s">
        <v>113</v>
      </c>
      <c r="H318"/>
      <c r="I318" s="277">
        <v>46321.374780092592</v>
      </c>
      <c r="J318" t="s">
        <v>624</v>
      </c>
      <c r="K318" t="s">
        <v>386</v>
      </c>
      <c r="L318" s="276">
        <v>46320</v>
      </c>
      <c r="M318" t="s">
        <v>377</v>
      </c>
      <c r="N318" t="s">
        <v>177</v>
      </c>
      <c r="O318" t="s">
        <v>178</v>
      </c>
      <c r="P318">
        <v>5</v>
      </c>
      <c r="Q318" t="s">
        <v>193</v>
      </c>
    </row>
    <row r="319" spans="1:17" s="3" customFormat="1">
      <c r="A319" s="81">
        <v>2.4740910208333335E-2</v>
      </c>
      <c r="B319" t="s">
        <v>46</v>
      </c>
      <c r="C319" t="s">
        <v>628</v>
      </c>
      <c r="D319"/>
      <c r="E319" t="s">
        <v>61</v>
      </c>
      <c r="F319"/>
      <c r="G319" t="s">
        <v>47</v>
      </c>
      <c r="H319"/>
      <c r="I319" s="277">
        <v>46321.374756944446</v>
      </c>
      <c r="J319" t="s">
        <v>624</v>
      </c>
      <c r="K319" t="s">
        <v>386</v>
      </c>
      <c r="L319" s="276">
        <v>46320</v>
      </c>
      <c r="M319" t="s">
        <v>377</v>
      </c>
      <c r="N319" t="s">
        <v>177</v>
      </c>
      <c r="O319" t="s">
        <v>178</v>
      </c>
      <c r="P319">
        <v>5</v>
      </c>
      <c r="Q319" t="s">
        <v>193</v>
      </c>
    </row>
    <row r="320" spans="1:17" s="3" customFormat="1">
      <c r="A320" s="81">
        <v>2.4671851493055556E-2</v>
      </c>
      <c r="B320" t="s">
        <v>46</v>
      </c>
      <c r="C320"/>
      <c r="D320"/>
      <c r="E320" t="s">
        <v>53</v>
      </c>
      <c r="F320"/>
      <c r="G320" t="s">
        <v>47</v>
      </c>
      <c r="H320"/>
      <c r="I320" s="277">
        <v>46321.374490740738</v>
      </c>
      <c r="J320" t="s">
        <v>624</v>
      </c>
      <c r="K320" t="s">
        <v>386</v>
      </c>
      <c r="L320" s="276">
        <v>46320</v>
      </c>
      <c r="M320" t="s">
        <v>377</v>
      </c>
      <c r="N320" t="s">
        <v>177</v>
      </c>
      <c r="O320" t="s">
        <v>178</v>
      </c>
      <c r="P320">
        <v>5</v>
      </c>
      <c r="Q320" t="s">
        <v>193</v>
      </c>
    </row>
    <row r="321" spans="1:17" s="3" customFormat="1">
      <c r="A321" s="81">
        <v>2.417027712962963E-2</v>
      </c>
      <c r="B321" t="s">
        <v>46</v>
      </c>
      <c r="C321"/>
      <c r="D321"/>
      <c r="E321" t="s">
        <v>37</v>
      </c>
      <c r="F321"/>
      <c r="G321" t="s">
        <v>47</v>
      </c>
      <c r="H321"/>
      <c r="I321" s="277">
        <v>46321.374351851853</v>
      </c>
      <c r="J321" t="s">
        <v>624</v>
      </c>
      <c r="K321" t="s">
        <v>386</v>
      </c>
      <c r="L321" s="276">
        <v>46320</v>
      </c>
      <c r="M321" t="s">
        <v>377</v>
      </c>
      <c r="N321" t="s">
        <v>177</v>
      </c>
      <c r="O321" t="s">
        <v>178</v>
      </c>
      <c r="P321">
        <v>5</v>
      </c>
      <c r="Q321" t="s">
        <v>193</v>
      </c>
    </row>
    <row r="322" spans="1:17" s="3" customFormat="1">
      <c r="A322" s="81">
        <v>2.417027712962963E-2</v>
      </c>
      <c r="B322" t="s">
        <v>46</v>
      </c>
      <c r="C322"/>
      <c r="D322"/>
      <c r="E322" t="s">
        <v>160</v>
      </c>
      <c r="F322" t="s">
        <v>606</v>
      </c>
      <c r="G322" t="s">
        <v>47</v>
      </c>
      <c r="H322"/>
      <c r="I322" s="277">
        <v>46321.374351851853</v>
      </c>
      <c r="J322" t="s">
        <v>624</v>
      </c>
      <c r="K322" t="s">
        <v>386</v>
      </c>
      <c r="L322" s="276">
        <v>46320</v>
      </c>
      <c r="M322" t="s">
        <v>377</v>
      </c>
      <c r="N322" t="s">
        <v>177</v>
      </c>
      <c r="O322" t="s">
        <v>178</v>
      </c>
      <c r="P322">
        <v>5</v>
      </c>
      <c r="Q322" t="s">
        <v>193</v>
      </c>
    </row>
    <row r="323" spans="1:17" s="3" customFormat="1">
      <c r="A323" s="81">
        <v>2.4090620335648145E-2</v>
      </c>
      <c r="B323" t="s">
        <v>46</v>
      </c>
      <c r="C323" t="s">
        <v>631</v>
      </c>
      <c r="D323"/>
      <c r="E323" t="s">
        <v>405</v>
      </c>
      <c r="F323"/>
      <c r="G323" t="s">
        <v>47</v>
      </c>
      <c r="H323"/>
      <c r="I323" s="277">
        <v>46321.374085648145</v>
      </c>
      <c r="J323" t="s">
        <v>624</v>
      </c>
      <c r="K323" t="s">
        <v>386</v>
      </c>
      <c r="L323" s="276">
        <v>46320</v>
      </c>
      <c r="M323" t="s">
        <v>377</v>
      </c>
      <c r="N323" t="s">
        <v>177</v>
      </c>
      <c r="O323" t="s">
        <v>178</v>
      </c>
      <c r="P323">
        <v>5</v>
      </c>
      <c r="Q323" t="s">
        <v>193</v>
      </c>
    </row>
    <row r="324" spans="1:17" s="3" customFormat="1">
      <c r="A324" s="81">
        <v>2.4050045451388887E-2</v>
      </c>
      <c r="B324" t="s">
        <v>46</v>
      </c>
      <c r="C324" t="s">
        <v>32</v>
      </c>
      <c r="D324"/>
      <c r="E324" t="s">
        <v>60</v>
      </c>
      <c r="F324"/>
      <c r="G324" t="s">
        <v>47</v>
      </c>
      <c r="H324"/>
      <c r="I324" s="277">
        <v>46321.373912037037</v>
      </c>
      <c r="J324" t="s">
        <v>624</v>
      </c>
      <c r="K324" t="s">
        <v>386</v>
      </c>
      <c r="L324" s="276">
        <v>46320</v>
      </c>
      <c r="M324" t="s">
        <v>377</v>
      </c>
      <c r="N324" t="s">
        <v>177</v>
      </c>
      <c r="O324" t="s">
        <v>178</v>
      </c>
      <c r="P324">
        <v>5</v>
      </c>
      <c r="Q324" t="s">
        <v>193</v>
      </c>
    </row>
    <row r="325" spans="1:17" s="3" customFormat="1">
      <c r="A325" s="81">
        <v>2.3944182569444441E-2</v>
      </c>
      <c r="B325" t="s">
        <v>46</v>
      </c>
      <c r="C325"/>
      <c r="D325"/>
      <c r="E325" t="s">
        <v>53</v>
      </c>
      <c r="F325"/>
      <c r="G325" t="s">
        <v>47</v>
      </c>
      <c r="H325"/>
      <c r="I325" s="277">
        <v>46321.373576388891</v>
      </c>
      <c r="J325" t="s">
        <v>624</v>
      </c>
      <c r="K325" t="s">
        <v>386</v>
      </c>
      <c r="L325" s="276">
        <v>46320</v>
      </c>
      <c r="M325" t="s">
        <v>377</v>
      </c>
      <c r="N325" t="s">
        <v>177</v>
      </c>
      <c r="O325" t="s">
        <v>178</v>
      </c>
      <c r="P325">
        <v>5</v>
      </c>
      <c r="Q325" t="s">
        <v>193</v>
      </c>
    </row>
    <row r="326" spans="1:17" s="3" customFormat="1">
      <c r="A326" s="81">
        <v>2.3717654490740741E-2</v>
      </c>
      <c r="B326" t="s">
        <v>46</v>
      </c>
      <c r="C326"/>
      <c r="D326"/>
      <c r="E326" t="s">
        <v>37</v>
      </c>
      <c r="F326"/>
      <c r="G326" t="s">
        <v>113</v>
      </c>
      <c r="H326"/>
      <c r="I326" s="277">
        <v>46321.373368055552</v>
      </c>
      <c r="J326" t="s">
        <v>624</v>
      </c>
      <c r="K326" t="s">
        <v>386</v>
      </c>
      <c r="L326" s="276">
        <v>46320</v>
      </c>
      <c r="M326" t="s">
        <v>377</v>
      </c>
      <c r="N326" t="s">
        <v>177</v>
      </c>
      <c r="O326" t="s">
        <v>178</v>
      </c>
      <c r="P326">
        <v>5</v>
      </c>
      <c r="Q326" t="s">
        <v>193</v>
      </c>
    </row>
    <row r="327" spans="1:17" s="3" customFormat="1">
      <c r="A327" s="81">
        <v>2.3656458703703705E-2</v>
      </c>
      <c r="B327" t="s">
        <v>46</v>
      </c>
      <c r="C327" t="s">
        <v>484</v>
      </c>
      <c r="D327"/>
      <c r="E327" t="s">
        <v>57</v>
      </c>
      <c r="F327"/>
      <c r="G327" t="s">
        <v>113</v>
      </c>
      <c r="H327"/>
      <c r="I327" s="277">
        <v>46321.373298611114</v>
      </c>
      <c r="J327" t="s">
        <v>624</v>
      </c>
      <c r="K327" t="s">
        <v>386</v>
      </c>
      <c r="L327" s="276">
        <v>46320</v>
      </c>
      <c r="M327" t="s">
        <v>377</v>
      </c>
      <c r="N327" t="s">
        <v>177</v>
      </c>
      <c r="O327" t="s">
        <v>178</v>
      </c>
      <c r="P327">
        <v>5</v>
      </c>
      <c r="Q327" t="s">
        <v>193</v>
      </c>
    </row>
    <row r="328" spans="1:17" s="3" customFormat="1">
      <c r="A328" s="81">
        <v>2.3592750601851852E-2</v>
      </c>
      <c r="B328" t="s">
        <v>46</v>
      </c>
      <c r="C328" t="s">
        <v>631</v>
      </c>
      <c r="D328"/>
      <c r="E328" t="s">
        <v>57</v>
      </c>
      <c r="F328"/>
      <c r="G328" t="s">
        <v>113</v>
      </c>
      <c r="H328"/>
      <c r="I328" s="277">
        <v>46321.372812499998</v>
      </c>
      <c r="J328" t="s">
        <v>624</v>
      </c>
      <c r="K328" t="s">
        <v>386</v>
      </c>
      <c r="L328" s="276">
        <v>46320</v>
      </c>
      <c r="M328" t="s">
        <v>377</v>
      </c>
      <c r="N328" t="s">
        <v>177</v>
      </c>
      <c r="O328" t="s">
        <v>178</v>
      </c>
      <c r="P328">
        <v>5</v>
      </c>
      <c r="Q328" t="s">
        <v>193</v>
      </c>
    </row>
    <row r="329" spans="1:17" s="3" customFormat="1">
      <c r="A329" s="81">
        <v>2.3585585682870371E-2</v>
      </c>
      <c r="B329" t="s">
        <v>46</v>
      </c>
      <c r="C329"/>
      <c r="D329"/>
      <c r="E329" t="s">
        <v>229</v>
      </c>
      <c r="F329"/>
      <c r="G329" t="s">
        <v>113</v>
      </c>
      <c r="H329"/>
      <c r="I329" s="277">
        <v>46321.372673611113</v>
      </c>
      <c r="J329" t="s">
        <v>624</v>
      </c>
      <c r="K329" t="s">
        <v>386</v>
      </c>
      <c r="L329" s="276">
        <v>46320</v>
      </c>
      <c r="M329" t="s">
        <v>377</v>
      </c>
      <c r="N329" t="s">
        <v>177</v>
      </c>
      <c r="O329" t="s">
        <v>178</v>
      </c>
      <c r="P329">
        <v>5</v>
      </c>
      <c r="Q329" t="s">
        <v>193</v>
      </c>
    </row>
    <row r="330" spans="1:17" s="3" customFormat="1">
      <c r="A330" s="81">
        <v>2.3465703912037037E-2</v>
      </c>
      <c r="B330" t="s">
        <v>46</v>
      </c>
      <c r="C330"/>
      <c r="D330"/>
      <c r="E330" t="s">
        <v>54</v>
      </c>
      <c r="F330"/>
      <c r="G330" t="s">
        <v>113</v>
      </c>
      <c r="H330"/>
      <c r="I330" s="277">
        <v>46321.372465277775</v>
      </c>
      <c r="J330" t="s">
        <v>624</v>
      </c>
      <c r="K330" t="s">
        <v>386</v>
      </c>
      <c r="L330" s="276">
        <v>46320</v>
      </c>
      <c r="M330" t="s">
        <v>377</v>
      </c>
      <c r="N330" t="s">
        <v>177</v>
      </c>
      <c r="O330" t="s">
        <v>178</v>
      </c>
      <c r="P330">
        <v>5</v>
      </c>
      <c r="Q330" t="s">
        <v>193</v>
      </c>
    </row>
    <row r="331" spans="1:17" s="3" customFormat="1">
      <c r="A331" s="81">
        <v>2.268257829861111E-2</v>
      </c>
      <c r="B331" t="s">
        <v>46</v>
      </c>
      <c r="C331"/>
      <c r="D331"/>
      <c r="E331" t="s">
        <v>37</v>
      </c>
      <c r="F331"/>
      <c r="G331" t="s">
        <v>113</v>
      </c>
      <c r="H331"/>
      <c r="I331" s="277">
        <v>46321.371898148151</v>
      </c>
      <c r="J331" t="s">
        <v>624</v>
      </c>
      <c r="K331" t="s">
        <v>386</v>
      </c>
      <c r="L331" s="276">
        <v>46320</v>
      </c>
      <c r="M331" t="s">
        <v>377</v>
      </c>
      <c r="N331" t="s">
        <v>177</v>
      </c>
      <c r="O331" t="s">
        <v>178</v>
      </c>
      <c r="P331">
        <v>5</v>
      </c>
      <c r="Q331" t="s">
        <v>193</v>
      </c>
    </row>
    <row r="332" spans="1:17" s="3" customFormat="1">
      <c r="A332" s="81">
        <v>2.2605710972222224E-2</v>
      </c>
      <c r="B332" t="s">
        <v>46</v>
      </c>
      <c r="C332" t="s">
        <v>630</v>
      </c>
      <c r="D332"/>
      <c r="E332" t="s">
        <v>57</v>
      </c>
      <c r="F332"/>
      <c r="G332" t="s">
        <v>113</v>
      </c>
      <c r="H332"/>
      <c r="I332" s="277">
        <v>46321.371805555558</v>
      </c>
      <c r="J332" t="s">
        <v>624</v>
      </c>
      <c r="K332" t="s">
        <v>386</v>
      </c>
      <c r="L332" s="276">
        <v>46320</v>
      </c>
      <c r="M332" t="s">
        <v>377</v>
      </c>
      <c r="N332" t="s">
        <v>177</v>
      </c>
      <c r="O332" t="s">
        <v>178</v>
      </c>
      <c r="P332">
        <v>5</v>
      </c>
      <c r="Q332" t="s">
        <v>193</v>
      </c>
    </row>
    <row r="333" spans="1:17" s="3" customFormat="1">
      <c r="A333" s="81">
        <v>2.2582535798611112E-2</v>
      </c>
      <c r="B333" t="s">
        <v>46</v>
      </c>
      <c r="C333" t="s">
        <v>486</v>
      </c>
      <c r="D333"/>
      <c r="E333" t="s">
        <v>9</v>
      </c>
      <c r="F333"/>
      <c r="G333" t="s">
        <v>113</v>
      </c>
      <c r="H333"/>
      <c r="I333" s="277">
        <v>46321.371689814812</v>
      </c>
      <c r="J333" t="s">
        <v>624</v>
      </c>
      <c r="K333" t="s">
        <v>386</v>
      </c>
      <c r="L333" s="276">
        <v>46320</v>
      </c>
      <c r="M333" t="s">
        <v>377</v>
      </c>
      <c r="N333" t="s">
        <v>177</v>
      </c>
      <c r="O333" t="s">
        <v>178</v>
      </c>
      <c r="P333">
        <v>5</v>
      </c>
      <c r="Q333" t="s">
        <v>193</v>
      </c>
    </row>
    <row r="334" spans="1:17" s="3" customFormat="1">
      <c r="A334" s="81">
        <v>2.2573464884259258E-2</v>
      </c>
      <c r="B334" t="s">
        <v>46</v>
      </c>
      <c r="C334" t="s">
        <v>484</v>
      </c>
      <c r="D334"/>
      <c r="E334" t="s">
        <v>9</v>
      </c>
      <c r="F334"/>
      <c r="G334" t="s">
        <v>113</v>
      </c>
      <c r="H334"/>
      <c r="I334" s="277">
        <v>46321.371504629627</v>
      </c>
      <c r="J334" t="s">
        <v>624</v>
      </c>
      <c r="K334" t="s">
        <v>386</v>
      </c>
      <c r="L334" s="276">
        <v>46320</v>
      </c>
      <c r="M334" t="s">
        <v>377</v>
      </c>
      <c r="N334" t="s">
        <v>177</v>
      </c>
      <c r="O334" t="s">
        <v>178</v>
      </c>
      <c r="P334">
        <v>5</v>
      </c>
      <c r="Q334" t="s">
        <v>193</v>
      </c>
    </row>
    <row r="335" spans="1:17" s="3" customFormat="1">
      <c r="A335" s="81">
        <v>2.2309893773148147E-2</v>
      </c>
      <c r="B335" t="s">
        <v>46</v>
      </c>
      <c r="C335"/>
      <c r="D335"/>
      <c r="E335" t="s">
        <v>62</v>
      </c>
      <c r="F335"/>
      <c r="G335" t="s">
        <v>113</v>
      </c>
      <c r="H335"/>
      <c r="I335" s="277">
        <v>46321.371145833335</v>
      </c>
      <c r="J335" t="s">
        <v>624</v>
      </c>
      <c r="K335" t="s">
        <v>386</v>
      </c>
      <c r="L335" s="276">
        <v>46320</v>
      </c>
      <c r="M335" t="s">
        <v>377</v>
      </c>
      <c r="N335" t="s">
        <v>177</v>
      </c>
      <c r="O335" t="s">
        <v>178</v>
      </c>
      <c r="P335">
        <v>5</v>
      </c>
      <c r="Q335" t="s">
        <v>193</v>
      </c>
    </row>
    <row r="336" spans="1:17" s="3" customFormat="1">
      <c r="A336" s="81">
        <v>2.2240695925925924E-2</v>
      </c>
      <c r="B336" t="s">
        <v>46</v>
      </c>
      <c r="C336"/>
      <c r="D336"/>
      <c r="E336" t="s">
        <v>53</v>
      </c>
      <c r="F336"/>
      <c r="G336" t="s">
        <v>113</v>
      </c>
      <c r="H336"/>
      <c r="I336" s="277">
        <v>46321.37096064815</v>
      </c>
      <c r="J336" t="s">
        <v>624</v>
      </c>
      <c r="K336" t="s">
        <v>386</v>
      </c>
      <c r="L336" s="276">
        <v>46320</v>
      </c>
      <c r="M336" t="s">
        <v>377</v>
      </c>
      <c r="N336" t="s">
        <v>177</v>
      </c>
      <c r="O336" t="s">
        <v>178</v>
      </c>
      <c r="P336">
        <v>5</v>
      </c>
      <c r="Q336" t="s">
        <v>193</v>
      </c>
    </row>
    <row r="337" spans="1:17" s="3" customFormat="1">
      <c r="A337" s="81">
        <v>2.1678395127314815E-2</v>
      </c>
      <c r="B337" t="s">
        <v>46</v>
      </c>
      <c r="C337"/>
      <c r="D337"/>
      <c r="E337" t="s">
        <v>37</v>
      </c>
      <c r="F337"/>
      <c r="G337" t="s">
        <v>113</v>
      </c>
      <c r="H337"/>
      <c r="I337" s="277">
        <v>46321.370787037034</v>
      </c>
      <c r="J337" t="s">
        <v>624</v>
      </c>
      <c r="K337" t="s">
        <v>386</v>
      </c>
      <c r="L337" s="276">
        <v>46320</v>
      </c>
      <c r="M337" t="s">
        <v>377</v>
      </c>
      <c r="N337" t="s">
        <v>177</v>
      </c>
      <c r="O337" t="s">
        <v>178</v>
      </c>
      <c r="P337">
        <v>5</v>
      </c>
      <c r="Q337" t="s">
        <v>193</v>
      </c>
    </row>
    <row r="338" spans="1:17" s="3" customFormat="1">
      <c r="A338" s="81">
        <v>2.1678395127314815E-2</v>
      </c>
      <c r="B338" t="s">
        <v>46</v>
      </c>
      <c r="C338" t="s">
        <v>482</v>
      </c>
      <c r="D338" t="s">
        <v>169</v>
      </c>
      <c r="E338" t="s">
        <v>161</v>
      </c>
      <c r="F338" t="s">
        <v>609</v>
      </c>
      <c r="G338" t="s">
        <v>113</v>
      </c>
      <c r="H338"/>
      <c r="I338" s="277">
        <v>46321.370787037034</v>
      </c>
      <c r="J338" t="s">
        <v>624</v>
      </c>
      <c r="K338" t="s">
        <v>386</v>
      </c>
      <c r="L338" s="276">
        <v>46320</v>
      </c>
      <c r="M338" t="s">
        <v>377</v>
      </c>
      <c r="N338" t="s">
        <v>177</v>
      </c>
      <c r="O338" t="s">
        <v>178</v>
      </c>
      <c r="P338">
        <v>5</v>
      </c>
      <c r="Q338" t="s">
        <v>193</v>
      </c>
    </row>
    <row r="339" spans="1:17" s="3" customFormat="1">
      <c r="A339" s="81">
        <v>2.1643940243055555E-2</v>
      </c>
      <c r="B339" t="s">
        <v>46</v>
      </c>
      <c r="C339" t="s">
        <v>482</v>
      </c>
      <c r="D339"/>
      <c r="E339" t="s">
        <v>84</v>
      </c>
      <c r="F339"/>
      <c r="G339" t="s">
        <v>113</v>
      </c>
      <c r="H339"/>
      <c r="I339" s="277">
        <v>46321.370682870373</v>
      </c>
      <c r="J339" t="s">
        <v>624</v>
      </c>
      <c r="K339" t="s">
        <v>386</v>
      </c>
      <c r="L339" s="276">
        <v>46320</v>
      </c>
      <c r="M339" t="s">
        <v>377</v>
      </c>
      <c r="N339" t="s">
        <v>177</v>
      </c>
      <c r="O339" t="s">
        <v>178</v>
      </c>
      <c r="P339">
        <v>5</v>
      </c>
      <c r="Q339" t="s">
        <v>193</v>
      </c>
    </row>
    <row r="340" spans="1:17" s="3" customFormat="1">
      <c r="A340" s="81">
        <v>2.1626502233796297E-2</v>
      </c>
      <c r="B340" t="s">
        <v>46</v>
      </c>
      <c r="C340" t="s">
        <v>631</v>
      </c>
      <c r="D340"/>
      <c r="E340" t="s">
        <v>57</v>
      </c>
      <c r="F340"/>
      <c r="G340" t="s">
        <v>113</v>
      </c>
      <c r="H340"/>
      <c r="I340" s="277">
        <v>46321.370578703703</v>
      </c>
      <c r="J340" t="s">
        <v>624</v>
      </c>
      <c r="K340" t="s">
        <v>386</v>
      </c>
      <c r="L340" s="276">
        <v>46320</v>
      </c>
      <c r="M340" t="s">
        <v>377</v>
      </c>
      <c r="N340" t="s">
        <v>177</v>
      </c>
      <c r="O340" t="s">
        <v>178</v>
      </c>
      <c r="P340">
        <v>5</v>
      </c>
      <c r="Q340" t="s">
        <v>193</v>
      </c>
    </row>
    <row r="341" spans="1:17" s="3" customFormat="1">
      <c r="A341" s="81">
        <v>2.1562755995370372E-2</v>
      </c>
      <c r="B341" t="s">
        <v>46</v>
      </c>
      <c r="C341" t="s">
        <v>483</v>
      </c>
      <c r="D341"/>
      <c r="E341" t="s">
        <v>57</v>
      </c>
      <c r="F341"/>
      <c r="G341" t="s">
        <v>113</v>
      </c>
      <c r="H341"/>
      <c r="I341" s="277">
        <v>46321.370416666665</v>
      </c>
      <c r="J341" t="s">
        <v>624</v>
      </c>
      <c r="K341" t="s">
        <v>386</v>
      </c>
      <c r="L341" s="276">
        <v>46320</v>
      </c>
      <c r="M341" t="s">
        <v>377</v>
      </c>
      <c r="N341" t="s">
        <v>177</v>
      </c>
      <c r="O341" t="s">
        <v>178</v>
      </c>
      <c r="P341">
        <v>5</v>
      </c>
      <c r="Q341" t="s">
        <v>193</v>
      </c>
    </row>
    <row r="342" spans="1:17" s="3" customFormat="1">
      <c r="A342" s="81">
        <v>2.1486184988425926E-2</v>
      </c>
      <c r="B342" t="s">
        <v>46</v>
      </c>
      <c r="C342"/>
      <c r="D342"/>
      <c r="E342" t="s">
        <v>62</v>
      </c>
      <c r="F342"/>
      <c r="G342" t="s">
        <v>113</v>
      </c>
      <c r="H342"/>
      <c r="I342" s="277">
        <v>46321.370300925926</v>
      </c>
      <c r="J342" t="s">
        <v>624</v>
      </c>
      <c r="K342" t="s">
        <v>386</v>
      </c>
      <c r="L342" s="276">
        <v>46320</v>
      </c>
      <c r="M342" t="s">
        <v>377</v>
      </c>
      <c r="N342" t="s">
        <v>177</v>
      </c>
      <c r="O342" t="s">
        <v>178</v>
      </c>
      <c r="P342">
        <v>5</v>
      </c>
      <c r="Q342" t="s">
        <v>193</v>
      </c>
    </row>
    <row r="343" spans="1:17" s="3" customFormat="1">
      <c r="A343" s="81">
        <v>2.145345513888889E-2</v>
      </c>
      <c r="B343" t="s">
        <v>46</v>
      </c>
      <c r="C343"/>
      <c r="D343"/>
      <c r="E343" t="s">
        <v>53</v>
      </c>
      <c r="F343"/>
      <c r="G343" t="s">
        <v>113</v>
      </c>
      <c r="H343"/>
      <c r="I343" s="277">
        <v>46321.370034722226</v>
      </c>
      <c r="J343" t="s">
        <v>624</v>
      </c>
      <c r="K343" t="s">
        <v>386</v>
      </c>
      <c r="L343" s="276">
        <v>46320</v>
      </c>
      <c r="M343" t="s">
        <v>377</v>
      </c>
      <c r="N343" t="s">
        <v>177</v>
      </c>
      <c r="O343" t="s">
        <v>178</v>
      </c>
      <c r="P343">
        <v>5</v>
      </c>
      <c r="Q343" t="s">
        <v>193</v>
      </c>
    </row>
    <row r="344" spans="1:17" s="3" customFormat="1">
      <c r="A344" s="81">
        <v>2.0849862083333334E-2</v>
      </c>
      <c r="B344" t="s">
        <v>46</v>
      </c>
      <c r="C344"/>
      <c r="D344"/>
      <c r="E344" t="s">
        <v>37</v>
      </c>
      <c r="F344"/>
      <c r="G344" t="s">
        <v>113</v>
      </c>
      <c r="H344"/>
      <c r="I344" s="277">
        <v>46321.36991898148</v>
      </c>
      <c r="J344" t="s">
        <v>624</v>
      </c>
      <c r="K344" t="s">
        <v>386</v>
      </c>
      <c r="L344" s="276">
        <v>46320</v>
      </c>
      <c r="M344" t="s">
        <v>377</v>
      </c>
      <c r="N344" t="s">
        <v>177</v>
      </c>
      <c r="O344" t="s">
        <v>178</v>
      </c>
      <c r="P344">
        <v>5</v>
      </c>
      <c r="Q344" t="s">
        <v>193</v>
      </c>
    </row>
    <row r="345" spans="1:17" s="3" customFormat="1">
      <c r="A345" s="81">
        <v>2.0849862083333334E-2</v>
      </c>
      <c r="B345" t="s">
        <v>46</v>
      </c>
      <c r="C345" t="s">
        <v>504</v>
      </c>
      <c r="D345" t="s">
        <v>169</v>
      </c>
      <c r="E345" t="s">
        <v>161</v>
      </c>
      <c r="F345" t="s">
        <v>600</v>
      </c>
      <c r="G345" t="s">
        <v>113</v>
      </c>
      <c r="H345"/>
      <c r="I345" s="277">
        <v>46321.36991898148</v>
      </c>
      <c r="J345" t="s">
        <v>624</v>
      </c>
      <c r="K345" t="s">
        <v>386</v>
      </c>
      <c r="L345" s="276">
        <v>46320</v>
      </c>
      <c r="M345" t="s">
        <v>377</v>
      </c>
      <c r="N345" t="s">
        <v>177</v>
      </c>
      <c r="O345" t="s">
        <v>178</v>
      </c>
      <c r="P345">
        <v>5</v>
      </c>
      <c r="Q345" t="s">
        <v>193</v>
      </c>
    </row>
    <row r="346" spans="1:17" s="3" customFormat="1">
      <c r="A346" s="81">
        <v>2.0736214745370372E-2</v>
      </c>
      <c r="B346" t="s">
        <v>46</v>
      </c>
      <c r="C346" t="s">
        <v>504</v>
      </c>
      <c r="D346"/>
      <c r="E346" t="s">
        <v>575</v>
      </c>
      <c r="F346"/>
      <c r="G346" t="s">
        <v>47</v>
      </c>
      <c r="H346"/>
      <c r="I346" s="277">
        <v>46321.369675925926</v>
      </c>
      <c r="J346" t="s">
        <v>624</v>
      </c>
      <c r="K346" t="s">
        <v>386</v>
      </c>
      <c r="L346" s="276">
        <v>46320</v>
      </c>
      <c r="M346" t="s">
        <v>377</v>
      </c>
      <c r="N346" t="s">
        <v>177</v>
      </c>
      <c r="O346" t="s">
        <v>178</v>
      </c>
      <c r="P346">
        <v>5</v>
      </c>
      <c r="Q346" t="s">
        <v>193</v>
      </c>
    </row>
    <row r="347" spans="1:17" s="3" customFormat="1">
      <c r="A347" s="81">
        <v>2.0669521712962963E-2</v>
      </c>
      <c r="B347" t="s">
        <v>46</v>
      </c>
      <c r="C347" t="s">
        <v>504</v>
      </c>
      <c r="D347"/>
      <c r="E347" t="s">
        <v>404</v>
      </c>
      <c r="F347"/>
      <c r="G347" t="s">
        <v>47</v>
      </c>
      <c r="H347"/>
      <c r="I347" s="277">
        <v>46321.36922453704</v>
      </c>
      <c r="J347" t="s">
        <v>624</v>
      </c>
      <c r="K347" t="s">
        <v>386</v>
      </c>
      <c r="L347" s="276">
        <v>46320</v>
      </c>
      <c r="M347" t="s">
        <v>377</v>
      </c>
      <c r="N347" t="s">
        <v>177</v>
      </c>
      <c r="O347" t="s">
        <v>178</v>
      </c>
      <c r="P347">
        <v>5</v>
      </c>
      <c r="Q347" t="s">
        <v>193</v>
      </c>
    </row>
    <row r="348" spans="1:17" s="3" customFormat="1">
      <c r="A348" s="81">
        <v>2.0571240532407407E-2</v>
      </c>
      <c r="B348" t="s">
        <v>46</v>
      </c>
      <c r="C348" t="s">
        <v>483</v>
      </c>
      <c r="D348"/>
      <c r="E348" t="s">
        <v>405</v>
      </c>
      <c r="F348"/>
      <c r="G348" t="s">
        <v>47</v>
      </c>
      <c r="H348"/>
      <c r="I348" s="277">
        <v>46321.369074074071</v>
      </c>
      <c r="J348" t="s">
        <v>624</v>
      </c>
      <c r="K348" t="s">
        <v>386</v>
      </c>
      <c r="L348" s="276">
        <v>46320</v>
      </c>
      <c r="M348" t="s">
        <v>377</v>
      </c>
      <c r="N348" t="s">
        <v>177</v>
      </c>
      <c r="O348" t="s">
        <v>178</v>
      </c>
      <c r="P348">
        <v>5</v>
      </c>
      <c r="Q348" t="s">
        <v>193</v>
      </c>
    </row>
    <row r="349" spans="1:17" s="3" customFormat="1">
      <c r="A349" s="81">
        <v>2.0478715405092593E-2</v>
      </c>
      <c r="B349" t="s">
        <v>46</v>
      </c>
      <c r="C349" t="s">
        <v>482</v>
      </c>
      <c r="D349"/>
      <c r="E349" t="s">
        <v>405</v>
      </c>
      <c r="F349"/>
      <c r="G349" t="s">
        <v>47</v>
      </c>
      <c r="H349"/>
      <c r="I349" s="277">
        <v>46321.368900462963</v>
      </c>
      <c r="J349" t="s">
        <v>624</v>
      </c>
      <c r="K349" t="s">
        <v>386</v>
      </c>
      <c r="L349" s="276">
        <v>46320</v>
      </c>
      <c r="M349" t="s">
        <v>377</v>
      </c>
      <c r="N349" t="s">
        <v>177</v>
      </c>
      <c r="O349" t="s">
        <v>178</v>
      </c>
      <c r="P349">
        <v>5</v>
      </c>
      <c r="Q349" t="s">
        <v>193</v>
      </c>
    </row>
    <row r="350" spans="1:17" s="3" customFormat="1">
      <c r="A350" s="81">
        <v>2.0461214560185185E-2</v>
      </c>
      <c r="B350" t="s">
        <v>46</v>
      </c>
      <c r="C350" t="s">
        <v>482</v>
      </c>
      <c r="D350"/>
      <c r="E350" t="s">
        <v>135</v>
      </c>
      <c r="F350"/>
      <c r="G350" t="s">
        <v>47</v>
      </c>
      <c r="H350"/>
      <c r="I350" s="277">
        <v>46321.368807870371</v>
      </c>
      <c r="J350" t="s">
        <v>624</v>
      </c>
      <c r="K350" t="s">
        <v>386</v>
      </c>
      <c r="L350" s="276">
        <v>46320</v>
      </c>
      <c r="M350" t="s">
        <v>377</v>
      </c>
      <c r="N350" t="s">
        <v>177</v>
      </c>
      <c r="O350" t="s">
        <v>178</v>
      </c>
      <c r="P350">
        <v>5</v>
      </c>
      <c r="Q350" t="s">
        <v>193</v>
      </c>
    </row>
    <row r="351" spans="1:17" s="3" customFormat="1">
      <c r="A351" s="81">
        <v>2.0409088483796297E-2</v>
      </c>
      <c r="B351" t="s">
        <v>46</v>
      </c>
      <c r="C351"/>
      <c r="D351"/>
      <c r="E351" t="s">
        <v>49</v>
      </c>
      <c r="F351"/>
      <c r="G351" t="s">
        <v>113</v>
      </c>
      <c r="H351"/>
      <c r="I351" s="277">
        <v>46321.368715277778</v>
      </c>
      <c r="J351" t="s">
        <v>624</v>
      </c>
      <c r="K351" t="s">
        <v>386</v>
      </c>
      <c r="L351" s="276">
        <v>46320</v>
      </c>
      <c r="M351" t="s">
        <v>377</v>
      </c>
      <c r="N351" t="s">
        <v>177</v>
      </c>
      <c r="O351" t="s">
        <v>178</v>
      </c>
      <c r="P351">
        <v>5</v>
      </c>
      <c r="Q351" t="s">
        <v>193</v>
      </c>
    </row>
    <row r="352" spans="1:17" s="3" customFormat="1">
      <c r="A352" s="81">
        <v>1.8985653032407408E-2</v>
      </c>
      <c r="B352" t="s">
        <v>46</v>
      </c>
      <c r="C352"/>
      <c r="D352"/>
      <c r="E352" t="s">
        <v>37</v>
      </c>
      <c r="F352"/>
      <c r="G352" t="s">
        <v>47</v>
      </c>
      <c r="H352"/>
      <c r="I352" s="277">
        <v>46321.368425925924</v>
      </c>
      <c r="J352" t="s">
        <v>624</v>
      </c>
      <c r="K352" t="s">
        <v>386</v>
      </c>
      <c r="L352" s="276">
        <v>46320</v>
      </c>
      <c r="M352" t="s">
        <v>377</v>
      </c>
      <c r="N352" t="s">
        <v>177</v>
      </c>
      <c r="O352" t="s">
        <v>178</v>
      </c>
      <c r="P352">
        <v>5</v>
      </c>
      <c r="Q352" t="s">
        <v>193</v>
      </c>
    </row>
    <row r="353" spans="1:17" s="3" customFormat="1">
      <c r="A353" s="81">
        <v>1.8985653032407408E-2</v>
      </c>
      <c r="B353" t="s">
        <v>46</v>
      </c>
      <c r="C353"/>
      <c r="D353"/>
      <c r="E353" t="s">
        <v>160</v>
      </c>
      <c r="F353" t="s">
        <v>609</v>
      </c>
      <c r="G353" t="s">
        <v>47</v>
      </c>
      <c r="H353"/>
      <c r="I353" s="277">
        <v>46321.368414351855</v>
      </c>
      <c r="J353" t="s">
        <v>624</v>
      </c>
      <c r="K353" t="s">
        <v>386</v>
      </c>
      <c r="L353" s="276">
        <v>46320</v>
      </c>
      <c r="M353" t="s">
        <v>377</v>
      </c>
      <c r="N353" t="s">
        <v>177</v>
      </c>
      <c r="O353" t="s">
        <v>178</v>
      </c>
      <c r="P353">
        <v>5</v>
      </c>
      <c r="Q353" t="s">
        <v>193</v>
      </c>
    </row>
    <row r="354" spans="1:17" s="3" customFormat="1">
      <c r="A354" s="81">
        <v>1.8909758090277777E-2</v>
      </c>
      <c r="B354" t="s">
        <v>46</v>
      </c>
      <c r="C354" t="s">
        <v>481</v>
      </c>
      <c r="D354"/>
      <c r="E354" t="s">
        <v>404</v>
      </c>
      <c r="F354"/>
      <c r="G354" t="s">
        <v>47</v>
      </c>
      <c r="H354"/>
      <c r="I354" s="277">
        <v>46321.367893518516</v>
      </c>
      <c r="J354" t="s">
        <v>624</v>
      </c>
      <c r="K354" t="s">
        <v>386</v>
      </c>
      <c r="L354" s="276">
        <v>46320</v>
      </c>
      <c r="M354" t="s">
        <v>377</v>
      </c>
      <c r="N354" t="s">
        <v>177</v>
      </c>
      <c r="O354" t="s">
        <v>178</v>
      </c>
      <c r="P354">
        <v>5</v>
      </c>
      <c r="Q354" t="s">
        <v>193</v>
      </c>
    </row>
    <row r="355" spans="1:17" s="3" customFormat="1">
      <c r="A355" s="81">
        <v>1.8837766666666665E-2</v>
      </c>
      <c r="B355" t="s">
        <v>46</v>
      </c>
      <c r="C355" t="s">
        <v>482</v>
      </c>
      <c r="D355"/>
      <c r="E355" t="s">
        <v>247</v>
      </c>
      <c r="F355"/>
      <c r="G355" t="s">
        <v>47</v>
      </c>
      <c r="H355"/>
      <c r="I355" s="277">
        <v>46321.367245370369</v>
      </c>
      <c r="J355" t="s">
        <v>624</v>
      </c>
      <c r="K355" t="s">
        <v>386</v>
      </c>
      <c r="L355" s="276">
        <v>46320</v>
      </c>
      <c r="M355" t="s">
        <v>377</v>
      </c>
      <c r="N355" t="s">
        <v>177</v>
      </c>
      <c r="O355" t="s">
        <v>178</v>
      </c>
      <c r="P355">
        <v>5</v>
      </c>
      <c r="Q355" t="s">
        <v>193</v>
      </c>
    </row>
    <row r="356" spans="1:17" s="3" customFormat="1">
      <c r="A356" s="81">
        <v>1.8808856099537037E-2</v>
      </c>
      <c r="B356" t="s">
        <v>46</v>
      </c>
      <c r="C356" t="s">
        <v>504</v>
      </c>
      <c r="D356"/>
      <c r="E356" t="s">
        <v>405</v>
      </c>
      <c r="F356"/>
      <c r="G356" t="s">
        <v>47</v>
      </c>
      <c r="H356"/>
      <c r="I356" s="277">
        <v>46321.367118055554</v>
      </c>
      <c r="J356" t="s">
        <v>624</v>
      </c>
      <c r="K356" t="s">
        <v>386</v>
      </c>
      <c r="L356" s="276">
        <v>46320</v>
      </c>
      <c r="M356" t="s">
        <v>377</v>
      </c>
      <c r="N356" t="s">
        <v>177</v>
      </c>
      <c r="O356" t="s">
        <v>178</v>
      </c>
      <c r="P356">
        <v>5</v>
      </c>
      <c r="Q356" t="s">
        <v>193</v>
      </c>
    </row>
    <row r="357" spans="1:17" s="3" customFormat="1">
      <c r="A357" s="81">
        <v>1.8739974143518516E-2</v>
      </c>
      <c r="B357" t="s">
        <v>46</v>
      </c>
      <c r="C357" t="s">
        <v>631</v>
      </c>
      <c r="D357"/>
      <c r="E357" t="s">
        <v>404</v>
      </c>
      <c r="F357"/>
      <c r="G357" t="s">
        <v>47</v>
      </c>
      <c r="H357"/>
      <c r="I357" s="277">
        <v>46321.366400462961</v>
      </c>
      <c r="J357" t="s">
        <v>624</v>
      </c>
      <c r="K357" t="s">
        <v>386</v>
      </c>
      <c r="L357" s="276">
        <v>46320</v>
      </c>
      <c r="M357" t="s">
        <v>377</v>
      </c>
      <c r="N357" t="s">
        <v>177</v>
      </c>
      <c r="O357" t="s">
        <v>178</v>
      </c>
      <c r="P357">
        <v>5</v>
      </c>
      <c r="Q357" t="s">
        <v>193</v>
      </c>
    </row>
    <row r="358" spans="1:17" s="3" customFormat="1">
      <c r="A358" s="81">
        <v>1.8641382662037038E-2</v>
      </c>
      <c r="B358" t="s">
        <v>46</v>
      </c>
      <c r="C358" t="s">
        <v>626</v>
      </c>
      <c r="D358"/>
      <c r="E358" t="s">
        <v>405</v>
      </c>
      <c r="F358"/>
      <c r="G358" t="s">
        <v>47</v>
      </c>
      <c r="H358"/>
      <c r="I358" s="277">
        <v>46321.366238425922</v>
      </c>
      <c r="J358" t="s">
        <v>624</v>
      </c>
      <c r="K358" t="s">
        <v>386</v>
      </c>
      <c r="L358" s="276">
        <v>46320</v>
      </c>
      <c r="M358" t="s">
        <v>377</v>
      </c>
      <c r="N358" t="s">
        <v>177</v>
      </c>
      <c r="O358" t="s">
        <v>178</v>
      </c>
      <c r="P358">
        <v>5</v>
      </c>
      <c r="Q358" t="s">
        <v>193</v>
      </c>
    </row>
    <row r="359" spans="1:17" s="3" customFormat="1">
      <c r="A359" s="81">
        <v>1.8645699386574073E-2</v>
      </c>
      <c r="B359" t="s">
        <v>46</v>
      </c>
      <c r="C359" t="s">
        <v>631</v>
      </c>
      <c r="D359"/>
      <c r="E359" t="s">
        <v>60</v>
      </c>
      <c r="F359"/>
      <c r="G359" t="s">
        <v>47</v>
      </c>
      <c r="H359"/>
      <c r="I359" s="277">
        <v>46321.365763888891</v>
      </c>
      <c r="J359" t="s">
        <v>624</v>
      </c>
      <c r="K359" t="s">
        <v>386</v>
      </c>
      <c r="L359" s="276">
        <v>46320</v>
      </c>
      <c r="M359" t="s">
        <v>377</v>
      </c>
      <c r="N359" t="s">
        <v>177</v>
      </c>
      <c r="O359" t="s">
        <v>178</v>
      </c>
      <c r="P359">
        <v>5</v>
      </c>
      <c r="Q359" t="s">
        <v>193</v>
      </c>
    </row>
    <row r="360" spans="1:17" s="3" customFormat="1">
      <c r="A360" s="81">
        <v>1.8571579953703704E-2</v>
      </c>
      <c r="B360" t="s">
        <v>46</v>
      </c>
      <c r="C360"/>
      <c r="D360"/>
      <c r="E360" t="s">
        <v>53</v>
      </c>
      <c r="F360"/>
      <c r="G360" t="s">
        <v>47</v>
      </c>
      <c r="H360"/>
      <c r="I360" s="277">
        <v>46321.364722222221</v>
      </c>
      <c r="J360" t="s">
        <v>624</v>
      </c>
      <c r="K360" t="s">
        <v>386</v>
      </c>
      <c r="L360" s="276">
        <v>46320</v>
      </c>
      <c r="M360" t="s">
        <v>377</v>
      </c>
      <c r="N360" t="s">
        <v>177</v>
      </c>
      <c r="O360" t="s">
        <v>178</v>
      </c>
      <c r="P360">
        <v>5</v>
      </c>
      <c r="Q360" t="s">
        <v>193</v>
      </c>
    </row>
    <row r="361" spans="1:17" s="3" customFormat="1">
      <c r="A361" s="81">
        <v>1.7971815185185185E-2</v>
      </c>
      <c r="B361" t="s">
        <v>46</v>
      </c>
      <c r="C361"/>
      <c r="D361"/>
      <c r="E361" t="s">
        <v>37</v>
      </c>
      <c r="F361"/>
      <c r="G361" t="s">
        <v>47</v>
      </c>
      <c r="H361"/>
      <c r="I361" s="277">
        <v>46321.364606481482</v>
      </c>
      <c r="J361" t="s">
        <v>624</v>
      </c>
      <c r="K361" t="s">
        <v>386</v>
      </c>
      <c r="L361" s="276">
        <v>46320</v>
      </c>
      <c r="M361" t="s">
        <v>377</v>
      </c>
      <c r="N361" t="s">
        <v>177</v>
      </c>
      <c r="O361" t="s">
        <v>178</v>
      </c>
      <c r="P361">
        <v>5</v>
      </c>
      <c r="Q361" t="s">
        <v>193</v>
      </c>
    </row>
    <row r="362" spans="1:17" s="3" customFormat="1">
      <c r="A362" s="81">
        <v>1.7971815185185185E-2</v>
      </c>
      <c r="B362" t="s">
        <v>46</v>
      </c>
      <c r="C362"/>
      <c r="D362"/>
      <c r="E362" t="s">
        <v>160</v>
      </c>
      <c r="F362" t="s">
        <v>600</v>
      </c>
      <c r="G362" t="s">
        <v>47</v>
      </c>
      <c r="H362"/>
      <c r="I362" s="277">
        <v>46321.364606481482</v>
      </c>
      <c r="J362" t="s">
        <v>624</v>
      </c>
      <c r="K362" t="s">
        <v>386</v>
      </c>
      <c r="L362" s="276">
        <v>46320</v>
      </c>
      <c r="M362" t="s">
        <v>377</v>
      </c>
      <c r="N362" t="s">
        <v>177</v>
      </c>
      <c r="O362" t="s">
        <v>178</v>
      </c>
      <c r="P362">
        <v>5</v>
      </c>
      <c r="Q362" t="s">
        <v>193</v>
      </c>
    </row>
    <row r="363" spans="1:17" s="3" customFormat="1">
      <c r="A363" s="81">
        <v>1.7937982638888888E-2</v>
      </c>
      <c r="B363" t="s">
        <v>46</v>
      </c>
      <c r="C363" t="s">
        <v>502</v>
      </c>
      <c r="D363"/>
      <c r="E363" t="s">
        <v>573</v>
      </c>
      <c r="F363"/>
      <c r="G363" t="s">
        <v>113</v>
      </c>
      <c r="H363"/>
      <c r="I363" s="277">
        <v>46321.364537037036</v>
      </c>
      <c r="J363" t="s">
        <v>624</v>
      </c>
      <c r="K363" t="s">
        <v>386</v>
      </c>
      <c r="L363" s="276">
        <v>46320</v>
      </c>
      <c r="M363" t="s">
        <v>377</v>
      </c>
      <c r="N363" t="s">
        <v>177</v>
      </c>
      <c r="O363" t="s">
        <v>178</v>
      </c>
      <c r="P363">
        <v>5</v>
      </c>
      <c r="Q363" t="s">
        <v>193</v>
      </c>
    </row>
    <row r="364" spans="1:17" s="3" customFormat="1">
      <c r="A364" s="81">
        <v>1.7870332326388887E-2</v>
      </c>
      <c r="B364" t="s">
        <v>46</v>
      </c>
      <c r="C364" t="s">
        <v>504</v>
      </c>
      <c r="D364"/>
      <c r="E364" t="s">
        <v>57</v>
      </c>
      <c r="F364"/>
      <c r="G364" t="s">
        <v>113</v>
      </c>
      <c r="H364"/>
      <c r="I364" s="277">
        <v>46321.364432870374</v>
      </c>
      <c r="J364" t="s">
        <v>624</v>
      </c>
      <c r="K364" t="s">
        <v>386</v>
      </c>
      <c r="L364" s="276">
        <v>46320</v>
      </c>
      <c r="M364" t="s">
        <v>377</v>
      </c>
      <c r="N364" t="s">
        <v>177</v>
      </c>
      <c r="O364" t="s">
        <v>178</v>
      </c>
      <c r="P364">
        <v>5</v>
      </c>
      <c r="Q364" t="s">
        <v>193</v>
      </c>
    </row>
    <row r="365" spans="1:17" s="3" customFormat="1">
      <c r="A365" s="81">
        <v>1.7805702581018518E-2</v>
      </c>
      <c r="B365" t="s">
        <v>46</v>
      </c>
      <c r="C365" t="s">
        <v>630</v>
      </c>
      <c r="D365"/>
      <c r="E365" t="s">
        <v>583</v>
      </c>
      <c r="F365"/>
      <c r="G365" t="s">
        <v>47</v>
      </c>
      <c r="H365"/>
      <c r="I365" s="277">
        <v>46321.364236111112</v>
      </c>
      <c r="J365" t="s">
        <v>624</v>
      </c>
      <c r="K365" t="s">
        <v>386</v>
      </c>
      <c r="L365" s="276">
        <v>46320</v>
      </c>
      <c r="M365" t="s">
        <v>377</v>
      </c>
      <c r="N365" t="s">
        <v>177</v>
      </c>
      <c r="O365" t="s">
        <v>178</v>
      </c>
      <c r="P365">
        <v>5</v>
      </c>
      <c r="Q365" t="s">
        <v>193</v>
      </c>
    </row>
    <row r="366" spans="1:17" s="3" customFormat="1">
      <c r="A366" s="81">
        <v>1.7782425162037038E-2</v>
      </c>
      <c r="B366" t="s">
        <v>46</v>
      </c>
      <c r="C366" t="s">
        <v>630</v>
      </c>
      <c r="D366"/>
      <c r="E366" t="s">
        <v>404</v>
      </c>
      <c r="F366"/>
      <c r="G366" t="s">
        <v>47</v>
      </c>
      <c r="H366"/>
      <c r="I366" s="277">
        <v>46321.364120370374</v>
      </c>
      <c r="J366" t="s">
        <v>624</v>
      </c>
      <c r="K366" t="s">
        <v>386</v>
      </c>
      <c r="L366" s="276">
        <v>46320</v>
      </c>
      <c r="M366" t="s">
        <v>377</v>
      </c>
      <c r="N366" t="s">
        <v>177</v>
      </c>
      <c r="O366" t="s">
        <v>178</v>
      </c>
      <c r="P366">
        <v>5</v>
      </c>
      <c r="Q366" t="s">
        <v>193</v>
      </c>
    </row>
    <row r="367" spans="1:17" s="3" customFormat="1">
      <c r="A367" s="81">
        <v>1.7753462928240739E-2</v>
      </c>
      <c r="B367" t="s">
        <v>46</v>
      </c>
      <c r="C367" t="s">
        <v>631</v>
      </c>
      <c r="D367"/>
      <c r="E367" t="s">
        <v>135</v>
      </c>
      <c r="F367"/>
      <c r="G367" t="s">
        <v>47</v>
      </c>
      <c r="H367"/>
      <c r="I367" s="277">
        <v>46321.364004629628</v>
      </c>
      <c r="J367" t="s">
        <v>624</v>
      </c>
      <c r="K367" t="s">
        <v>386</v>
      </c>
      <c r="L367" s="276">
        <v>46320</v>
      </c>
      <c r="M367" t="s">
        <v>377</v>
      </c>
      <c r="N367" t="s">
        <v>177</v>
      </c>
      <c r="O367" t="s">
        <v>178</v>
      </c>
      <c r="P367">
        <v>5</v>
      </c>
      <c r="Q367" t="s">
        <v>193</v>
      </c>
    </row>
    <row r="368" spans="1:17" s="3" customFormat="1">
      <c r="A368" s="81">
        <v>1.7725095381944445E-2</v>
      </c>
      <c r="B368" t="s">
        <v>46</v>
      </c>
      <c r="C368"/>
      <c r="D368"/>
      <c r="E368" t="s">
        <v>49</v>
      </c>
      <c r="F368"/>
      <c r="G368" t="s">
        <v>113</v>
      </c>
      <c r="H368"/>
      <c r="I368" s="277">
        <v>46321.36383101852</v>
      </c>
      <c r="J368" t="s">
        <v>624</v>
      </c>
      <c r="K368" t="s">
        <v>386</v>
      </c>
      <c r="L368" s="276">
        <v>46320</v>
      </c>
      <c r="M368" t="s">
        <v>377</v>
      </c>
      <c r="N368" t="s">
        <v>177</v>
      </c>
      <c r="O368" t="s">
        <v>178</v>
      </c>
      <c r="P368">
        <v>5</v>
      </c>
      <c r="Q368" t="s">
        <v>193</v>
      </c>
    </row>
    <row r="369" spans="1:17" s="3" customFormat="1">
      <c r="A369" s="81">
        <v>1.7300628773148148E-2</v>
      </c>
      <c r="B369" t="s">
        <v>46</v>
      </c>
      <c r="C369"/>
      <c r="D369"/>
      <c r="E369" t="s">
        <v>37</v>
      </c>
      <c r="F369"/>
      <c r="G369" t="s">
        <v>47</v>
      </c>
      <c r="H369"/>
      <c r="I369" s="277">
        <v>46321.363634259258</v>
      </c>
      <c r="J369" t="s">
        <v>624</v>
      </c>
      <c r="K369" t="s">
        <v>386</v>
      </c>
      <c r="L369" s="276">
        <v>46320</v>
      </c>
      <c r="M369" t="s">
        <v>377</v>
      </c>
      <c r="N369" t="s">
        <v>177</v>
      </c>
      <c r="O369" t="s">
        <v>178</v>
      </c>
      <c r="P369">
        <v>5</v>
      </c>
      <c r="Q369" t="s">
        <v>193</v>
      </c>
    </row>
    <row r="370" spans="1:17" s="3" customFormat="1">
      <c r="A370" s="81">
        <v>1.7241363252314814E-2</v>
      </c>
      <c r="B370" t="s">
        <v>46</v>
      </c>
      <c r="C370" t="s">
        <v>486</v>
      </c>
      <c r="D370"/>
      <c r="E370" t="s">
        <v>133</v>
      </c>
      <c r="F370"/>
      <c r="G370" t="s">
        <v>47</v>
      </c>
      <c r="H370"/>
      <c r="I370" s="277">
        <v>46321.363344907404</v>
      </c>
      <c r="J370" t="s">
        <v>624</v>
      </c>
      <c r="K370" t="s">
        <v>386</v>
      </c>
      <c r="L370" s="276">
        <v>46320</v>
      </c>
      <c r="M370" t="s">
        <v>377</v>
      </c>
      <c r="N370" t="s">
        <v>177</v>
      </c>
      <c r="O370" t="s">
        <v>178</v>
      </c>
      <c r="P370">
        <v>5</v>
      </c>
      <c r="Q370" t="s">
        <v>193</v>
      </c>
    </row>
    <row r="371" spans="1:17" s="3" customFormat="1">
      <c r="A371" s="81">
        <v>1.7177611643518519E-2</v>
      </c>
      <c r="B371" t="s">
        <v>46</v>
      </c>
      <c r="C371" t="s">
        <v>483</v>
      </c>
      <c r="D371"/>
      <c r="E371" t="s">
        <v>405</v>
      </c>
      <c r="F371"/>
      <c r="G371" t="s">
        <v>47</v>
      </c>
      <c r="H371"/>
      <c r="I371" s="277">
        <v>46321.363217592596</v>
      </c>
      <c r="J371" t="s">
        <v>624</v>
      </c>
      <c r="K371" t="s">
        <v>386</v>
      </c>
      <c r="L371" s="276">
        <v>46320</v>
      </c>
      <c r="M371" t="s">
        <v>377</v>
      </c>
      <c r="N371" t="s">
        <v>177</v>
      </c>
      <c r="O371" t="s">
        <v>178</v>
      </c>
      <c r="P371">
        <v>5</v>
      </c>
      <c r="Q371" t="s">
        <v>193</v>
      </c>
    </row>
    <row r="372" spans="1:17" s="3" customFormat="1">
      <c r="A372" s="81">
        <v>1.7079832256944445E-2</v>
      </c>
      <c r="B372" t="s">
        <v>46</v>
      </c>
      <c r="C372" t="s">
        <v>153</v>
      </c>
      <c r="D372"/>
      <c r="E372" t="s">
        <v>405</v>
      </c>
      <c r="F372"/>
      <c r="G372" t="s">
        <v>47</v>
      </c>
      <c r="H372"/>
      <c r="I372" s="277">
        <v>46321.363078703704</v>
      </c>
      <c r="J372" t="s">
        <v>624</v>
      </c>
      <c r="K372" t="s">
        <v>386</v>
      </c>
      <c r="L372" s="276">
        <v>46320</v>
      </c>
      <c r="M372" t="s">
        <v>377</v>
      </c>
      <c r="N372" t="s">
        <v>177</v>
      </c>
      <c r="O372" t="s">
        <v>178</v>
      </c>
      <c r="P372">
        <v>5</v>
      </c>
      <c r="Q372" t="s">
        <v>193</v>
      </c>
    </row>
    <row r="373" spans="1:17" s="3" customFormat="1">
      <c r="A373" s="81">
        <v>1.6962182581018517E-2</v>
      </c>
      <c r="B373" t="s">
        <v>46</v>
      </c>
      <c r="C373" t="s">
        <v>631</v>
      </c>
      <c r="D373"/>
      <c r="E373" t="s">
        <v>60</v>
      </c>
      <c r="F373"/>
      <c r="G373" t="s">
        <v>47</v>
      </c>
      <c r="H373"/>
      <c r="I373" s="277">
        <v>46321.36277777778</v>
      </c>
      <c r="J373" t="s">
        <v>624</v>
      </c>
      <c r="K373" t="s">
        <v>386</v>
      </c>
      <c r="L373" s="276">
        <v>46320</v>
      </c>
      <c r="M373" t="s">
        <v>377</v>
      </c>
      <c r="N373" t="s">
        <v>177</v>
      </c>
      <c r="O373" t="s">
        <v>178</v>
      </c>
      <c r="P373">
        <v>5</v>
      </c>
      <c r="Q373" t="s">
        <v>193</v>
      </c>
    </row>
    <row r="374" spans="1:17" s="3" customFormat="1">
      <c r="A374" s="81">
        <v>1.6898915462962964E-2</v>
      </c>
      <c r="B374" t="s">
        <v>46</v>
      </c>
      <c r="C374"/>
      <c r="D374"/>
      <c r="E374" t="s">
        <v>53</v>
      </c>
      <c r="F374"/>
      <c r="G374" t="s">
        <v>47</v>
      </c>
      <c r="H374"/>
      <c r="I374" s="277">
        <v>46321.362488425926</v>
      </c>
      <c r="J374" t="s">
        <v>624</v>
      </c>
      <c r="K374" t="s">
        <v>386</v>
      </c>
      <c r="L374" s="276">
        <v>46320</v>
      </c>
      <c r="M374" t="s">
        <v>377</v>
      </c>
      <c r="N374" t="s">
        <v>177</v>
      </c>
      <c r="O374" t="s">
        <v>178</v>
      </c>
      <c r="P374">
        <v>5</v>
      </c>
      <c r="Q374" t="s">
        <v>193</v>
      </c>
    </row>
    <row r="375" spans="1:17" s="3" customFormat="1">
      <c r="A375" s="81">
        <v>1.6140425092592593E-2</v>
      </c>
      <c r="B375" t="s">
        <v>46</v>
      </c>
      <c r="C375"/>
      <c r="D375"/>
      <c r="E375" t="s">
        <v>37</v>
      </c>
      <c r="F375"/>
      <c r="G375" t="s">
        <v>47</v>
      </c>
      <c r="H375"/>
      <c r="I375" s="277">
        <v>46321.362199074072</v>
      </c>
      <c r="J375" t="s">
        <v>624</v>
      </c>
      <c r="K375" t="s">
        <v>386</v>
      </c>
      <c r="L375" s="276">
        <v>46320</v>
      </c>
      <c r="M375" t="s">
        <v>377</v>
      </c>
      <c r="N375" t="s">
        <v>177</v>
      </c>
      <c r="O375" t="s">
        <v>178</v>
      </c>
      <c r="P375">
        <v>5</v>
      </c>
      <c r="Q375" t="s">
        <v>193</v>
      </c>
    </row>
    <row r="376" spans="1:17" s="3" customFormat="1">
      <c r="A376" s="81">
        <v>1.6140425092592593E-2</v>
      </c>
      <c r="B376" t="s">
        <v>46</v>
      </c>
      <c r="C376"/>
      <c r="D376"/>
      <c r="E376" t="s">
        <v>160</v>
      </c>
      <c r="F376" t="s">
        <v>156</v>
      </c>
      <c r="G376" t="s">
        <v>47</v>
      </c>
      <c r="H376"/>
      <c r="I376" s="277">
        <v>46321.362199074072</v>
      </c>
      <c r="J376" t="s">
        <v>624</v>
      </c>
      <c r="K376" t="s">
        <v>386</v>
      </c>
      <c r="L376" s="276">
        <v>46320</v>
      </c>
      <c r="M376" t="s">
        <v>377</v>
      </c>
      <c r="N376" t="s">
        <v>177</v>
      </c>
      <c r="O376" t="s">
        <v>178</v>
      </c>
      <c r="P376">
        <v>5</v>
      </c>
      <c r="Q376" t="s">
        <v>193</v>
      </c>
    </row>
    <row r="377" spans="1:17" s="3" customFormat="1">
      <c r="A377" s="81">
        <v>1.607894292824074E-2</v>
      </c>
      <c r="B377" t="s">
        <v>46</v>
      </c>
      <c r="C377"/>
      <c r="D377"/>
      <c r="E377" t="s">
        <v>133</v>
      </c>
      <c r="F377"/>
      <c r="G377" t="s">
        <v>113</v>
      </c>
      <c r="H377"/>
      <c r="I377" s="277">
        <v>46321.362083333333</v>
      </c>
      <c r="J377" t="s">
        <v>624</v>
      </c>
      <c r="K377" t="s">
        <v>386</v>
      </c>
      <c r="L377" s="276">
        <v>46320</v>
      </c>
      <c r="M377" t="s">
        <v>377</v>
      </c>
      <c r="N377" t="s">
        <v>177</v>
      </c>
      <c r="O377" t="s">
        <v>178</v>
      </c>
      <c r="P377">
        <v>5</v>
      </c>
      <c r="Q377" t="s">
        <v>193</v>
      </c>
    </row>
    <row r="378" spans="1:17" s="3" customFormat="1">
      <c r="A378" s="81">
        <v>1.5983808101851852E-2</v>
      </c>
      <c r="B378" t="s">
        <v>46</v>
      </c>
      <c r="C378" t="s">
        <v>631</v>
      </c>
      <c r="D378"/>
      <c r="E378" t="s">
        <v>57</v>
      </c>
      <c r="F378"/>
      <c r="G378" t="s">
        <v>113</v>
      </c>
      <c r="H378"/>
      <c r="I378" s="277">
        <v>46321.361979166664</v>
      </c>
      <c r="J378" t="s">
        <v>624</v>
      </c>
      <c r="K378" t="s">
        <v>386</v>
      </c>
      <c r="L378" s="276">
        <v>46320</v>
      </c>
      <c r="M378" t="s">
        <v>377</v>
      </c>
      <c r="N378" t="s">
        <v>177</v>
      </c>
      <c r="O378" t="s">
        <v>178</v>
      </c>
      <c r="P378">
        <v>5</v>
      </c>
      <c r="Q378" t="s">
        <v>193</v>
      </c>
    </row>
    <row r="379" spans="1:17" s="3" customFormat="1">
      <c r="A379" s="81">
        <v>1.5911010636574074E-2</v>
      </c>
      <c r="B379" t="s">
        <v>46</v>
      </c>
      <c r="C379" t="s">
        <v>502</v>
      </c>
      <c r="D379"/>
      <c r="E379" t="s">
        <v>57</v>
      </c>
      <c r="F379"/>
      <c r="G379" t="s">
        <v>113</v>
      </c>
      <c r="H379"/>
      <c r="I379" s="277">
        <v>46321.361689814818</v>
      </c>
      <c r="J379" t="s">
        <v>624</v>
      </c>
      <c r="K379" t="s">
        <v>386</v>
      </c>
      <c r="L379" s="276">
        <v>46320</v>
      </c>
      <c r="M379" t="s">
        <v>377</v>
      </c>
      <c r="N379" t="s">
        <v>177</v>
      </c>
      <c r="O379" t="s">
        <v>178</v>
      </c>
      <c r="P379">
        <v>5</v>
      </c>
      <c r="Q379" t="s">
        <v>193</v>
      </c>
    </row>
    <row r="380" spans="1:17" s="3" customFormat="1">
      <c r="A380" s="81">
        <v>1.5814092731481481E-2</v>
      </c>
      <c r="B380" t="s">
        <v>46</v>
      </c>
      <c r="C380" t="s">
        <v>502</v>
      </c>
      <c r="D380"/>
      <c r="E380" t="s">
        <v>82</v>
      </c>
      <c r="F380"/>
      <c r="G380" t="s">
        <v>113</v>
      </c>
      <c r="H380"/>
      <c r="I380" s="277">
        <v>46321.361250000002</v>
      </c>
      <c r="J380" t="s">
        <v>624</v>
      </c>
      <c r="K380" t="s">
        <v>386</v>
      </c>
      <c r="L380" s="276">
        <v>46320</v>
      </c>
      <c r="M380" t="s">
        <v>377</v>
      </c>
      <c r="N380" t="s">
        <v>177</v>
      </c>
      <c r="O380" t="s">
        <v>178</v>
      </c>
      <c r="P380">
        <v>5</v>
      </c>
      <c r="Q380" t="s">
        <v>193</v>
      </c>
    </row>
    <row r="381" spans="1:17" s="3" customFormat="1">
      <c r="A381" s="81">
        <v>1.5814092731481481E-2</v>
      </c>
      <c r="B381" t="s">
        <v>46</v>
      </c>
      <c r="C381" t="s">
        <v>626</v>
      </c>
      <c r="D381"/>
      <c r="E381" t="s">
        <v>82</v>
      </c>
      <c r="F381"/>
      <c r="G381" t="s">
        <v>113</v>
      </c>
      <c r="H381"/>
      <c r="I381" s="277">
        <v>46321.361250000002</v>
      </c>
      <c r="J381" t="s">
        <v>624</v>
      </c>
      <c r="K381" t="s">
        <v>386</v>
      </c>
      <c r="L381" s="276">
        <v>46320</v>
      </c>
      <c r="M381" t="s">
        <v>377</v>
      </c>
      <c r="N381" t="s">
        <v>177</v>
      </c>
      <c r="O381" t="s">
        <v>178</v>
      </c>
      <c r="P381">
        <v>5</v>
      </c>
      <c r="Q381" t="s">
        <v>193</v>
      </c>
    </row>
    <row r="382" spans="1:17" s="3" customFormat="1">
      <c r="A382" s="81">
        <v>1.5808490937499999E-2</v>
      </c>
      <c r="B382" t="s">
        <v>46</v>
      </c>
      <c r="C382"/>
      <c r="D382"/>
      <c r="E382" t="s">
        <v>62</v>
      </c>
      <c r="F382"/>
      <c r="G382" t="s">
        <v>113</v>
      </c>
      <c r="H382"/>
      <c r="I382" s="277">
        <v>46321.360925925925</v>
      </c>
      <c r="J382" t="s">
        <v>624</v>
      </c>
      <c r="K382" t="s">
        <v>386</v>
      </c>
      <c r="L382" s="276">
        <v>46320</v>
      </c>
      <c r="M382" t="s">
        <v>377</v>
      </c>
      <c r="N382" t="s">
        <v>177</v>
      </c>
      <c r="O382" t="s">
        <v>178</v>
      </c>
      <c r="P382">
        <v>5</v>
      </c>
      <c r="Q382" t="s">
        <v>193</v>
      </c>
    </row>
    <row r="383" spans="1:17" s="3" customFormat="1">
      <c r="A383" s="81">
        <v>1.5730555266203705E-2</v>
      </c>
      <c r="B383" t="s">
        <v>46</v>
      </c>
      <c r="C383"/>
      <c r="D383"/>
      <c r="E383" t="s">
        <v>53</v>
      </c>
      <c r="F383"/>
      <c r="G383" t="s">
        <v>113</v>
      </c>
      <c r="H383"/>
      <c r="I383" s="277">
        <v>46321.360462962963</v>
      </c>
      <c r="J383" t="s">
        <v>624</v>
      </c>
      <c r="K383" t="s">
        <v>386</v>
      </c>
      <c r="L383" s="276">
        <v>46320</v>
      </c>
      <c r="M383" t="s">
        <v>377</v>
      </c>
      <c r="N383" t="s">
        <v>177</v>
      </c>
      <c r="O383" t="s">
        <v>178</v>
      </c>
      <c r="P383">
        <v>5</v>
      </c>
      <c r="Q383" t="s">
        <v>193</v>
      </c>
    </row>
    <row r="384" spans="1:17" s="3" customFormat="1">
      <c r="A384" s="81">
        <v>1.5260461481481481E-2</v>
      </c>
      <c r="B384" t="s">
        <v>46</v>
      </c>
      <c r="C384"/>
      <c r="D384"/>
      <c r="E384" t="s">
        <v>37</v>
      </c>
      <c r="F384"/>
      <c r="G384" t="s">
        <v>113</v>
      </c>
      <c r="H384"/>
      <c r="I384" s="277">
        <v>46321.360185185185</v>
      </c>
      <c r="J384" t="s">
        <v>624</v>
      </c>
      <c r="K384" t="s">
        <v>386</v>
      </c>
      <c r="L384" s="276">
        <v>46320</v>
      </c>
      <c r="M384" t="s">
        <v>377</v>
      </c>
      <c r="N384" t="s">
        <v>177</v>
      </c>
      <c r="O384" t="s">
        <v>178</v>
      </c>
      <c r="P384">
        <v>5</v>
      </c>
      <c r="Q384" t="s">
        <v>193</v>
      </c>
    </row>
    <row r="385" spans="1:17" s="3" customFormat="1">
      <c r="A385" s="81">
        <v>1.5260461481481481E-2</v>
      </c>
      <c r="B385" t="s">
        <v>46</v>
      </c>
      <c r="C385" t="s">
        <v>625</v>
      </c>
      <c r="D385" t="s">
        <v>153</v>
      </c>
      <c r="E385" t="s">
        <v>161</v>
      </c>
      <c r="F385" t="s">
        <v>600</v>
      </c>
      <c r="G385" t="s">
        <v>113</v>
      </c>
      <c r="H385"/>
      <c r="I385" s="277">
        <v>46321.360185185185</v>
      </c>
      <c r="J385" t="s">
        <v>624</v>
      </c>
      <c r="K385" t="s">
        <v>386</v>
      </c>
      <c r="L385" s="276">
        <v>46320</v>
      </c>
      <c r="M385" t="s">
        <v>377</v>
      </c>
      <c r="N385" t="s">
        <v>177</v>
      </c>
      <c r="O385" t="s">
        <v>178</v>
      </c>
      <c r="P385">
        <v>5</v>
      </c>
      <c r="Q385" t="s">
        <v>193</v>
      </c>
    </row>
    <row r="386" spans="1:17" s="3" customFormat="1">
      <c r="A386" s="81">
        <v>1.5198789340277777E-2</v>
      </c>
      <c r="B386" t="s">
        <v>46</v>
      </c>
      <c r="C386" t="s">
        <v>625</v>
      </c>
      <c r="D386"/>
      <c r="E386" t="s">
        <v>404</v>
      </c>
      <c r="F386"/>
      <c r="G386" t="s">
        <v>47</v>
      </c>
      <c r="H386"/>
      <c r="I386" s="277">
        <v>46321.359872685185</v>
      </c>
      <c r="J386" t="s">
        <v>624</v>
      </c>
      <c r="K386" t="s">
        <v>386</v>
      </c>
      <c r="L386" s="276">
        <v>46320</v>
      </c>
      <c r="M386" t="s">
        <v>377</v>
      </c>
      <c r="N386" t="s">
        <v>177</v>
      </c>
      <c r="O386" t="s">
        <v>178</v>
      </c>
      <c r="P386">
        <v>5</v>
      </c>
      <c r="Q386" t="s">
        <v>193</v>
      </c>
    </row>
    <row r="387" spans="1:17" s="3" customFormat="1">
      <c r="A387" s="81">
        <v>1.512925662037037E-2</v>
      </c>
      <c r="B387" t="s">
        <v>46</v>
      </c>
      <c r="C387" t="s">
        <v>631</v>
      </c>
      <c r="D387"/>
      <c r="E387" t="s">
        <v>405</v>
      </c>
      <c r="F387"/>
      <c r="G387" t="s">
        <v>47</v>
      </c>
      <c r="H387"/>
      <c r="I387" s="277">
        <v>46321.359722222223</v>
      </c>
      <c r="J387" t="s">
        <v>624</v>
      </c>
      <c r="K387" t="s">
        <v>386</v>
      </c>
      <c r="L387" s="276">
        <v>46320</v>
      </c>
      <c r="M387" t="s">
        <v>377</v>
      </c>
      <c r="N387" t="s">
        <v>177</v>
      </c>
      <c r="O387" t="s">
        <v>178</v>
      </c>
      <c r="P387">
        <v>5</v>
      </c>
      <c r="Q387" t="s">
        <v>193</v>
      </c>
    </row>
    <row r="388" spans="1:17" s="3" customFormat="1">
      <c r="A388" s="81">
        <v>1.5013446006944443E-2</v>
      </c>
      <c r="B388" t="s">
        <v>46</v>
      </c>
      <c r="C388" t="s">
        <v>483</v>
      </c>
      <c r="D388"/>
      <c r="E388" t="s">
        <v>404</v>
      </c>
      <c r="F388"/>
      <c r="G388" t="s">
        <v>47</v>
      </c>
      <c r="H388"/>
      <c r="I388" s="277">
        <v>46321.359525462962</v>
      </c>
      <c r="J388" t="s">
        <v>624</v>
      </c>
      <c r="K388" t="s">
        <v>386</v>
      </c>
      <c r="L388" s="276">
        <v>46320</v>
      </c>
      <c r="M388" t="s">
        <v>377</v>
      </c>
      <c r="N388" t="s">
        <v>177</v>
      </c>
      <c r="O388" t="s">
        <v>178</v>
      </c>
      <c r="P388">
        <v>5</v>
      </c>
      <c r="Q388" t="s">
        <v>193</v>
      </c>
    </row>
    <row r="389" spans="1:17" s="3" customFormat="1">
      <c r="A389" s="81">
        <v>1.4903606875000001E-2</v>
      </c>
      <c r="B389" t="s">
        <v>46</v>
      </c>
      <c r="C389" t="s">
        <v>481</v>
      </c>
      <c r="D389"/>
      <c r="E389" t="s">
        <v>405</v>
      </c>
      <c r="F389"/>
      <c r="G389" t="s">
        <v>47</v>
      </c>
      <c r="H389"/>
      <c r="I389" s="277">
        <v>46321.359375</v>
      </c>
      <c r="J389" t="s">
        <v>624</v>
      </c>
      <c r="K389" t="s">
        <v>386</v>
      </c>
      <c r="L389" s="276">
        <v>46320</v>
      </c>
      <c r="M389" t="s">
        <v>377</v>
      </c>
      <c r="N389" t="s">
        <v>177</v>
      </c>
      <c r="O389" t="s">
        <v>178</v>
      </c>
      <c r="P389">
        <v>5</v>
      </c>
      <c r="Q389" t="s">
        <v>193</v>
      </c>
    </row>
    <row r="390" spans="1:17" s="3" customFormat="1">
      <c r="A390" s="81">
        <v>1.4872951666666667E-2</v>
      </c>
      <c r="B390" t="s">
        <v>46</v>
      </c>
      <c r="C390" t="s">
        <v>631</v>
      </c>
      <c r="D390"/>
      <c r="E390" t="s">
        <v>405</v>
      </c>
      <c r="F390"/>
      <c r="G390" t="s">
        <v>47</v>
      </c>
      <c r="H390"/>
      <c r="I390" s="277">
        <v>46321.359293981484</v>
      </c>
      <c r="J390" t="s">
        <v>624</v>
      </c>
      <c r="K390" t="s">
        <v>386</v>
      </c>
      <c r="L390" s="276">
        <v>46320</v>
      </c>
      <c r="M390" t="s">
        <v>377</v>
      </c>
      <c r="N390" t="s">
        <v>177</v>
      </c>
      <c r="O390" t="s">
        <v>178</v>
      </c>
      <c r="P390">
        <v>5</v>
      </c>
      <c r="Q390" t="s">
        <v>193</v>
      </c>
    </row>
    <row r="391" spans="1:17" s="3" customFormat="1">
      <c r="A391" s="81">
        <v>1.4859644236111112E-2</v>
      </c>
      <c r="B391" t="s">
        <v>46</v>
      </c>
      <c r="C391" t="s">
        <v>483</v>
      </c>
      <c r="D391"/>
      <c r="E391" t="s">
        <v>405</v>
      </c>
      <c r="F391"/>
      <c r="G391" t="s">
        <v>47</v>
      </c>
      <c r="H391"/>
      <c r="I391" s="277">
        <v>46321.359189814815</v>
      </c>
      <c r="J391" t="s">
        <v>624</v>
      </c>
      <c r="K391" t="s">
        <v>386</v>
      </c>
      <c r="L391" s="276">
        <v>46320</v>
      </c>
      <c r="M391" t="s">
        <v>377</v>
      </c>
      <c r="N391" t="s">
        <v>177</v>
      </c>
      <c r="O391" t="s">
        <v>178</v>
      </c>
      <c r="P391">
        <v>5</v>
      </c>
      <c r="Q391" t="s">
        <v>193</v>
      </c>
    </row>
    <row r="392" spans="1:17" s="3" customFormat="1">
      <c r="A392" s="81">
        <v>1.4673134178240741E-2</v>
      </c>
      <c r="B392" t="s">
        <v>46</v>
      </c>
      <c r="C392" t="s">
        <v>628</v>
      </c>
      <c r="D392"/>
      <c r="E392" t="s">
        <v>60</v>
      </c>
      <c r="F392"/>
      <c r="G392" t="s">
        <v>47</v>
      </c>
      <c r="H392"/>
      <c r="I392" s="277">
        <v>46321.358958333331</v>
      </c>
      <c r="J392" t="s">
        <v>624</v>
      </c>
      <c r="K392" t="s">
        <v>386</v>
      </c>
      <c r="L392" s="276">
        <v>46320</v>
      </c>
      <c r="M392" t="s">
        <v>377</v>
      </c>
      <c r="N392" t="s">
        <v>177</v>
      </c>
      <c r="O392" t="s">
        <v>178</v>
      </c>
      <c r="P392">
        <v>5</v>
      </c>
      <c r="Q392" t="s">
        <v>193</v>
      </c>
    </row>
    <row r="393" spans="1:17" s="3" customFormat="1">
      <c r="A393" s="81">
        <v>1.4601743194444444E-2</v>
      </c>
      <c r="B393" t="s">
        <v>46</v>
      </c>
      <c r="C393"/>
      <c r="D393"/>
      <c r="E393" t="s">
        <v>53</v>
      </c>
      <c r="F393"/>
      <c r="G393" t="s">
        <v>47</v>
      </c>
      <c r="H393"/>
      <c r="I393" s="277">
        <v>46321.358738425923</v>
      </c>
      <c r="J393" t="s">
        <v>624</v>
      </c>
      <c r="K393" t="s">
        <v>386</v>
      </c>
      <c r="L393" s="276">
        <v>46320</v>
      </c>
      <c r="M393" t="s">
        <v>377</v>
      </c>
      <c r="N393" t="s">
        <v>177</v>
      </c>
      <c r="O393" t="s">
        <v>178</v>
      </c>
      <c r="P393">
        <v>5</v>
      </c>
      <c r="Q393" t="s">
        <v>193</v>
      </c>
    </row>
    <row r="394" spans="1:17" s="3" customFormat="1">
      <c r="A394" s="81">
        <v>1.3814525462962964E-2</v>
      </c>
      <c r="B394" t="s">
        <v>46</v>
      </c>
      <c r="C394"/>
      <c r="D394"/>
      <c r="E394" t="s">
        <v>37</v>
      </c>
      <c r="F394"/>
      <c r="G394" t="s">
        <v>47</v>
      </c>
      <c r="H394"/>
      <c r="I394" s="277">
        <v>46321.358634259261</v>
      </c>
      <c r="J394" t="s">
        <v>624</v>
      </c>
      <c r="K394" t="s">
        <v>386</v>
      </c>
      <c r="L394" s="276">
        <v>46320</v>
      </c>
      <c r="M394" t="s">
        <v>377</v>
      </c>
      <c r="N394" t="s">
        <v>177</v>
      </c>
      <c r="O394" t="s">
        <v>178</v>
      </c>
      <c r="P394">
        <v>5</v>
      </c>
      <c r="Q394" t="s">
        <v>193</v>
      </c>
    </row>
    <row r="395" spans="1:17" s="3" customFormat="1">
      <c r="A395" s="81">
        <v>1.3814525462962964E-2</v>
      </c>
      <c r="B395" t="s">
        <v>46</v>
      </c>
      <c r="C395"/>
      <c r="D395"/>
      <c r="E395" t="s">
        <v>160</v>
      </c>
      <c r="F395" t="s">
        <v>167</v>
      </c>
      <c r="G395" t="s">
        <v>47</v>
      </c>
      <c r="H395"/>
      <c r="I395" s="277">
        <v>46321.358634259261</v>
      </c>
      <c r="J395" t="s">
        <v>624</v>
      </c>
      <c r="K395" t="s">
        <v>386</v>
      </c>
      <c r="L395" s="276">
        <v>46320</v>
      </c>
      <c r="M395" t="s">
        <v>377</v>
      </c>
      <c r="N395" t="s">
        <v>177</v>
      </c>
      <c r="O395" t="s">
        <v>178</v>
      </c>
      <c r="P395">
        <v>5</v>
      </c>
      <c r="Q395" t="s">
        <v>193</v>
      </c>
    </row>
    <row r="396" spans="1:17" s="3" customFormat="1">
      <c r="A396" s="81">
        <v>1.3795526851851852E-2</v>
      </c>
      <c r="B396" t="s">
        <v>46</v>
      </c>
      <c r="C396" t="s">
        <v>631</v>
      </c>
      <c r="D396"/>
      <c r="E396" t="s">
        <v>57</v>
      </c>
      <c r="F396"/>
      <c r="G396" t="s">
        <v>113</v>
      </c>
      <c r="H396"/>
      <c r="I396" s="277">
        <v>46321.35837962963</v>
      </c>
      <c r="J396" t="s">
        <v>624</v>
      </c>
      <c r="K396" t="s">
        <v>386</v>
      </c>
      <c r="L396" s="276">
        <v>46320</v>
      </c>
      <c r="M396" t="s">
        <v>377</v>
      </c>
      <c r="N396" t="s">
        <v>177</v>
      </c>
      <c r="O396" t="s">
        <v>178</v>
      </c>
      <c r="P396">
        <v>5</v>
      </c>
      <c r="Q396" t="s">
        <v>193</v>
      </c>
    </row>
    <row r="397" spans="1:17" s="3" customFormat="1">
      <c r="A397" s="81">
        <v>1.3758422071759261E-2</v>
      </c>
      <c r="B397" t="s">
        <v>46</v>
      </c>
      <c r="C397"/>
      <c r="D397"/>
      <c r="E397" t="s">
        <v>137</v>
      </c>
      <c r="F397"/>
      <c r="G397" t="s">
        <v>113</v>
      </c>
      <c r="H397"/>
      <c r="I397" s="277">
        <v>46321.358240740738</v>
      </c>
      <c r="J397" t="s">
        <v>624</v>
      </c>
      <c r="K397" t="s">
        <v>386</v>
      </c>
      <c r="L397" s="276">
        <v>46320</v>
      </c>
      <c r="M397" t="s">
        <v>377</v>
      </c>
      <c r="N397" t="s">
        <v>177</v>
      </c>
      <c r="O397" t="s">
        <v>178</v>
      </c>
      <c r="P397">
        <v>5</v>
      </c>
      <c r="Q397" t="s">
        <v>193</v>
      </c>
    </row>
    <row r="398" spans="1:17" s="3" customFormat="1">
      <c r="A398" s="81">
        <v>1.3771451550925925E-2</v>
      </c>
      <c r="B398" t="s">
        <v>46</v>
      </c>
      <c r="C398"/>
      <c r="D398"/>
      <c r="E398" t="s">
        <v>49</v>
      </c>
      <c r="F398"/>
      <c r="G398" t="s">
        <v>47</v>
      </c>
      <c r="H398"/>
      <c r="I398" s="277">
        <v>46321.358113425929</v>
      </c>
      <c r="J398" t="s">
        <v>624</v>
      </c>
      <c r="K398" t="s">
        <v>386</v>
      </c>
      <c r="L398" s="276">
        <v>46320</v>
      </c>
      <c r="M398" t="s">
        <v>377</v>
      </c>
      <c r="N398" t="s">
        <v>177</v>
      </c>
      <c r="O398" t="s">
        <v>178</v>
      </c>
      <c r="P398">
        <v>5</v>
      </c>
      <c r="Q398" t="s">
        <v>193</v>
      </c>
    </row>
    <row r="399" spans="1:17" s="3" customFormat="1">
      <c r="A399" s="81">
        <v>1.2794845821759259E-2</v>
      </c>
      <c r="B399" t="s">
        <v>46</v>
      </c>
      <c r="C399"/>
      <c r="D399"/>
      <c r="E399" t="s">
        <v>37</v>
      </c>
      <c r="F399"/>
      <c r="G399" t="s">
        <v>113</v>
      </c>
      <c r="H399"/>
      <c r="I399" s="277">
        <v>46321.357847222222</v>
      </c>
      <c r="J399" t="s">
        <v>624</v>
      </c>
      <c r="K399" t="s">
        <v>386</v>
      </c>
      <c r="L399" s="276">
        <v>46320</v>
      </c>
      <c r="M399" t="s">
        <v>377</v>
      </c>
      <c r="N399" t="s">
        <v>177</v>
      </c>
      <c r="O399" t="s">
        <v>178</v>
      </c>
      <c r="P399">
        <v>5</v>
      </c>
      <c r="Q399" t="s">
        <v>193</v>
      </c>
    </row>
    <row r="400" spans="1:17" s="3" customFormat="1">
      <c r="A400" s="81">
        <v>1.2794845821759259E-2</v>
      </c>
      <c r="B400" t="s">
        <v>46</v>
      </c>
      <c r="C400" t="s">
        <v>478</v>
      </c>
      <c r="D400" t="s">
        <v>153</v>
      </c>
      <c r="E400" t="s">
        <v>161</v>
      </c>
      <c r="F400" t="s">
        <v>608</v>
      </c>
      <c r="G400" t="s">
        <v>113</v>
      </c>
      <c r="H400"/>
      <c r="I400" s="277">
        <v>46321.357847222222</v>
      </c>
      <c r="J400" t="s">
        <v>624</v>
      </c>
      <c r="K400" t="s">
        <v>386</v>
      </c>
      <c r="L400" s="276">
        <v>46320</v>
      </c>
      <c r="M400" t="s">
        <v>377</v>
      </c>
      <c r="N400" t="s">
        <v>177</v>
      </c>
      <c r="O400" t="s">
        <v>178</v>
      </c>
      <c r="P400">
        <v>5</v>
      </c>
      <c r="Q400" t="s">
        <v>193</v>
      </c>
    </row>
    <row r="401" spans="1:17" s="3" customFormat="1">
      <c r="A401" s="81">
        <v>1.2730833715277778E-2</v>
      </c>
      <c r="B401" t="s">
        <v>46</v>
      </c>
      <c r="C401" t="s">
        <v>630</v>
      </c>
      <c r="D401"/>
      <c r="E401" t="s">
        <v>82</v>
      </c>
      <c r="F401"/>
      <c r="G401" t="s">
        <v>113</v>
      </c>
      <c r="H401"/>
      <c r="I401" s="277">
        <v>46321.357662037037</v>
      </c>
      <c r="J401" t="s">
        <v>624</v>
      </c>
      <c r="K401" t="s">
        <v>386</v>
      </c>
      <c r="L401" s="276">
        <v>46320</v>
      </c>
      <c r="M401" t="s">
        <v>377</v>
      </c>
      <c r="N401" t="s">
        <v>177</v>
      </c>
      <c r="O401" t="s">
        <v>178</v>
      </c>
      <c r="P401">
        <v>5</v>
      </c>
      <c r="Q401" t="s">
        <v>193</v>
      </c>
    </row>
    <row r="402" spans="1:17" s="3" customFormat="1">
      <c r="A402" s="81">
        <v>1.2730833715277778E-2</v>
      </c>
      <c r="B402" t="s">
        <v>46</v>
      </c>
      <c r="C402" t="s">
        <v>478</v>
      </c>
      <c r="D402"/>
      <c r="E402" t="s">
        <v>82</v>
      </c>
      <c r="F402"/>
      <c r="G402" t="s">
        <v>113</v>
      </c>
      <c r="H402"/>
      <c r="I402" s="277">
        <v>46321.35765046296</v>
      </c>
      <c r="J402" t="s">
        <v>624</v>
      </c>
      <c r="K402" t="s">
        <v>386</v>
      </c>
      <c r="L402" s="276">
        <v>46320</v>
      </c>
      <c r="M402" t="s">
        <v>377</v>
      </c>
      <c r="N402" t="s">
        <v>177</v>
      </c>
      <c r="O402" t="s">
        <v>178</v>
      </c>
      <c r="P402">
        <v>5</v>
      </c>
      <c r="Q402" t="s">
        <v>193</v>
      </c>
    </row>
    <row r="403" spans="1:17" s="3" customFormat="1">
      <c r="A403" s="81">
        <v>1.2611804444444446E-2</v>
      </c>
      <c r="B403" t="s">
        <v>46</v>
      </c>
      <c r="C403" t="s">
        <v>483</v>
      </c>
      <c r="D403"/>
      <c r="E403" t="s">
        <v>8</v>
      </c>
      <c r="F403"/>
      <c r="G403" t="s">
        <v>113</v>
      </c>
      <c r="H403"/>
      <c r="I403" s="277">
        <v>46321.357048611113</v>
      </c>
      <c r="J403" t="s">
        <v>624</v>
      </c>
      <c r="K403" t="s">
        <v>386</v>
      </c>
      <c r="L403" s="276">
        <v>46320</v>
      </c>
      <c r="M403" t="s">
        <v>377</v>
      </c>
      <c r="N403" t="s">
        <v>177</v>
      </c>
      <c r="O403" t="s">
        <v>178</v>
      </c>
      <c r="P403">
        <v>5</v>
      </c>
      <c r="Q403" t="s">
        <v>193</v>
      </c>
    </row>
    <row r="404" spans="1:17" s="3" customFormat="1">
      <c r="A404" s="81">
        <v>1.2566341365740741E-2</v>
      </c>
      <c r="B404" t="s">
        <v>46</v>
      </c>
      <c r="C404" t="s">
        <v>481</v>
      </c>
      <c r="D404"/>
      <c r="E404" t="s">
        <v>8</v>
      </c>
      <c r="F404"/>
      <c r="G404" t="s">
        <v>113</v>
      </c>
      <c r="H404"/>
      <c r="I404" s="277">
        <v>46321.356886574074</v>
      </c>
      <c r="J404" t="s">
        <v>624</v>
      </c>
      <c r="K404" t="s">
        <v>386</v>
      </c>
      <c r="L404" s="276">
        <v>46320</v>
      </c>
      <c r="M404" t="s">
        <v>377</v>
      </c>
      <c r="N404" t="s">
        <v>177</v>
      </c>
      <c r="O404" t="s">
        <v>178</v>
      </c>
      <c r="P404">
        <v>5</v>
      </c>
      <c r="Q404" t="s">
        <v>193</v>
      </c>
    </row>
    <row r="405" spans="1:17" s="3" customFormat="1">
      <c r="A405" s="81">
        <v>1.2531503819444444E-2</v>
      </c>
      <c r="B405" t="s">
        <v>46</v>
      </c>
      <c r="C405" t="s">
        <v>482</v>
      </c>
      <c r="D405"/>
      <c r="E405" t="s">
        <v>57</v>
      </c>
      <c r="F405"/>
      <c r="G405" t="s">
        <v>113</v>
      </c>
      <c r="H405"/>
      <c r="I405" s="277">
        <v>46321.356620370374</v>
      </c>
      <c r="J405" t="s">
        <v>624</v>
      </c>
      <c r="K405" t="s">
        <v>386</v>
      </c>
      <c r="L405" s="276">
        <v>46320</v>
      </c>
      <c r="M405" t="s">
        <v>377</v>
      </c>
      <c r="N405" t="s">
        <v>177</v>
      </c>
      <c r="O405" t="s">
        <v>178</v>
      </c>
      <c r="P405">
        <v>5</v>
      </c>
      <c r="Q405" t="s">
        <v>193</v>
      </c>
    </row>
    <row r="406" spans="1:17" s="3" customFormat="1">
      <c r="A406" s="81">
        <v>1.2505036145833334E-2</v>
      </c>
      <c r="B406" t="s">
        <v>46</v>
      </c>
      <c r="C406" t="s">
        <v>502</v>
      </c>
      <c r="D406"/>
      <c r="E406" t="s">
        <v>57</v>
      </c>
      <c r="F406"/>
      <c r="G406" t="s">
        <v>113</v>
      </c>
      <c r="H406"/>
      <c r="I406" s="277">
        <v>46321.356562499997</v>
      </c>
      <c r="J406" t="s">
        <v>624</v>
      </c>
      <c r="K406" t="s">
        <v>386</v>
      </c>
      <c r="L406" s="276">
        <v>46320</v>
      </c>
      <c r="M406" t="s">
        <v>377</v>
      </c>
      <c r="N406" t="s">
        <v>177</v>
      </c>
      <c r="O406" t="s">
        <v>178</v>
      </c>
      <c r="P406">
        <v>5</v>
      </c>
      <c r="Q406" t="s">
        <v>193</v>
      </c>
    </row>
    <row r="407" spans="1:17" s="3" customFormat="1">
      <c r="A407" s="81">
        <v>1.2432180717592592E-2</v>
      </c>
      <c r="B407" t="s">
        <v>46</v>
      </c>
      <c r="C407" t="s">
        <v>630</v>
      </c>
      <c r="D407"/>
      <c r="E407" t="s">
        <v>57</v>
      </c>
      <c r="F407"/>
      <c r="G407" t="s">
        <v>113</v>
      </c>
      <c r="H407"/>
      <c r="I407" s="277">
        <v>46321.35628472222</v>
      </c>
      <c r="J407" t="s">
        <v>624</v>
      </c>
      <c r="K407" t="s">
        <v>386</v>
      </c>
      <c r="L407" s="276">
        <v>46320</v>
      </c>
      <c r="M407" t="s">
        <v>377</v>
      </c>
      <c r="N407" t="s">
        <v>177</v>
      </c>
      <c r="O407" t="s">
        <v>178</v>
      </c>
      <c r="P407">
        <v>5</v>
      </c>
      <c r="Q407" t="s">
        <v>193</v>
      </c>
    </row>
    <row r="408" spans="1:17" s="3" customFormat="1">
      <c r="A408" s="81">
        <v>1.2355368506944443E-2</v>
      </c>
      <c r="B408" t="s">
        <v>46</v>
      </c>
      <c r="C408" t="s">
        <v>631</v>
      </c>
      <c r="D408"/>
      <c r="E408" t="s">
        <v>57</v>
      </c>
      <c r="F408"/>
      <c r="G408" t="s">
        <v>113</v>
      </c>
      <c r="H408"/>
      <c r="I408" s="277">
        <v>46321.356041666666</v>
      </c>
      <c r="J408" t="s">
        <v>624</v>
      </c>
      <c r="K408" t="s">
        <v>386</v>
      </c>
      <c r="L408" s="276">
        <v>46320</v>
      </c>
      <c r="M408" t="s">
        <v>377</v>
      </c>
      <c r="N408" t="s">
        <v>177</v>
      </c>
      <c r="O408" t="s">
        <v>178</v>
      </c>
      <c r="P408">
        <v>5</v>
      </c>
      <c r="Q408" t="s">
        <v>193</v>
      </c>
    </row>
    <row r="409" spans="1:17" s="3" customFormat="1">
      <c r="A409" s="81">
        <v>1.2274449699074073E-2</v>
      </c>
      <c r="B409" t="s">
        <v>46</v>
      </c>
      <c r="C409" t="s">
        <v>483</v>
      </c>
      <c r="D409"/>
      <c r="E409" t="s">
        <v>57</v>
      </c>
      <c r="F409"/>
      <c r="G409" t="s">
        <v>113</v>
      </c>
      <c r="H409"/>
      <c r="I409" s="277">
        <v>46321.355902777781</v>
      </c>
      <c r="J409" t="s">
        <v>624</v>
      </c>
      <c r="K409" t="s">
        <v>386</v>
      </c>
      <c r="L409" s="276">
        <v>46320</v>
      </c>
      <c r="M409" t="s">
        <v>377</v>
      </c>
      <c r="N409" t="s">
        <v>177</v>
      </c>
      <c r="O409" t="s">
        <v>178</v>
      </c>
      <c r="P409">
        <v>5</v>
      </c>
      <c r="Q409" t="s">
        <v>193</v>
      </c>
    </row>
    <row r="410" spans="1:17" s="3" customFormat="1">
      <c r="A410" s="81">
        <v>1.2274449699074073E-2</v>
      </c>
      <c r="B410" t="s">
        <v>46</v>
      </c>
      <c r="C410" t="s">
        <v>631</v>
      </c>
      <c r="D410"/>
      <c r="E410" t="s">
        <v>57</v>
      </c>
      <c r="F410"/>
      <c r="G410" t="s">
        <v>113</v>
      </c>
      <c r="H410"/>
      <c r="I410" s="277">
        <v>46321.355891203704</v>
      </c>
      <c r="J410" t="s">
        <v>624</v>
      </c>
      <c r="K410" t="s">
        <v>386</v>
      </c>
      <c r="L410" s="276">
        <v>46320</v>
      </c>
      <c r="M410" t="s">
        <v>377</v>
      </c>
      <c r="N410" t="s">
        <v>177</v>
      </c>
      <c r="O410" t="s">
        <v>178</v>
      </c>
      <c r="P410">
        <v>5</v>
      </c>
      <c r="Q410" t="s">
        <v>193</v>
      </c>
    </row>
    <row r="411" spans="1:17" s="3" customFormat="1">
      <c r="A411" s="81">
        <v>1.218821988425926E-2</v>
      </c>
      <c r="B411" t="s">
        <v>46</v>
      </c>
      <c r="C411" t="s">
        <v>631</v>
      </c>
      <c r="D411"/>
      <c r="E411" t="s">
        <v>57</v>
      </c>
      <c r="F411"/>
      <c r="G411" t="s">
        <v>113</v>
      </c>
      <c r="H411"/>
      <c r="I411" s="277">
        <v>46321.355416666665</v>
      </c>
      <c r="J411" t="s">
        <v>624</v>
      </c>
      <c r="K411" t="s">
        <v>386</v>
      </c>
      <c r="L411" s="276">
        <v>46320</v>
      </c>
      <c r="M411" t="s">
        <v>377</v>
      </c>
      <c r="N411" t="s">
        <v>177</v>
      </c>
      <c r="O411" t="s">
        <v>178</v>
      </c>
      <c r="P411">
        <v>5</v>
      </c>
      <c r="Q411" t="s">
        <v>193</v>
      </c>
    </row>
    <row r="412" spans="1:17" s="3" customFormat="1">
      <c r="A412" s="81">
        <v>1.2173405682870371E-2</v>
      </c>
      <c r="B412" t="s">
        <v>46</v>
      </c>
      <c r="C412" t="s">
        <v>628</v>
      </c>
      <c r="D412"/>
      <c r="E412" t="s">
        <v>9</v>
      </c>
      <c r="F412"/>
      <c r="G412" t="s">
        <v>113</v>
      </c>
      <c r="H412"/>
      <c r="I412" s="277">
        <v>46321.355196759258</v>
      </c>
      <c r="J412" t="s">
        <v>624</v>
      </c>
      <c r="K412" t="s">
        <v>386</v>
      </c>
      <c r="L412" s="276">
        <v>46320</v>
      </c>
      <c r="M412" t="s">
        <v>377</v>
      </c>
      <c r="N412" t="s">
        <v>177</v>
      </c>
      <c r="O412" t="s">
        <v>178</v>
      </c>
      <c r="P412">
        <v>5</v>
      </c>
      <c r="Q412" t="s">
        <v>193</v>
      </c>
    </row>
    <row r="413" spans="1:17" s="3" customFormat="1">
      <c r="A413" s="81">
        <v>1.2063316504629629E-2</v>
      </c>
      <c r="B413" t="s">
        <v>46</v>
      </c>
      <c r="C413" t="s">
        <v>482</v>
      </c>
      <c r="D413"/>
      <c r="E413" t="s">
        <v>8</v>
      </c>
      <c r="F413"/>
      <c r="G413" t="s">
        <v>113</v>
      </c>
      <c r="H413"/>
      <c r="I413" s="277">
        <v>46321.355000000003</v>
      </c>
      <c r="J413" t="s">
        <v>624</v>
      </c>
      <c r="K413" t="s">
        <v>386</v>
      </c>
      <c r="L413" s="276">
        <v>46320</v>
      </c>
      <c r="M413" t="s">
        <v>377</v>
      </c>
      <c r="N413" t="s">
        <v>177</v>
      </c>
      <c r="O413" t="s">
        <v>178</v>
      </c>
      <c r="P413">
        <v>5</v>
      </c>
      <c r="Q413" t="s">
        <v>193</v>
      </c>
    </row>
    <row r="414" spans="1:17" s="3" customFormat="1">
      <c r="A414" s="81">
        <v>1.1993657256944446E-2</v>
      </c>
      <c r="B414" t="s">
        <v>46</v>
      </c>
      <c r="C414" t="s">
        <v>486</v>
      </c>
      <c r="D414"/>
      <c r="E414" t="s">
        <v>57</v>
      </c>
      <c r="F414"/>
      <c r="G414" t="s">
        <v>113</v>
      </c>
      <c r="H414"/>
      <c r="I414" s="277">
        <v>46321.354849537034</v>
      </c>
      <c r="J414" t="s">
        <v>624</v>
      </c>
      <c r="K414" t="s">
        <v>386</v>
      </c>
      <c r="L414" s="276">
        <v>46320</v>
      </c>
      <c r="M414" t="s">
        <v>377</v>
      </c>
      <c r="N414" t="s">
        <v>177</v>
      </c>
      <c r="O414" t="s">
        <v>178</v>
      </c>
      <c r="P414">
        <v>5</v>
      </c>
      <c r="Q414" t="s">
        <v>193</v>
      </c>
    </row>
    <row r="415" spans="1:17" s="3" customFormat="1">
      <c r="A415" s="81">
        <v>1.1978816273148148E-2</v>
      </c>
      <c r="B415" t="s">
        <v>46</v>
      </c>
      <c r="C415" t="s">
        <v>483</v>
      </c>
      <c r="D415"/>
      <c r="E415" t="s">
        <v>57</v>
      </c>
      <c r="F415"/>
      <c r="G415" t="s">
        <v>113</v>
      </c>
      <c r="H415"/>
      <c r="I415" s="277">
        <v>46321.354687500003</v>
      </c>
      <c r="J415" t="s">
        <v>624</v>
      </c>
      <c r="K415" t="s">
        <v>386</v>
      </c>
      <c r="L415" s="276">
        <v>46320</v>
      </c>
      <c r="M415" t="s">
        <v>377</v>
      </c>
      <c r="N415" t="s">
        <v>177</v>
      </c>
      <c r="O415" t="s">
        <v>178</v>
      </c>
      <c r="P415">
        <v>5</v>
      </c>
      <c r="Q415" t="s">
        <v>193</v>
      </c>
    </row>
    <row r="416" spans="1:17" s="3" customFormat="1">
      <c r="A416" s="81">
        <v>1.1963986076388888E-2</v>
      </c>
      <c r="B416" t="s">
        <v>46</v>
      </c>
      <c r="C416"/>
      <c r="D416"/>
      <c r="E416" t="s">
        <v>229</v>
      </c>
      <c r="F416"/>
      <c r="G416" t="s">
        <v>113</v>
      </c>
      <c r="H416"/>
      <c r="I416" s="277">
        <v>46321.354560185187</v>
      </c>
      <c r="J416" t="s">
        <v>624</v>
      </c>
      <c r="K416" t="s">
        <v>386</v>
      </c>
      <c r="L416" s="276">
        <v>46320</v>
      </c>
      <c r="M416" t="s">
        <v>377</v>
      </c>
      <c r="N416" t="s">
        <v>177</v>
      </c>
      <c r="O416" t="s">
        <v>178</v>
      </c>
      <c r="P416">
        <v>5</v>
      </c>
      <c r="Q416" t="s">
        <v>193</v>
      </c>
    </row>
    <row r="417" spans="1:17" s="3" customFormat="1">
      <c r="A417" s="81">
        <v>1.1899427314814814E-2</v>
      </c>
      <c r="B417" t="s">
        <v>46</v>
      </c>
      <c r="C417"/>
      <c r="D417"/>
      <c r="E417" t="s">
        <v>54</v>
      </c>
      <c r="F417"/>
      <c r="G417" t="s">
        <v>113</v>
      </c>
      <c r="H417"/>
      <c r="I417" s="277">
        <v>46321.354398148149</v>
      </c>
      <c r="J417" t="s">
        <v>624</v>
      </c>
      <c r="K417" t="s">
        <v>386</v>
      </c>
      <c r="L417" s="276">
        <v>46320</v>
      </c>
      <c r="M417" t="s">
        <v>377</v>
      </c>
      <c r="N417" t="s">
        <v>177</v>
      </c>
      <c r="O417" t="s">
        <v>178</v>
      </c>
      <c r="P417">
        <v>5</v>
      </c>
      <c r="Q417" t="s">
        <v>193</v>
      </c>
    </row>
    <row r="418" spans="1:17" s="3" customFormat="1">
      <c r="A418" s="81">
        <v>1.1622947673611111E-2</v>
      </c>
      <c r="B418" t="s">
        <v>46</v>
      </c>
      <c r="C418"/>
      <c r="D418"/>
      <c r="E418" t="s">
        <v>37</v>
      </c>
      <c r="F418"/>
      <c r="G418" t="s">
        <v>113</v>
      </c>
      <c r="H418"/>
      <c r="I418" s="277">
        <v>46321.35428240741</v>
      </c>
      <c r="J418" t="s">
        <v>624</v>
      </c>
      <c r="K418" t="s">
        <v>386</v>
      </c>
      <c r="L418" s="276">
        <v>46320</v>
      </c>
      <c r="M418" t="s">
        <v>377</v>
      </c>
      <c r="N418" t="s">
        <v>177</v>
      </c>
      <c r="O418" t="s">
        <v>178</v>
      </c>
      <c r="P418">
        <v>5</v>
      </c>
      <c r="Q418" t="s">
        <v>193</v>
      </c>
    </row>
    <row r="419" spans="1:17" s="3" customFormat="1">
      <c r="A419" s="81">
        <v>1.1502553842592593E-2</v>
      </c>
      <c r="B419" t="s">
        <v>46</v>
      </c>
      <c r="C419" t="s">
        <v>504</v>
      </c>
      <c r="D419"/>
      <c r="E419" t="s">
        <v>132</v>
      </c>
      <c r="F419"/>
      <c r="G419" t="s">
        <v>47</v>
      </c>
      <c r="H419"/>
      <c r="I419" s="277">
        <v>46321.354039351849</v>
      </c>
      <c r="J419" t="s">
        <v>624</v>
      </c>
      <c r="K419" t="s">
        <v>386</v>
      </c>
      <c r="L419" s="276">
        <v>46320</v>
      </c>
      <c r="M419" t="s">
        <v>377</v>
      </c>
      <c r="N419" t="s">
        <v>177</v>
      </c>
      <c r="O419" t="s">
        <v>178</v>
      </c>
      <c r="P419">
        <v>5</v>
      </c>
      <c r="Q419" t="s">
        <v>193</v>
      </c>
    </row>
    <row r="420" spans="1:17" s="3" customFormat="1">
      <c r="A420" s="81">
        <v>1.1454193622685186E-2</v>
      </c>
      <c r="B420" t="s">
        <v>46</v>
      </c>
      <c r="C420" t="s">
        <v>486</v>
      </c>
      <c r="D420"/>
      <c r="E420" t="s">
        <v>135</v>
      </c>
      <c r="F420"/>
      <c r="G420" t="s">
        <v>47</v>
      </c>
      <c r="H420"/>
      <c r="I420" s="277">
        <v>46321.353518518517</v>
      </c>
      <c r="J420" t="s">
        <v>624</v>
      </c>
      <c r="K420" t="s">
        <v>386</v>
      </c>
      <c r="L420" s="276">
        <v>46320</v>
      </c>
      <c r="M420" t="s">
        <v>377</v>
      </c>
      <c r="N420" t="s">
        <v>177</v>
      </c>
      <c r="O420" t="s">
        <v>178</v>
      </c>
      <c r="P420">
        <v>5</v>
      </c>
      <c r="Q420" t="s">
        <v>193</v>
      </c>
    </row>
    <row r="421" spans="1:17" s="3" customFormat="1">
      <c r="A421" s="81">
        <v>1.1420387129629631E-2</v>
      </c>
      <c r="B421" t="s">
        <v>46</v>
      </c>
      <c r="C421"/>
      <c r="D421"/>
      <c r="E421" t="s">
        <v>49</v>
      </c>
      <c r="F421"/>
      <c r="G421" t="s">
        <v>113</v>
      </c>
      <c r="H421"/>
      <c r="I421" s="277">
        <v>46321.353402777779</v>
      </c>
      <c r="J421" t="s">
        <v>624</v>
      </c>
      <c r="K421" t="s">
        <v>386</v>
      </c>
      <c r="L421" s="276">
        <v>46320</v>
      </c>
      <c r="M421" t="s">
        <v>377</v>
      </c>
      <c r="N421" t="s">
        <v>177</v>
      </c>
      <c r="O421" t="s">
        <v>178</v>
      </c>
      <c r="P421">
        <v>5</v>
      </c>
      <c r="Q421" t="s">
        <v>193</v>
      </c>
    </row>
    <row r="422" spans="1:17" s="3" customFormat="1">
      <c r="A422" s="81">
        <v>1.0538798854166666E-2</v>
      </c>
      <c r="B422" t="s">
        <v>46</v>
      </c>
      <c r="C422"/>
      <c r="D422"/>
      <c r="E422" t="s">
        <v>37</v>
      </c>
      <c r="F422"/>
      <c r="G422" t="s">
        <v>47</v>
      </c>
      <c r="H422"/>
      <c r="I422" s="277">
        <v>46321.353148148148</v>
      </c>
      <c r="J422" t="s">
        <v>624</v>
      </c>
      <c r="K422" t="s">
        <v>386</v>
      </c>
      <c r="L422" s="276">
        <v>46320</v>
      </c>
      <c r="M422" t="s">
        <v>377</v>
      </c>
      <c r="N422" t="s">
        <v>177</v>
      </c>
      <c r="O422" t="s">
        <v>178</v>
      </c>
      <c r="P422">
        <v>5</v>
      </c>
      <c r="Q422" t="s">
        <v>193</v>
      </c>
    </row>
    <row r="423" spans="1:17" s="3" customFormat="1">
      <c r="A423" s="81">
        <v>1.0538798854166666E-2</v>
      </c>
      <c r="B423" t="s">
        <v>46</v>
      </c>
      <c r="C423"/>
      <c r="D423"/>
      <c r="E423" t="s">
        <v>160</v>
      </c>
      <c r="F423" t="s">
        <v>167</v>
      </c>
      <c r="G423" t="s">
        <v>47</v>
      </c>
      <c r="H423"/>
      <c r="I423" s="277">
        <v>46321.353148148148</v>
      </c>
      <c r="J423" t="s">
        <v>624</v>
      </c>
      <c r="K423" t="s">
        <v>386</v>
      </c>
      <c r="L423" s="276">
        <v>46320</v>
      </c>
      <c r="M423" t="s">
        <v>377</v>
      </c>
      <c r="N423" t="s">
        <v>177</v>
      </c>
      <c r="O423" t="s">
        <v>178</v>
      </c>
      <c r="P423">
        <v>5</v>
      </c>
      <c r="Q423" t="s">
        <v>193</v>
      </c>
    </row>
    <row r="424" spans="1:17" s="3" customFormat="1">
      <c r="A424" s="81">
        <v>1.0415828842592591E-2</v>
      </c>
      <c r="B424" t="s">
        <v>46</v>
      </c>
      <c r="C424"/>
      <c r="D424"/>
      <c r="E424" t="s">
        <v>54</v>
      </c>
      <c r="F424"/>
      <c r="G424" t="s">
        <v>47</v>
      </c>
      <c r="H424"/>
      <c r="I424" s="277">
        <v>46321.352662037039</v>
      </c>
      <c r="J424" t="s">
        <v>624</v>
      </c>
      <c r="K424" t="s">
        <v>386</v>
      </c>
      <c r="L424" s="276">
        <v>46320</v>
      </c>
      <c r="M424" t="s">
        <v>377</v>
      </c>
      <c r="N424" t="s">
        <v>177</v>
      </c>
      <c r="O424" t="s">
        <v>178</v>
      </c>
      <c r="P424">
        <v>5</v>
      </c>
      <c r="Q424" t="s">
        <v>193</v>
      </c>
    </row>
    <row r="425" spans="1:17" s="3" customFormat="1">
      <c r="A425" s="81">
        <v>1.0122437048611111E-2</v>
      </c>
      <c r="B425" t="s">
        <v>46</v>
      </c>
      <c r="C425"/>
      <c r="D425"/>
      <c r="E425" t="s">
        <v>37</v>
      </c>
      <c r="F425"/>
      <c r="G425" t="s">
        <v>47</v>
      </c>
      <c r="H425"/>
      <c r="I425" s="277">
        <v>46321.352592592593</v>
      </c>
      <c r="J425" t="s">
        <v>624</v>
      </c>
      <c r="K425" t="s">
        <v>386</v>
      </c>
      <c r="L425" s="276">
        <v>46320</v>
      </c>
      <c r="M425" t="s">
        <v>377</v>
      </c>
      <c r="N425" t="s">
        <v>177</v>
      </c>
      <c r="O425" t="s">
        <v>178</v>
      </c>
      <c r="P425">
        <v>5</v>
      </c>
      <c r="Q425" t="s">
        <v>193</v>
      </c>
    </row>
    <row r="426" spans="1:17" s="3" customFormat="1">
      <c r="A426" s="81">
        <v>1.0110138460648149E-2</v>
      </c>
      <c r="B426" t="s">
        <v>46</v>
      </c>
      <c r="C426"/>
      <c r="D426"/>
      <c r="E426" t="s">
        <v>132</v>
      </c>
      <c r="F426"/>
      <c r="G426" t="s">
        <v>113</v>
      </c>
      <c r="H426"/>
      <c r="I426" s="277">
        <v>46321.352581018517</v>
      </c>
      <c r="J426" t="s">
        <v>624</v>
      </c>
      <c r="K426" t="s">
        <v>386</v>
      </c>
      <c r="L426" s="276">
        <v>46320</v>
      </c>
      <c r="M426" t="s">
        <v>377</v>
      </c>
      <c r="N426" t="s">
        <v>177</v>
      </c>
      <c r="O426" t="s">
        <v>178</v>
      </c>
      <c r="P426">
        <v>5</v>
      </c>
      <c r="Q426" t="s">
        <v>193</v>
      </c>
    </row>
    <row r="427" spans="1:17" s="3" customFormat="1">
      <c r="A427" s="81">
        <v>1.009491667824074E-2</v>
      </c>
      <c r="B427" t="s">
        <v>46</v>
      </c>
      <c r="C427" t="s">
        <v>631</v>
      </c>
      <c r="D427"/>
      <c r="E427" t="s">
        <v>57</v>
      </c>
      <c r="F427"/>
      <c r="G427" t="s">
        <v>113</v>
      </c>
      <c r="H427"/>
      <c r="I427" s="277">
        <v>46321.352534722224</v>
      </c>
      <c r="J427" t="s">
        <v>624</v>
      </c>
      <c r="K427" t="s">
        <v>386</v>
      </c>
      <c r="L427" s="276">
        <v>46320</v>
      </c>
      <c r="M427" t="s">
        <v>377</v>
      </c>
      <c r="N427" t="s">
        <v>177</v>
      </c>
      <c r="O427" t="s">
        <v>178</v>
      </c>
      <c r="P427">
        <v>5</v>
      </c>
      <c r="Q427" t="s">
        <v>193</v>
      </c>
    </row>
    <row r="428" spans="1:17" s="3" customFormat="1">
      <c r="A428" s="81">
        <v>1.0039203472222221E-2</v>
      </c>
      <c r="B428" t="s">
        <v>46</v>
      </c>
      <c r="C428" t="s">
        <v>502</v>
      </c>
      <c r="D428"/>
      <c r="E428" t="s">
        <v>57</v>
      </c>
      <c r="F428"/>
      <c r="G428" t="s">
        <v>113</v>
      </c>
      <c r="H428"/>
      <c r="I428" s="277">
        <v>46321.352303240739</v>
      </c>
      <c r="J428" t="s">
        <v>624</v>
      </c>
      <c r="K428" t="s">
        <v>386</v>
      </c>
      <c r="L428" s="276">
        <v>46320</v>
      </c>
      <c r="M428" t="s">
        <v>377</v>
      </c>
      <c r="N428" t="s">
        <v>177</v>
      </c>
      <c r="O428" t="s">
        <v>178</v>
      </c>
      <c r="P428">
        <v>5</v>
      </c>
      <c r="Q428" t="s">
        <v>193</v>
      </c>
    </row>
    <row r="429" spans="1:17" s="3" customFormat="1">
      <c r="A429" s="81">
        <v>9.9927271296296298E-3</v>
      </c>
      <c r="B429" t="s">
        <v>46</v>
      </c>
      <c r="C429" t="s">
        <v>630</v>
      </c>
      <c r="D429"/>
      <c r="E429" t="s">
        <v>57</v>
      </c>
      <c r="F429"/>
      <c r="G429" t="s">
        <v>113</v>
      </c>
      <c r="H429"/>
      <c r="I429" s="277">
        <v>46321.352187500001</v>
      </c>
      <c r="J429" t="s">
        <v>624</v>
      </c>
      <c r="K429" t="s">
        <v>386</v>
      </c>
      <c r="L429" s="276">
        <v>46320</v>
      </c>
      <c r="M429" t="s">
        <v>377</v>
      </c>
      <c r="N429" t="s">
        <v>177</v>
      </c>
      <c r="O429" t="s">
        <v>178</v>
      </c>
      <c r="P429">
        <v>5</v>
      </c>
      <c r="Q429" t="s">
        <v>193</v>
      </c>
    </row>
    <row r="430" spans="1:17" s="3" customFormat="1">
      <c r="A430" s="81">
        <v>9.9851976157407409E-3</v>
      </c>
      <c r="B430" t="s">
        <v>46</v>
      </c>
      <c r="C430" t="s">
        <v>484</v>
      </c>
      <c r="D430"/>
      <c r="E430" t="s">
        <v>57</v>
      </c>
      <c r="F430"/>
      <c r="G430" t="s">
        <v>113</v>
      </c>
      <c r="H430"/>
      <c r="I430" s="277">
        <v>46321.352094907408</v>
      </c>
      <c r="J430" t="s">
        <v>624</v>
      </c>
      <c r="K430" t="s">
        <v>386</v>
      </c>
      <c r="L430" s="276">
        <v>46320</v>
      </c>
      <c r="M430" t="s">
        <v>377</v>
      </c>
      <c r="N430" t="s">
        <v>177</v>
      </c>
      <c r="O430" t="s">
        <v>178</v>
      </c>
      <c r="P430">
        <v>5</v>
      </c>
      <c r="Q430" t="s">
        <v>193</v>
      </c>
    </row>
    <row r="431" spans="1:17" s="3" customFormat="1">
      <c r="A431" s="81">
        <v>9.937828506944444E-3</v>
      </c>
      <c r="B431" t="s">
        <v>46</v>
      </c>
      <c r="C431"/>
      <c r="D431"/>
      <c r="E431" t="s">
        <v>137</v>
      </c>
      <c r="F431"/>
      <c r="G431" t="s">
        <v>113</v>
      </c>
      <c r="H431"/>
      <c r="I431" s="277">
        <v>46321.351678240739</v>
      </c>
      <c r="J431" t="s">
        <v>624</v>
      </c>
      <c r="K431" t="s">
        <v>386</v>
      </c>
      <c r="L431" s="276">
        <v>46320</v>
      </c>
      <c r="M431" t="s">
        <v>377</v>
      </c>
      <c r="N431" t="s">
        <v>177</v>
      </c>
      <c r="O431" t="s">
        <v>178</v>
      </c>
      <c r="P431">
        <v>5</v>
      </c>
      <c r="Q431" t="s">
        <v>193</v>
      </c>
    </row>
    <row r="432" spans="1:17" s="3" customFormat="1">
      <c r="A432" s="81">
        <v>9.9234771990740732E-3</v>
      </c>
      <c r="B432" t="s">
        <v>46</v>
      </c>
      <c r="C432" t="s">
        <v>485</v>
      </c>
      <c r="D432"/>
      <c r="E432" t="s">
        <v>133</v>
      </c>
      <c r="F432"/>
      <c r="G432" t="s">
        <v>47</v>
      </c>
      <c r="H432"/>
      <c r="I432" s="277">
        <v>46321.351631944446</v>
      </c>
      <c r="J432" t="s">
        <v>624</v>
      </c>
      <c r="K432" t="s">
        <v>386</v>
      </c>
      <c r="L432" s="276">
        <v>46320</v>
      </c>
      <c r="M432" t="s">
        <v>377</v>
      </c>
      <c r="N432" t="s">
        <v>177</v>
      </c>
      <c r="O432" t="s">
        <v>178</v>
      </c>
      <c r="P432">
        <v>5</v>
      </c>
      <c r="Q432" t="s">
        <v>193</v>
      </c>
    </row>
    <row r="433" spans="1:17" s="3" customFormat="1">
      <c r="A433" s="81">
        <v>9.8650596180555553E-3</v>
      </c>
      <c r="B433" t="s">
        <v>46</v>
      </c>
      <c r="C433"/>
      <c r="D433"/>
      <c r="E433" t="s">
        <v>49</v>
      </c>
      <c r="F433"/>
      <c r="G433" t="s">
        <v>113</v>
      </c>
      <c r="H433"/>
      <c r="I433" s="277">
        <v>46321.351574074077</v>
      </c>
      <c r="J433" t="s">
        <v>624</v>
      </c>
      <c r="K433" t="s">
        <v>386</v>
      </c>
      <c r="L433" s="276">
        <v>46320</v>
      </c>
      <c r="M433" t="s">
        <v>377</v>
      </c>
      <c r="N433" t="s">
        <v>177</v>
      </c>
      <c r="O433" t="s">
        <v>178</v>
      </c>
      <c r="P433">
        <v>5</v>
      </c>
      <c r="Q433" t="s">
        <v>193</v>
      </c>
    </row>
    <row r="434" spans="1:17" s="3" customFormat="1">
      <c r="A434" s="81">
        <v>8.9176966087962956E-3</v>
      </c>
      <c r="B434" t="s">
        <v>46</v>
      </c>
      <c r="C434"/>
      <c r="D434"/>
      <c r="E434" t="s">
        <v>37</v>
      </c>
      <c r="F434"/>
      <c r="G434" t="s">
        <v>113</v>
      </c>
      <c r="H434"/>
      <c r="I434" s="277">
        <v>46321.3512962963</v>
      </c>
      <c r="J434" t="s">
        <v>624</v>
      </c>
      <c r="K434" t="s">
        <v>386</v>
      </c>
      <c r="L434" s="276">
        <v>46320</v>
      </c>
      <c r="M434" t="s">
        <v>377</v>
      </c>
      <c r="N434" t="s">
        <v>177</v>
      </c>
      <c r="O434" t="s">
        <v>178</v>
      </c>
      <c r="P434">
        <v>5</v>
      </c>
      <c r="Q434" t="s">
        <v>193</v>
      </c>
    </row>
    <row r="435" spans="1:17" s="3" customFormat="1">
      <c r="A435" s="81">
        <v>8.9176966087962956E-3</v>
      </c>
      <c r="B435" t="s">
        <v>46</v>
      </c>
      <c r="C435" t="s">
        <v>631</v>
      </c>
      <c r="D435" t="s">
        <v>153</v>
      </c>
      <c r="E435" t="s">
        <v>161</v>
      </c>
      <c r="F435" t="s">
        <v>608</v>
      </c>
      <c r="G435" t="s">
        <v>113</v>
      </c>
      <c r="H435"/>
      <c r="I435" s="277">
        <v>46321.3512962963</v>
      </c>
      <c r="J435" t="s">
        <v>624</v>
      </c>
      <c r="K435" t="s">
        <v>386</v>
      </c>
      <c r="L435" s="276">
        <v>46320</v>
      </c>
      <c r="M435" t="s">
        <v>377</v>
      </c>
      <c r="N435" t="s">
        <v>177</v>
      </c>
      <c r="O435" t="s">
        <v>178</v>
      </c>
      <c r="P435">
        <v>5</v>
      </c>
      <c r="Q435" t="s">
        <v>193</v>
      </c>
    </row>
    <row r="436" spans="1:17" s="3" customFormat="1">
      <c r="A436" s="81">
        <v>8.8716131828703703E-3</v>
      </c>
      <c r="B436" t="s">
        <v>46</v>
      </c>
      <c r="C436" t="s">
        <v>504</v>
      </c>
      <c r="D436"/>
      <c r="E436" t="s">
        <v>57</v>
      </c>
      <c r="F436"/>
      <c r="G436" t="s">
        <v>113</v>
      </c>
      <c r="H436"/>
      <c r="I436" s="277">
        <v>46321.351099537038</v>
      </c>
      <c r="J436" t="s">
        <v>624</v>
      </c>
      <c r="K436" t="s">
        <v>386</v>
      </c>
      <c r="L436" s="276">
        <v>46320</v>
      </c>
      <c r="M436" t="s">
        <v>377</v>
      </c>
      <c r="N436" t="s">
        <v>177</v>
      </c>
      <c r="O436" t="s">
        <v>178</v>
      </c>
      <c r="P436">
        <v>5</v>
      </c>
      <c r="Q436" t="s">
        <v>193</v>
      </c>
    </row>
    <row r="437" spans="1:17" s="3" customFormat="1">
      <c r="A437" s="81">
        <v>8.8278281365740743E-3</v>
      </c>
      <c r="B437" t="s">
        <v>46</v>
      </c>
      <c r="C437" t="s">
        <v>502</v>
      </c>
      <c r="D437"/>
      <c r="E437" t="s">
        <v>57</v>
      </c>
      <c r="F437"/>
      <c r="G437" t="s">
        <v>113</v>
      </c>
      <c r="H437"/>
      <c r="I437" s="277">
        <v>46321.350798611114</v>
      </c>
      <c r="J437" t="s">
        <v>624</v>
      </c>
      <c r="K437" t="s">
        <v>386</v>
      </c>
      <c r="L437" s="276">
        <v>46320</v>
      </c>
      <c r="M437" t="s">
        <v>377</v>
      </c>
      <c r="N437" t="s">
        <v>177</v>
      </c>
      <c r="O437" t="s">
        <v>178</v>
      </c>
      <c r="P437">
        <v>5</v>
      </c>
      <c r="Q437" t="s">
        <v>193</v>
      </c>
    </row>
    <row r="438" spans="1:17" s="3" customFormat="1">
      <c r="A438" s="81">
        <v>8.7910575347222228E-3</v>
      </c>
      <c r="B438" t="s">
        <v>46</v>
      </c>
      <c r="C438" t="s">
        <v>630</v>
      </c>
      <c r="D438"/>
      <c r="E438" t="s">
        <v>9</v>
      </c>
      <c r="F438"/>
      <c r="G438" t="s">
        <v>113</v>
      </c>
      <c r="H438"/>
      <c r="I438" s="277">
        <v>46321.350555555553</v>
      </c>
      <c r="J438" t="s">
        <v>624</v>
      </c>
      <c r="K438" t="s">
        <v>386</v>
      </c>
      <c r="L438" s="276">
        <v>46320</v>
      </c>
      <c r="M438" t="s">
        <v>377</v>
      </c>
      <c r="N438" t="s">
        <v>177</v>
      </c>
      <c r="O438" t="s">
        <v>178</v>
      </c>
      <c r="P438">
        <v>5</v>
      </c>
      <c r="Q438" t="s">
        <v>193</v>
      </c>
    </row>
    <row r="439" spans="1:17" s="3" customFormat="1">
      <c r="A439" s="81">
        <v>8.6969268287037035E-3</v>
      </c>
      <c r="B439" t="s">
        <v>46</v>
      </c>
      <c r="C439" t="s">
        <v>484</v>
      </c>
      <c r="D439"/>
      <c r="E439" t="s">
        <v>82</v>
      </c>
      <c r="F439"/>
      <c r="G439" t="s">
        <v>113</v>
      </c>
      <c r="H439"/>
      <c r="I439" s="277">
        <v>46321.350289351853</v>
      </c>
      <c r="J439" t="s">
        <v>624</v>
      </c>
      <c r="K439" t="s">
        <v>386</v>
      </c>
      <c r="L439" s="276">
        <v>46320</v>
      </c>
      <c r="M439" t="s">
        <v>377</v>
      </c>
      <c r="N439" t="s">
        <v>177</v>
      </c>
      <c r="O439" t="s">
        <v>178</v>
      </c>
      <c r="P439">
        <v>5</v>
      </c>
      <c r="Q439" t="s">
        <v>193</v>
      </c>
    </row>
    <row r="440" spans="1:17" s="3" customFormat="1">
      <c r="A440" s="81">
        <v>8.6969268287037035E-3</v>
      </c>
      <c r="B440" t="s">
        <v>46</v>
      </c>
      <c r="C440" t="s">
        <v>631</v>
      </c>
      <c r="D440"/>
      <c r="E440" t="s">
        <v>82</v>
      </c>
      <c r="F440"/>
      <c r="G440" t="s">
        <v>113</v>
      </c>
      <c r="H440"/>
      <c r="I440" s="277">
        <v>46321.350277777776</v>
      </c>
      <c r="J440" t="s">
        <v>624</v>
      </c>
      <c r="K440" t="s">
        <v>386</v>
      </c>
      <c r="L440" s="276">
        <v>46320</v>
      </c>
      <c r="M440" t="s">
        <v>377</v>
      </c>
      <c r="N440" t="s">
        <v>177</v>
      </c>
      <c r="O440" t="s">
        <v>178</v>
      </c>
      <c r="P440">
        <v>5</v>
      </c>
      <c r="Q440" t="s">
        <v>193</v>
      </c>
    </row>
    <row r="441" spans="1:17" s="3" customFormat="1">
      <c r="A441" s="81">
        <v>8.5997472222222211E-3</v>
      </c>
      <c r="B441" t="s">
        <v>46</v>
      </c>
      <c r="C441" t="s">
        <v>501</v>
      </c>
      <c r="D441"/>
      <c r="E441" t="s">
        <v>57</v>
      </c>
      <c r="F441"/>
      <c r="G441" t="s">
        <v>113</v>
      </c>
      <c r="H441"/>
      <c r="I441" s="277">
        <v>46321.349768518521</v>
      </c>
      <c r="J441" t="s">
        <v>624</v>
      </c>
      <c r="K441" t="s">
        <v>386</v>
      </c>
      <c r="L441" s="276">
        <v>46320</v>
      </c>
      <c r="M441" t="s">
        <v>377</v>
      </c>
      <c r="N441" t="s">
        <v>177</v>
      </c>
      <c r="O441" t="s">
        <v>178</v>
      </c>
      <c r="P441">
        <v>5</v>
      </c>
      <c r="Q441" t="s">
        <v>193</v>
      </c>
    </row>
    <row r="442" spans="1:17" s="3" customFormat="1">
      <c r="A442" s="81">
        <v>8.5997472222222211E-3</v>
      </c>
      <c r="B442" t="s">
        <v>46</v>
      </c>
      <c r="C442" t="s">
        <v>483</v>
      </c>
      <c r="D442"/>
      <c r="E442" t="s">
        <v>57</v>
      </c>
      <c r="F442"/>
      <c r="G442" t="s">
        <v>113</v>
      </c>
      <c r="H442"/>
      <c r="I442" s="277">
        <v>46321.349733796298</v>
      </c>
      <c r="J442" t="s">
        <v>624</v>
      </c>
      <c r="K442" t="s">
        <v>386</v>
      </c>
      <c r="L442" s="276">
        <v>46320</v>
      </c>
      <c r="M442" t="s">
        <v>377</v>
      </c>
      <c r="N442" t="s">
        <v>177</v>
      </c>
      <c r="O442" t="s">
        <v>178</v>
      </c>
      <c r="P442">
        <v>5</v>
      </c>
      <c r="Q442" t="s">
        <v>193</v>
      </c>
    </row>
    <row r="443" spans="1:17" s="3" customFormat="1">
      <c r="A443" s="81">
        <v>8.5966592013888895E-3</v>
      </c>
      <c r="B443" t="s">
        <v>46</v>
      </c>
      <c r="C443" t="s">
        <v>486</v>
      </c>
      <c r="D443"/>
      <c r="E443" t="s">
        <v>57</v>
      </c>
      <c r="F443"/>
      <c r="G443" t="s">
        <v>113</v>
      </c>
      <c r="H443"/>
      <c r="I443" s="277">
        <v>46321.348969907405</v>
      </c>
      <c r="J443" t="s">
        <v>624</v>
      </c>
      <c r="K443" t="s">
        <v>386</v>
      </c>
      <c r="L443" s="276">
        <v>46320</v>
      </c>
      <c r="M443" t="s">
        <v>377</v>
      </c>
      <c r="N443" t="s">
        <v>177</v>
      </c>
      <c r="O443" t="s">
        <v>178</v>
      </c>
      <c r="P443">
        <v>5</v>
      </c>
      <c r="Q443" t="s">
        <v>193</v>
      </c>
    </row>
    <row r="444" spans="1:17" s="3" customFormat="1">
      <c r="A444" s="81">
        <v>8.5777300810185187E-3</v>
      </c>
      <c r="B444" t="s">
        <v>46</v>
      </c>
      <c r="C444" t="s">
        <v>484</v>
      </c>
      <c r="D444"/>
      <c r="E444" t="s">
        <v>9</v>
      </c>
      <c r="F444"/>
      <c r="G444" t="s">
        <v>113</v>
      </c>
      <c r="H444"/>
      <c r="I444" s="277">
        <v>46321.348865740743</v>
      </c>
      <c r="J444" t="s">
        <v>624</v>
      </c>
      <c r="K444" t="s">
        <v>386</v>
      </c>
      <c r="L444" s="276">
        <v>46320</v>
      </c>
      <c r="M444" t="s">
        <v>377</v>
      </c>
      <c r="N444" t="s">
        <v>177</v>
      </c>
      <c r="O444" t="s">
        <v>178</v>
      </c>
      <c r="P444">
        <v>5</v>
      </c>
      <c r="Q444" t="s">
        <v>193</v>
      </c>
    </row>
    <row r="445" spans="1:17" s="3" customFormat="1">
      <c r="A445" s="81">
        <v>8.5080630324074064E-3</v>
      </c>
      <c r="B445" t="s">
        <v>46</v>
      </c>
      <c r="C445" t="s">
        <v>486</v>
      </c>
      <c r="D445"/>
      <c r="E445" t="s">
        <v>57</v>
      </c>
      <c r="F445"/>
      <c r="G445" t="s">
        <v>113</v>
      </c>
      <c r="H445"/>
      <c r="I445" s="277">
        <v>46321.348715277774</v>
      </c>
      <c r="J445" t="s">
        <v>624</v>
      </c>
      <c r="K445" t="s">
        <v>386</v>
      </c>
      <c r="L445" s="276">
        <v>46320</v>
      </c>
      <c r="M445" t="s">
        <v>377</v>
      </c>
      <c r="N445" t="s">
        <v>177</v>
      </c>
      <c r="O445" t="s">
        <v>178</v>
      </c>
      <c r="P445">
        <v>5</v>
      </c>
      <c r="Q445" t="s">
        <v>193</v>
      </c>
    </row>
    <row r="446" spans="1:17" s="3" customFormat="1">
      <c r="A446" s="81">
        <v>8.4343741087962963E-3</v>
      </c>
      <c r="B446" t="s">
        <v>46</v>
      </c>
      <c r="C446" t="s">
        <v>630</v>
      </c>
      <c r="D446"/>
      <c r="E446" t="s">
        <v>82</v>
      </c>
      <c r="F446"/>
      <c r="G446" t="s">
        <v>113</v>
      </c>
      <c r="H446"/>
      <c r="I446" s="277">
        <v>46321.348599537036</v>
      </c>
      <c r="J446" t="s">
        <v>624</v>
      </c>
      <c r="K446" t="s">
        <v>386</v>
      </c>
      <c r="L446" s="276">
        <v>46320</v>
      </c>
      <c r="M446" t="s">
        <v>377</v>
      </c>
      <c r="N446" t="s">
        <v>177</v>
      </c>
      <c r="O446" t="s">
        <v>178</v>
      </c>
      <c r="P446">
        <v>5</v>
      </c>
      <c r="Q446" t="s">
        <v>193</v>
      </c>
    </row>
    <row r="447" spans="1:17" s="3" customFormat="1">
      <c r="A447" s="81">
        <v>8.394384942129629E-3</v>
      </c>
      <c r="B447" t="s">
        <v>46</v>
      </c>
      <c r="C447" t="s">
        <v>626</v>
      </c>
      <c r="D447"/>
      <c r="E447" t="s">
        <v>82</v>
      </c>
      <c r="F447"/>
      <c r="G447" t="s">
        <v>113</v>
      </c>
      <c r="H447"/>
      <c r="I447" s="277">
        <v>46321.348587962966</v>
      </c>
      <c r="J447" t="s">
        <v>624</v>
      </c>
      <c r="K447" t="s">
        <v>386</v>
      </c>
      <c r="L447" s="276">
        <v>46320</v>
      </c>
      <c r="M447" t="s">
        <v>377</v>
      </c>
      <c r="N447" t="s">
        <v>177</v>
      </c>
      <c r="O447" t="s">
        <v>178</v>
      </c>
      <c r="P447">
        <v>5</v>
      </c>
      <c r="Q447" t="s">
        <v>193</v>
      </c>
    </row>
    <row r="448" spans="1:17" s="3" customFormat="1">
      <c r="A448" s="81">
        <v>8.2994295717592585E-3</v>
      </c>
      <c r="B448" t="s">
        <v>46</v>
      </c>
      <c r="C448" t="s">
        <v>628</v>
      </c>
      <c r="D448"/>
      <c r="E448" t="s">
        <v>57</v>
      </c>
      <c r="F448"/>
      <c r="G448" t="s">
        <v>113</v>
      </c>
      <c r="H448"/>
      <c r="I448" s="277">
        <v>46320.891041666669</v>
      </c>
      <c r="J448" t="s">
        <v>624</v>
      </c>
      <c r="K448" t="s">
        <v>386</v>
      </c>
      <c r="L448" s="276">
        <v>46320</v>
      </c>
      <c r="M448" t="s">
        <v>377</v>
      </c>
      <c r="N448" t="s">
        <v>177</v>
      </c>
      <c r="O448" t="s">
        <v>178</v>
      </c>
      <c r="P448">
        <v>5</v>
      </c>
      <c r="Q448" t="s">
        <v>193</v>
      </c>
    </row>
    <row r="449" spans="1:17" s="3" customFormat="1">
      <c r="A449" s="81">
        <v>8.2978065277777777E-3</v>
      </c>
      <c r="B449" t="s">
        <v>46</v>
      </c>
      <c r="C449"/>
      <c r="D449"/>
      <c r="E449" t="s">
        <v>62</v>
      </c>
      <c r="F449"/>
      <c r="G449" t="s">
        <v>113</v>
      </c>
      <c r="H449"/>
      <c r="I449" s="277">
        <v>46320.8905787037</v>
      </c>
      <c r="J449" t="s">
        <v>624</v>
      </c>
      <c r="K449" t="s">
        <v>386</v>
      </c>
      <c r="L449" s="276">
        <v>46320</v>
      </c>
      <c r="M449" t="s">
        <v>377</v>
      </c>
      <c r="N449" t="s">
        <v>177</v>
      </c>
      <c r="O449" t="s">
        <v>178</v>
      </c>
      <c r="P449">
        <v>5</v>
      </c>
      <c r="Q449" t="s">
        <v>193</v>
      </c>
    </row>
    <row r="450" spans="1:17" s="3" customFormat="1">
      <c r="A450" s="81">
        <v>8.2338566898148141E-3</v>
      </c>
      <c r="B450" t="s">
        <v>46</v>
      </c>
      <c r="C450"/>
      <c r="D450"/>
      <c r="E450" t="s">
        <v>53</v>
      </c>
      <c r="F450"/>
      <c r="G450" t="s">
        <v>113</v>
      </c>
      <c r="H450"/>
      <c r="I450" s="277">
        <v>46320.890324074076</v>
      </c>
      <c r="J450" t="s">
        <v>624</v>
      </c>
      <c r="K450" t="s">
        <v>386</v>
      </c>
      <c r="L450" s="276">
        <v>46320</v>
      </c>
      <c r="M450" t="s">
        <v>377</v>
      </c>
      <c r="N450" t="s">
        <v>177</v>
      </c>
      <c r="O450" t="s">
        <v>178</v>
      </c>
      <c r="P450">
        <v>5</v>
      </c>
      <c r="Q450" t="s">
        <v>193</v>
      </c>
    </row>
    <row r="451" spans="1:17" s="3" customFormat="1">
      <c r="A451" s="81">
        <v>7.9385057638888881E-3</v>
      </c>
      <c r="B451" t="s">
        <v>46</v>
      </c>
      <c r="C451"/>
      <c r="D451"/>
      <c r="E451" t="s">
        <v>37</v>
      </c>
      <c r="F451"/>
      <c r="G451" t="s">
        <v>47</v>
      </c>
      <c r="H451"/>
      <c r="I451" s="277">
        <v>46320.890231481484</v>
      </c>
      <c r="J451" t="s">
        <v>624</v>
      </c>
      <c r="K451" t="s">
        <v>386</v>
      </c>
      <c r="L451" s="276">
        <v>46320</v>
      </c>
      <c r="M451" t="s">
        <v>377</v>
      </c>
      <c r="N451" t="s">
        <v>177</v>
      </c>
      <c r="O451" t="s">
        <v>178</v>
      </c>
      <c r="P451">
        <v>5</v>
      </c>
      <c r="Q451" t="s">
        <v>193</v>
      </c>
    </row>
    <row r="452" spans="1:17" s="3" customFormat="1">
      <c r="A452" s="81">
        <v>7.8678530902777776E-3</v>
      </c>
      <c r="B452" t="s">
        <v>46</v>
      </c>
      <c r="C452" t="s">
        <v>485</v>
      </c>
      <c r="D452"/>
      <c r="E452" t="s">
        <v>133</v>
      </c>
      <c r="F452"/>
      <c r="G452" t="s">
        <v>47</v>
      </c>
      <c r="H452"/>
      <c r="I452" s="277">
        <v>46320.890173611115</v>
      </c>
      <c r="J452" t="s">
        <v>624</v>
      </c>
      <c r="K452" t="s">
        <v>386</v>
      </c>
      <c r="L452" s="276">
        <v>46320</v>
      </c>
      <c r="M452" t="s">
        <v>377</v>
      </c>
      <c r="N452" t="s">
        <v>177</v>
      </c>
      <c r="O452" t="s">
        <v>178</v>
      </c>
      <c r="P452">
        <v>5</v>
      </c>
      <c r="Q452" t="s">
        <v>193</v>
      </c>
    </row>
    <row r="453" spans="1:17" s="3" customFormat="1">
      <c r="A453" s="81">
        <v>7.822607939814815E-3</v>
      </c>
      <c r="B453" t="s">
        <v>46</v>
      </c>
      <c r="C453" t="s">
        <v>485</v>
      </c>
      <c r="D453"/>
      <c r="E453" t="s">
        <v>135</v>
      </c>
      <c r="F453"/>
      <c r="G453" t="s">
        <v>47</v>
      </c>
      <c r="H453"/>
      <c r="I453" s="277">
        <v>46320.890127314815</v>
      </c>
      <c r="J453" t="s">
        <v>624</v>
      </c>
      <c r="K453" t="s">
        <v>386</v>
      </c>
      <c r="L453" s="276">
        <v>46320</v>
      </c>
      <c r="M453" t="s">
        <v>377</v>
      </c>
      <c r="N453" t="s">
        <v>177</v>
      </c>
      <c r="O453" t="s">
        <v>178</v>
      </c>
      <c r="P453">
        <v>5</v>
      </c>
      <c r="Q453" t="s">
        <v>193</v>
      </c>
    </row>
    <row r="454" spans="1:17" s="3" customFormat="1">
      <c r="A454" s="81">
        <v>7.8063190972222215E-3</v>
      </c>
      <c r="B454" t="s">
        <v>46</v>
      </c>
      <c r="C454"/>
      <c r="D454"/>
      <c r="E454" t="s">
        <v>133</v>
      </c>
      <c r="F454"/>
      <c r="G454" t="s">
        <v>113</v>
      </c>
      <c r="H454"/>
      <c r="I454" s="277">
        <v>46320.890092592592</v>
      </c>
      <c r="J454" t="s">
        <v>624</v>
      </c>
      <c r="K454" t="s">
        <v>386</v>
      </c>
      <c r="L454" s="276">
        <v>46320</v>
      </c>
      <c r="M454" t="s">
        <v>377</v>
      </c>
      <c r="N454" t="s">
        <v>177</v>
      </c>
      <c r="O454" t="s">
        <v>178</v>
      </c>
      <c r="P454">
        <v>5</v>
      </c>
      <c r="Q454" t="s">
        <v>193</v>
      </c>
    </row>
    <row r="455" spans="1:17" s="3" customFormat="1">
      <c r="A455" s="81">
        <v>7.7649264814814807E-3</v>
      </c>
      <c r="B455" t="s">
        <v>46</v>
      </c>
      <c r="C455" t="s">
        <v>625</v>
      </c>
      <c r="D455"/>
      <c r="E455" t="s">
        <v>57</v>
      </c>
      <c r="F455"/>
      <c r="G455" t="s">
        <v>113</v>
      </c>
      <c r="H455"/>
      <c r="I455" s="277">
        <v>46320.890023148146</v>
      </c>
      <c r="J455" t="s">
        <v>624</v>
      </c>
      <c r="K455" t="s">
        <v>386</v>
      </c>
      <c r="L455" s="276">
        <v>46320</v>
      </c>
      <c r="M455" t="s">
        <v>377</v>
      </c>
      <c r="N455" t="s">
        <v>177</v>
      </c>
      <c r="O455" t="s">
        <v>178</v>
      </c>
      <c r="P455">
        <v>5</v>
      </c>
      <c r="Q455" t="s">
        <v>193</v>
      </c>
    </row>
    <row r="456" spans="1:17" s="3" customFormat="1">
      <c r="A456" s="81">
        <v>7.6766474999999997E-3</v>
      </c>
      <c r="B456" t="s">
        <v>46</v>
      </c>
      <c r="C456" t="s">
        <v>630</v>
      </c>
      <c r="D456"/>
      <c r="E456" t="s">
        <v>57</v>
      </c>
      <c r="F456"/>
      <c r="G456" t="s">
        <v>113</v>
      </c>
      <c r="H456"/>
      <c r="I456" s="277">
        <v>46320.889803240738</v>
      </c>
      <c r="J456" t="s">
        <v>624</v>
      </c>
      <c r="K456" t="s">
        <v>386</v>
      </c>
      <c r="L456" s="276">
        <v>46320</v>
      </c>
      <c r="M456" t="s">
        <v>377</v>
      </c>
      <c r="N456" t="s">
        <v>177</v>
      </c>
      <c r="O456" t="s">
        <v>178</v>
      </c>
      <c r="P456">
        <v>5</v>
      </c>
      <c r="Q456" t="s">
        <v>193</v>
      </c>
    </row>
    <row r="457" spans="1:17" s="3" customFormat="1">
      <c r="A457" s="81">
        <v>7.6214527662037037E-3</v>
      </c>
      <c r="B457" t="s">
        <v>46</v>
      </c>
      <c r="C457" t="s">
        <v>501</v>
      </c>
      <c r="D457"/>
      <c r="E457" t="s">
        <v>57</v>
      </c>
      <c r="F457"/>
      <c r="G457" t="s">
        <v>113</v>
      </c>
      <c r="H457"/>
      <c r="I457" s="277">
        <v>46320.889490740738</v>
      </c>
      <c r="J457" t="s">
        <v>624</v>
      </c>
      <c r="K457" t="s">
        <v>386</v>
      </c>
      <c r="L457" s="276">
        <v>46320</v>
      </c>
      <c r="M457" t="s">
        <v>377</v>
      </c>
      <c r="N457" t="s">
        <v>177</v>
      </c>
      <c r="O457" t="s">
        <v>178</v>
      </c>
      <c r="P457">
        <v>5</v>
      </c>
      <c r="Q457" t="s">
        <v>193</v>
      </c>
    </row>
    <row r="458" spans="1:17" s="3" customFormat="1">
      <c r="A458" s="81">
        <v>7.5807803009259262E-3</v>
      </c>
      <c r="B458" t="s">
        <v>46</v>
      </c>
      <c r="C458" t="s">
        <v>502</v>
      </c>
      <c r="D458"/>
      <c r="E458" t="s">
        <v>58</v>
      </c>
      <c r="F458"/>
      <c r="G458" t="s">
        <v>47</v>
      </c>
      <c r="H458"/>
      <c r="I458" s="277">
        <v>46320.889247685183</v>
      </c>
      <c r="J458" t="s">
        <v>624</v>
      </c>
      <c r="K458" t="s">
        <v>386</v>
      </c>
      <c r="L458" s="276">
        <v>46320</v>
      </c>
      <c r="M458" t="s">
        <v>377</v>
      </c>
      <c r="N458" t="s">
        <v>177</v>
      </c>
      <c r="O458" t="s">
        <v>178</v>
      </c>
      <c r="P458">
        <v>5</v>
      </c>
      <c r="Q458" t="s">
        <v>193</v>
      </c>
    </row>
    <row r="459" spans="1:17" s="3" customFormat="1">
      <c r="A459" s="81">
        <v>7.5153696527777781E-3</v>
      </c>
      <c r="B459" t="s">
        <v>46</v>
      </c>
      <c r="C459"/>
      <c r="D459"/>
      <c r="E459" t="s">
        <v>53</v>
      </c>
      <c r="F459"/>
      <c r="G459" t="s">
        <v>47</v>
      </c>
      <c r="H459"/>
      <c r="I459" s="277">
        <v>46320.888668981483</v>
      </c>
      <c r="J459" t="s">
        <v>624</v>
      </c>
      <c r="K459" t="s">
        <v>386</v>
      </c>
      <c r="L459" s="276">
        <v>46320</v>
      </c>
      <c r="M459" t="s">
        <v>377</v>
      </c>
      <c r="N459" t="s">
        <v>177</v>
      </c>
      <c r="O459" t="s">
        <v>178</v>
      </c>
      <c r="P459">
        <v>5</v>
      </c>
      <c r="Q459" t="s">
        <v>193</v>
      </c>
    </row>
    <row r="460" spans="1:17" s="3" customFormat="1">
      <c r="A460" s="81">
        <v>7.0666532523148149E-3</v>
      </c>
      <c r="B460" t="s">
        <v>46</v>
      </c>
      <c r="C460"/>
      <c r="D460"/>
      <c r="E460" t="s">
        <v>37</v>
      </c>
      <c r="F460"/>
      <c r="G460" t="s">
        <v>113</v>
      </c>
      <c r="H460"/>
      <c r="I460" s="277">
        <v>46320.88858796296</v>
      </c>
      <c r="J460" t="s">
        <v>624</v>
      </c>
      <c r="K460" t="s">
        <v>386</v>
      </c>
      <c r="L460" s="276">
        <v>46320</v>
      </c>
      <c r="M460" t="s">
        <v>377</v>
      </c>
      <c r="N460" t="s">
        <v>177</v>
      </c>
      <c r="O460" t="s">
        <v>178</v>
      </c>
      <c r="P460">
        <v>5</v>
      </c>
      <c r="Q460" t="s">
        <v>193</v>
      </c>
    </row>
    <row r="461" spans="1:17" s="3" customFormat="1">
      <c r="A461" s="81">
        <v>7.0296806712962963E-3</v>
      </c>
      <c r="B461" t="s">
        <v>46</v>
      </c>
      <c r="C461"/>
      <c r="D461"/>
      <c r="E461" t="s">
        <v>133</v>
      </c>
      <c r="F461"/>
      <c r="G461" t="s">
        <v>113</v>
      </c>
      <c r="H461"/>
      <c r="I461" s="277">
        <v>46320.888553240744</v>
      </c>
      <c r="J461" t="s">
        <v>624</v>
      </c>
      <c r="K461" t="s">
        <v>386</v>
      </c>
      <c r="L461" s="276">
        <v>46320</v>
      </c>
      <c r="M461" t="s">
        <v>377</v>
      </c>
      <c r="N461" t="s">
        <v>177</v>
      </c>
      <c r="O461" t="s">
        <v>178</v>
      </c>
      <c r="P461">
        <v>5</v>
      </c>
      <c r="Q461" t="s">
        <v>193</v>
      </c>
    </row>
    <row r="462" spans="1:17" s="3" customFormat="1">
      <c r="A462" s="81">
        <v>6.9129081249999997E-3</v>
      </c>
      <c r="B462" t="s">
        <v>46</v>
      </c>
      <c r="C462" t="s">
        <v>478</v>
      </c>
      <c r="D462"/>
      <c r="E462" t="s">
        <v>8</v>
      </c>
      <c r="F462"/>
      <c r="G462" t="s">
        <v>113</v>
      </c>
      <c r="H462"/>
      <c r="I462" s="277">
        <v>46320.888391203705</v>
      </c>
      <c r="J462" t="s">
        <v>624</v>
      </c>
      <c r="K462" t="s">
        <v>386</v>
      </c>
      <c r="L462" s="276">
        <v>46320</v>
      </c>
      <c r="M462" t="s">
        <v>377</v>
      </c>
      <c r="N462" t="s">
        <v>177</v>
      </c>
      <c r="O462" t="s">
        <v>178</v>
      </c>
      <c r="P462">
        <v>5</v>
      </c>
      <c r="Q462" t="s">
        <v>193</v>
      </c>
    </row>
    <row r="463" spans="1:17" s="3" customFormat="1">
      <c r="A463" s="81">
        <v>6.8375601967592594E-3</v>
      </c>
      <c r="B463" t="s">
        <v>46</v>
      </c>
      <c r="C463" t="s">
        <v>630</v>
      </c>
      <c r="D463"/>
      <c r="E463" t="s">
        <v>57</v>
      </c>
      <c r="F463"/>
      <c r="G463" t="s">
        <v>113</v>
      </c>
      <c r="H463"/>
      <c r="I463" s="277">
        <v>46320.888252314813</v>
      </c>
      <c r="J463" t="s">
        <v>624</v>
      </c>
      <c r="K463" t="s">
        <v>386</v>
      </c>
      <c r="L463" s="276">
        <v>46320</v>
      </c>
      <c r="M463" t="s">
        <v>377</v>
      </c>
      <c r="N463" t="s">
        <v>177</v>
      </c>
      <c r="O463" t="s">
        <v>178</v>
      </c>
      <c r="P463">
        <v>5</v>
      </c>
      <c r="Q463" t="s">
        <v>193</v>
      </c>
    </row>
    <row r="464" spans="1:17" s="3" customFormat="1">
      <c r="A464" s="81">
        <v>6.782116365740741E-3</v>
      </c>
      <c r="B464" t="s">
        <v>46</v>
      </c>
      <c r="C464" t="s">
        <v>631</v>
      </c>
      <c r="D464"/>
      <c r="E464" t="s">
        <v>8</v>
      </c>
      <c r="F464"/>
      <c r="G464" t="s">
        <v>113</v>
      </c>
      <c r="H464"/>
      <c r="I464" s="277">
        <v>46320.887916666667</v>
      </c>
      <c r="J464" t="s">
        <v>624</v>
      </c>
      <c r="K464" t="s">
        <v>386</v>
      </c>
      <c r="L464" s="276">
        <v>46320</v>
      </c>
      <c r="M464" t="s">
        <v>377</v>
      </c>
      <c r="N464" t="s">
        <v>177</v>
      </c>
      <c r="O464" t="s">
        <v>178</v>
      </c>
      <c r="P464">
        <v>5</v>
      </c>
      <c r="Q464" t="s">
        <v>193</v>
      </c>
    </row>
    <row r="465" spans="1:17" s="3" customFormat="1">
      <c r="A465" s="81">
        <v>6.6835178356481487E-3</v>
      </c>
      <c r="B465" t="s">
        <v>46</v>
      </c>
      <c r="C465" t="s">
        <v>631</v>
      </c>
      <c r="D465"/>
      <c r="E465" t="s">
        <v>84</v>
      </c>
      <c r="F465"/>
      <c r="G465" t="s">
        <v>113</v>
      </c>
      <c r="H465"/>
      <c r="I465" s="277">
        <v>46320.887731481482</v>
      </c>
      <c r="J465" t="s">
        <v>624</v>
      </c>
      <c r="K465" t="s">
        <v>386</v>
      </c>
      <c r="L465" s="276">
        <v>46320</v>
      </c>
      <c r="M465" t="s">
        <v>377</v>
      </c>
      <c r="N465" t="s">
        <v>177</v>
      </c>
      <c r="O465" t="s">
        <v>178</v>
      </c>
      <c r="P465">
        <v>5</v>
      </c>
      <c r="Q465" t="s">
        <v>193</v>
      </c>
    </row>
    <row r="466" spans="1:17" s="3" customFormat="1">
      <c r="A466" s="81">
        <v>6.6835178356481487E-3</v>
      </c>
      <c r="B466" t="s">
        <v>46</v>
      </c>
      <c r="C466" t="s">
        <v>482</v>
      </c>
      <c r="D466"/>
      <c r="E466" t="s">
        <v>57</v>
      </c>
      <c r="F466"/>
      <c r="G466" t="s">
        <v>113</v>
      </c>
      <c r="H466"/>
      <c r="I466" s="277">
        <v>46320.887673611112</v>
      </c>
      <c r="J466" t="s">
        <v>624</v>
      </c>
      <c r="K466" t="s">
        <v>386</v>
      </c>
      <c r="L466" s="276">
        <v>46320</v>
      </c>
      <c r="M466" t="s">
        <v>377</v>
      </c>
      <c r="N466" t="s">
        <v>177</v>
      </c>
      <c r="O466" t="s">
        <v>178</v>
      </c>
      <c r="P466">
        <v>5</v>
      </c>
      <c r="Q466" t="s">
        <v>193</v>
      </c>
    </row>
    <row r="467" spans="1:17" s="3" customFormat="1">
      <c r="A467" s="81">
        <v>6.6496945023148141E-3</v>
      </c>
      <c r="B467" t="s">
        <v>46</v>
      </c>
      <c r="C467"/>
      <c r="D467"/>
      <c r="E467" t="s">
        <v>50</v>
      </c>
      <c r="F467"/>
      <c r="G467" t="s">
        <v>113</v>
      </c>
      <c r="H467"/>
      <c r="I467" s="277">
        <v>46320.887523148151</v>
      </c>
      <c r="J467" t="s">
        <v>624</v>
      </c>
      <c r="K467" t="s">
        <v>386</v>
      </c>
      <c r="L467" s="276">
        <v>46320</v>
      </c>
      <c r="M467" t="s">
        <v>377</v>
      </c>
      <c r="N467" t="s">
        <v>177</v>
      </c>
      <c r="O467" t="s">
        <v>178</v>
      </c>
      <c r="P467">
        <v>5</v>
      </c>
      <c r="Q467" t="s">
        <v>193</v>
      </c>
    </row>
    <row r="468" spans="1:17" s="3" customFormat="1">
      <c r="A468" s="81">
        <v>6.6444790277777775E-3</v>
      </c>
      <c r="B468" t="s">
        <v>46</v>
      </c>
      <c r="C468"/>
      <c r="D468"/>
      <c r="E468" t="s">
        <v>37</v>
      </c>
      <c r="F468"/>
      <c r="G468" t="s">
        <v>47</v>
      </c>
      <c r="H468"/>
      <c r="I468" s="168">
        <v>46320.8830787037</v>
      </c>
      <c r="J468" t="s">
        <v>624</v>
      </c>
      <c r="K468" t="s">
        <v>386</v>
      </c>
      <c r="L468" s="167">
        <v>46320</v>
      </c>
      <c r="M468" t="s">
        <v>377</v>
      </c>
      <c r="N468" t="s">
        <v>177</v>
      </c>
      <c r="O468" t="s">
        <v>178</v>
      </c>
      <c r="P468">
        <v>5</v>
      </c>
      <c r="Q468" t="s">
        <v>193</v>
      </c>
    </row>
    <row r="469" spans="1:17" s="3" customFormat="1">
      <c r="A469" s="81">
        <v>6.5794685532407412E-3</v>
      </c>
      <c r="B469" t="s">
        <v>46</v>
      </c>
      <c r="C469" t="s">
        <v>485</v>
      </c>
      <c r="D469"/>
      <c r="E469" t="s">
        <v>133</v>
      </c>
      <c r="F469"/>
      <c r="G469" t="s">
        <v>47</v>
      </c>
      <c r="H469"/>
      <c r="I469" s="168">
        <v>46320.883009259262</v>
      </c>
      <c r="J469" t="s">
        <v>624</v>
      </c>
      <c r="K469" t="s">
        <v>386</v>
      </c>
      <c r="L469" s="167">
        <v>46320</v>
      </c>
      <c r="M469" t="s">
        <v>377</v>
      </c>
      <c r="N469" t="s">
        <v>177</v>
      </c>
      <c r="O469" t="s">
        <v>178</v>
      </c>
      <c r="P469">
        <v>5</v>
      </c>
      <c r="Q469" t="s">
        <v>193</v>
      </c>
    </row>
    <row r="470" spans="1:17" s="3" customFormat="1">
      <c r="A470" s="81">
        <v>6.5520656597222223E-3</v>
      </c>
      <c r="B470" t="s">
        <v>46</v>
      </c>
      <c r="C470" t="s">
        <v>481</v>
      </c>
      <c r="D470"/>
      <c r="E470" t="s">
        <v>135</v>
      </c>
      <c r="F470"/>
      <c r="G470" t="s">
        <v>47</v>
      </c>
      <c r="H470"/>
      <c r="I470" s="168">
        <v>46320.882939814815</v>
      </c>
      <c r="J470" t="s">
        <v>624</v>
      </c>
      <c r="K470" t="s">
        <v>386</v>
      </c>
      <c r="L470" s="167">
        <v>46320</v>
      </c>
      <c r="M470" t="s">
        <v>377</v>
      </c>
      <c r="N470" t="s">
        <v>177</v>
      </c>
      <c r="O470" t="s">
        <v>178</v>
      </c>
      <c r="P470">
        <v>5</v>
      </c>
      <c r="Q470" t="s">
        <v>193</v>
      </c>
    </row>
    <row r="471" spans="1:17" s="3" customFormat="1">
      <c r="A471" s="81">
        <v>6.5017304398148146E-3</v>
      </c>
      <c r="B471" t="s">
        <v>46</v>
      </c>
      <c r="C471"/>
      <c r="D471"/>
      <c r="E471" t="s">
        <v>49</v>
      </c>
      <c r="F471"/>
      <c r="G471" t="s">
        <v>113</v>
      </c>
      <c r="H471"/>
      <c r="I471" s="168">
        <v>46320.8828587963</v>
      </c>
      <c r="J471" t="s">
        <v>624</v>
      </c>
      <c r="K471" t="s">
        <v>386</v>
      </c>
      <c r="L471" s="167">
        <v>46320</v>
      </c>
      <c r="M471" t="s">
        <v>377</v>
      </c>
      <c r="N471" t="s">
        <v>177</v>
      </c>
      <c r="O471" t="s">
        <v>178</v>
      </c>
      <c r="P471">
        <v>5</v>
      </c>
      <c r="Q471" t="s">
        <v>193</v>
      </c>
    </row>
    <row r="472" spans="1:17" s="3" customFormat="1">
      <c r="A472" s="81">
        <v>6.2294144097222223E-3</v>
      </c>
      <c r="B472" t="s">
        <v>46</v>
      </c>
      <c r="C472" t="s">
        <v>486</v>
      </c>
      <c r="D472"/>
      <c r="E472" t="s">
        <v>65</v>
      </c>
      <c r="F472"/>
      <c r="G472" t="s">
        <v>47</v>
      </c>
      <c r="H472"/>
      <c r="I472" s="168">
        <v>46320.882696759261</v>
      </c>
      <c r="J472" t="s">
        <v>624</v>
      </c>
      <c r="K472" t="s">
        <v>386</v>
      </c>
      <c r="L472" s="167">
        <v>46320</v>
      </c>
      <c r="M472" t="s">
        <v>377</v>
      </c>
      <c r="N472" t="s">
        <v>177</v>
      </c>
      <c r="O472" t="s">
        <v>178</v>
      </c>
      <c r="P472">
        <v>5</v>
      </c>
      <c r="Q472" t="s">
        <v>193</v>
      </c>
    </row>
    <row r="473" spans="1:17" s="3" customFormat="1">
      <c r="A473" s="81">
        <v>5.6445679513888892E-3</v>
      </c>
      <c r="B473" t="s">
        <v>46</v>
      </c>
      <c r="C473"/>
      <c r="D473"/>
      <c r="E473" t="s">
        <v>37</v>
      </c>
      <c r="F473"/>
      <c r="G473" t="s">
        <v>47</v>
      </c>
      <c r="H473"/>
      <c r="I473" s="168">
        <v>46320.882476851853</v>
      </c>
      <c r="J473" t="s">
        <v>624</v>
      </c>
      <c r="K473" t="s">
        <v>386</v>
      </c>
      <c r="L473" s="167">
        <v>46320</v>
      </c>
      <c r="M473" t="s">
        <v>377</v>
      </c>
      <c r="N473" t="s">
        <v>177</v>
      </c>
      <c r="O473" t="s">
        <v>178</v>
      </c>
      <c r="P473">
        <v>5</v>
      </c>
      <c r="Q473" t="s">
        <v>193</v>
      </c>
    </row>
    <row r="474" spans="1:17" s="3" customFormat="1">
      <c r="A474" s="81">
        <v>5.6445679513888892E-3</v>
      </c>
      <c r="B474" t="s">
        <v>46</v>
      </c>
      <c r="C474"/>
      <c r="D474"/>
      <c r="E474" t="s">
        <v>160</v>
      </c>
      <c r="F474" t="s">
        <v>156</v>
      </c>
      <c r="G474" t="s">
        <v>47</v>
      </c>
      <c r="H474"/>
      <c r="I474" s="168">
        <v>46320.882476851853</v>
      </c>
      <c r="J474" t="s">
        <v>624</v>
      </c>
      <c r="K474" t="s">
        <v>386</v>
      </c>
      <c r="L474" s="167">
        <v>46320</v>
      </c>
      <c r="M474" t="s">
        <v>377</v>
      </c>
      <c r="N474" t="s">
        <v>177</v>
      </c>
      <c r="O474" t="s">
        <v>178</v>
      </c>
      <c r="P474">
        <v>5</v>
      </c>
      <c r="Q474" t="s">
        <v>193</v>
      </c>
    </row>
    <row r="475" spans="1:17" s="3" customFormat="1">
      <c r="A475" s="81">
        <v>5.5441886111111116E-3</v>
      </c>
      <c r="B475" t="s">
        <v>46</v>
      </c>
      <c r="C475" t="s">
        <v>626</v>
      </c>
      <c r="D475"/>
      <c r="E475" t="s">
        <v>405</v>
      </c>
      <c r="F475"/>
      <c r="G475" t="s">
        <v>47</v>
      </c>
      <c r="H475"/>
      <c r="I475" s="168">
        <v>46320.882291666669</v>
      </c>
      <c r="J475" t="s">
        <v>624</v>
      </c>
      <c r="K475" t="s">
        <v>386</v>
      </c>
      <c r="L475" s="167">
        <v>46320</v>
      </c>
      <c r="M475" t="s">
        <v>377</v>
      </c>
      <c r="N475" t="s">
        <v>177</v>
      </c>
      <c r="O475" t="s">
        <v>178</v>
      </c>
      <c r="P475">
        <v>5</v>
      </c>
      <c r="Q475" t="s">
        <v>193</v>
      </c>
    </row>
    <row r="476" spans="1:17" s="3" customFormat="1">
      <c r="A476" s="81">
        <v>5.4784329282407413E-3</v>
      </c>
      <c r="B476" t="s">
        <v>46</v>
      </c>
      <c r="C476" t="s">
        <v>481</v>
      </c>
      <c r="D476"/>
      <c r="E476" t="s">
        <v>405</v>
      </c>
      <c r="F476"/>
      <c r="G476" t="s">
        <v>47</v>
      </c>
      <c r="H476"/>
      <c r="I476" s="168">
        <v>46320.882222222222</v>
      </c>
      <c r="J476" t="s">
        <v>624</v>
      </c>
      <c r="K476" t="s">
        <v>386</v>
      </c>
      <c r="L476" s="167">
        <v>46320</v>
      </c>
      <c r="M476" t="s">
        <v>377</v>
      </c>
      <c r="N476" t="s">
        <v>177</v>
      </c>
      <c r="O476" t="s">
        <v>178</v>
      </c>
      <c r="P476">
        <v>5</v>
      </c>
      <c r="Q476" t="s">
        <v>193</v>
      </c>
    </row>
    <row r="477" spans="1:17" s="3" customFormat="1">
      <c r="A477" s="81">
        <v>5.4400931481481483E-3</v>
      </c>
      <c r="B477" t="s">
        <v>46</v>
      </c>
      <c r="C477" t="s">
        <v>631</v>
      </c>
      <c r="D477"/>
      <c r="E477" t="s">
        <v>405</v>
      </c>
      <c r="F477"/>
      <c r="G477" t="s">
        <v>47</v>
      </c>
      <c r="H477"/>
      <c r="I477" s="168">
        <v>46320.882152777776</v>
      </c>
      <c r="J477" t="s">
        <v>624</v>
      </c>
      <c r="K477" t="s">
        <v>386</v>
      </c>
      <c r="L477" s="167">
        <v>46320</v>
      </c>
      <c r="M477" t="s">
        <v>377</v>
      </c>
      <c r="N477" t="s">
        <v>177</v>
      </c>
      <c r="O477" t="s">
        <v>178</v>
      </c>
      <c r="P477">
        <v>5</v>
      </c>
      <c r="Q477" t="s">
        <v>193</v>
      </c>
    </row>
    <row r="478" spans="1:17" s="3" customFormat="1">
      <c r="A478" s="81">
        <v>5.4359321412037033E-3</v>
      </c>
      <c r="B478" t="s">
        <v>46</v>
      </c>
      <c r="C478"/>
      <c r="D478"/>
      <c r="E478" t="s">
        <v>223</v>
      </c>
      <c r="F478"/>
      <c r="G478" t="s">
        <v>47</v>
      </c>
      <c r="H478"/>
      <c r="I478" s="168">
        <v>46320.88208333333</v>
      </c>
      <c r="J478" t="s">
        <v>624</v>
      </c>
      <c r="K478" t="s">
        <v>386</v>
      </c>
      <c r="L478" s="167">
        <v>46320</v>
      </c>
      <c r="M478" t="s">
        <v>377</v>
      </c>
      <c r="N478" t="s">
        <v>177</v>
      </c>
      <c r="O478" t="s">
        <v>178</v>
      </c>
      <c r="P478">
        <v>5</v>
      </c>
      <c r="Q478" t="s">
        <v>193</v>
      </c>
    </row>
    <row r="479" spans="1:17" s="3" customFormat="1">
      <c r="A479" s="81">
        <v>5.4115192824074074E-3</v>
      </c>
      <c r="B479" t="s">
        <v>46</v>
      </c>
      <c r="C479"/>
      <c r="D479"/>
      <c r="E479" t="s">
        <v>54</v>
      </c>
      <c r="F479"/>
      <c r="G479" t="s">
        <v>47</v>
      </c>
      <c r="H479"/>
      <c r="I479" s="168">
        <v>46320.881793981483</v>
      </c>
      <c r="J479" t="s">
        <v>624</v>
      </c>
      <c r="K479" t="s">
        <v>386</v>
      </c>
      <c r="L479" s="167">
        <v>46320</v>
      </c>
      <c r="M479" t="s">
        <v>377</v>
      </c>
      <c r="N479" t="s">
        <v>177</v>
      </c>
      <c r="O479" t="s">
        <v>178</v>
      </c>
      <c r="P479">
        <v>5</v>
      </c>
      <c r="Q479" t="s">
        <v>193</v>
      </c>
    </row>
    <row r="480" spans="1:17" s="3" customFormat="1">
      <c r="A480" s="81">
        <v>5.0604171875000001E-3</v>
      </c>
      <c r="B480" t="s">
        <v>46</v>
      </c>
      <c r="C480"/>
      <c r="D480"/>
      <c r="E480" t="s">
        <v>37</v>
      </c>
      <c r="F480"/>
      <c r="G480" t="s">
        <v>47</v>
      </c>
      <c r="H480"/>
      <c r="I480" s="168">
        <v>46320.881666666668</v>
      </c>
      <c r="J480" t="s">
        <v>624</v>
      </c>
      <c r="K480" t="s">
        <v>386</v>
      </c>
      <c r="L480" s="167">
        <v>46320</v>
      </c>
      <c r="M480" t="s">
        <v>377</v>
      </c>
      <c r="N480" t="s">
        <v>177</v>
      </c>
      <c r="O480" t="s">
        <v>178</v>
      </c>
      <c r="P480">
        <v>5</v>
      </c>
      <c r="Q480" t="s">
        <v>193</v>
      </c>
    </row>
    <row r="481" spans="1:17" s="3" customFormat="1">
      <c r="A481" s="81">
        <v>5.0604171875000001E-3</v>
      </c>
      <c r="B481" t="s">
        <v>46</v>
      </c>
      <c r="C481"/>
      <c r="D481"/>
      <c r="E481" t="s">
        <v>160</v>
      </c>
      <c r="F481" t="s">
        <v>606</v>
      </c>
      <c r="G481" t="s">
        <v>47</v>
      </c>
      <c r="H481"/>
      <c r="I481" s="168">
        <v>46320.881666666668</v>
      </c>
      <c r="J481" t="s">
        <v>624</v>
      </c>
      <c r="K481" t="s">
        <v>386</v>
      </c>
      <c r="L481" s="167">
        <v>46320</v>
      </c>
      <c r="M481" t="s">
        <v>377</v>
      </c>
      <c r="N481" t="s">
        <v>177</v>
      </c>
      <c r="O481" t="s">
        <v>178</v>
      </c>
      <c r="P481">
        <v>5</v>
      </c>
      <c r="Q481" t="s">
        <v>193</v>
      </c>
    </row>
    <row r="482" spans="1:17" s="3" customFormat="1">
      <c r="A482" s="81">
        <v>4.9327232060185182E-3</v>
      </c>
      <c r="B482" t="s">
        <v>46</v>
      </c>
      <c r="C482" t="s">
        <v>631</v>
      </c>
      <c r="D482"/>
      <c r="E482" t="s">
        <v>405</v>
      </c>
      <c r="F482"/>
      <c r="G482" t="s">
        <v>47</v>
      </c>
      <c r="H482"/>
      <c r="I482" s="168">
        <v>46320.881423611114</v>
      </c>
      <c r="J482" t="s">
        <v>624</v>
      </c>
      <c r="K482" t="s">
        <v>386</v>
      </c>
      <c r="L482" s="167">
        <v>46320</v>
      </c>
      <c r="M482" t="s">
        <v>377</v>
      </c>
      <c r="N482" t="s">
        <v>177</v>
      </c>
      <c r="O482" t="s">
        <v>178</v>
      </c>
      <c r="P482">
        <v>5</v>
      </c>
      <c r="Q482" t="s">
        <v>193</v>
      </c>
    </row>
    <row r="483" spans="1:17" s="3" customFormat="1">
      <c r="A483" s="81">
        <v>4.8312581365740738E-3</v>
      </c>
      <c r="B483" t="s">
        <v>46</v>
      </c>
      <c r="C483" t="s">
        <v>626</v>
      </c>
      <c r="D483"/>
      <c r="E483" t="s">
        <v>405</v>
      </c>
      <c r="F483"/>
      <c r="G483" t="s">
        <v>47</v>
      </c>
      <c r="H483"/>
      <c r="I483" s="168">
        <v>46320.881319444445</v>
      </c>
      <c r="J483" t="s">
        <v>624</v>
      </c>
      <c r="K483" t="s">
        <v>386</v>
      </c>
      <c r="L483" s="167">
        <v>46320</v>
      </c>
      <c r="M483" t="s">
        <v>377</v>
      </c>
      <c r="N483" t="s">
        <v>177</v>
      </c>
      <c r="O483" t="s">
        <v>178</v>
      </c>
      <c r="P483">
        <v>5</v>
      </c>
      <c r="Q483" t="s">
        <v>193</v>
      </c>
    </row>
    <row r="484" spans="1:17" s="3" customFormat="1">
      <c r="A484" s="81">
        <v>4.7839444791666665E-3</v>
      </c>
      <c r="B484" t="s">
        <v>46</v>
      </c>
      <c r="C484" t="s">
        <v>483</v>
      </c>
      <c r="D484"/>
      <c r="E484" t="s">
        <v>405</v>
      </c>
      <c r="F484"/>
      <c r="G484" t="s">
        <v>47</v>
      </c>
      <c r="H484"/>
      <c r="I484" s="168">
        <v>46320.881180555552</v>
      </c>
      <c r="J484" t="s">
        <v>624</v>
      </c>
      <c r="K484" t="s">
        <v>386</v>
      </c>
      <c r="L484" s="167">
        <v>46320</v>
      </c>
      <c r="M484" t="s">
        <v>377</v>
      </c>
      <c r="N484" t="s">
        <v>177</v>
      </c>
      <c r="O484" t="s">
        <v>178</v>
      </c>
      <c r="P484">
        <v>5</v>
      </c>
      <c r="Q484" t="s">
        <v>193</v>
      </c>
    </row>
    <row r="485" spans="1:17" s="3" customFormat="1">
      <c r="A485" s="81">
        <v>4.6639758217592595E-3</v>
      </c>
      <c r="B485" t="s">
        <v>46</v>
      </c>
      <c r="C485" t="s">
        <v>482</v>
      </c>
      <c r="D485"/>
      <c r="E485" t="s">
        <v>135</v>
      </c>
      <c r="F485"/>
      <c r="G485" t="s">
        <v>47</v>
      </c>
      <c r="H485"/>
      <c r="I485" s="168">
        <v>46320.881018518521</v>
      </c>
      <c r="J485" t="s">
        <v>624</v>
      </c>
      <c r="K485" t="s">
        <v>386</v>
      </c>
      <c r="L485" s="167">
        <v>46320</v>
      </c>
      <c r="M485" t="s">
        <v>377</v>
      </c>
      <c r="N485" t="s">
        <v>177</v>
      </c>
      <c r="O485" t="s">
        <v>178</v>
      </c>
      <c r="P485">
        <v>5</v>
      </c>
      <c r="Q485" t="s">
        <v>193</v>
      </c>
    </row>
    <row r="486" spans="1:17" s="3" customFormat="1">
      <c r="A486" s="81">
        <v>4.6118037499999999E-3</v>
      </c>
      <c r="B486" t="s">
        <v>46</v>
      </c>
      <c r="C486" t="s">
        <v>484</v>
      </c>
      <c r="D486"/>
      <c r="E486" t="s">
        <v>133</v>
      </c>
      <c r="F486"/>
      <c r="G486" t="s">
        <v>47</v>
      </c>
      <c r="H486"/>
      <c r="I486" s="168">
        <v>46320.880844907406</v>
      </c>
      <c r="J486" t="s">
        <v>624</v>
      </c>
      <c r="K486" t="s">
        <v>386</v>
      </c>
      <c r="L486" s="167">
        <v>46320</v>
      </c>
      <c r="M486" t="s">
        <v>377</v>
      </c>
      <c r="N486" t="s">
        <v>177</v>
      </c>
      <c r="O486" t="s">
        <v>178</v>
      </c>
      <c r="P486">
        <v>5</v>
      </c>
      <c r="Q486" t="s">
        <v>193</v>
      </c>
    </row>
    <row r="487" spans="1:17" s="3" customFormat="1">
      <c r="A487" s="81">
        <v>4.5307580787037035E-3</v>
      </c>
      <c r="B487" t="s">
        <v>46</v>
      </c>
      <c r="C487" t="s">
        <v>502</v>
      </c>
      <c r="D487"/>
      <c r="E487" t="s">
        <v>404</v>
      </c>
      <c r="F487"/>
      <c r="G487" t="s">
        <v>47</v>
      </c>
      <c r="H487"/>
      <c r="I487" s="168">
        <v>46320.880648148152</v>
      </c>
      <c r="J487" t="s">
        <v>624</v>
      </c>
      <c r="K487" t="s">
        <v>386</v>
      </c>
      <c r="L487" s="167">
        <v>46320</v>
      </c>
      <c r="M487" t="s">
        <v>377</v>
      </c>
      <c r="N487" t="s">
        <v>177</v>
      </c>
      <c r="O487" t="s">
        <v>178</v>
      </c>
      <c r="P487">
        <v>5</v>
      </c>
      <c r="Q487" t="s">
        <v>193</v>
      </c>
    </row>
    <row r="488" spans="1:17" s="3" customFormat="1">
      <c r="A488" s="81">
        <v>4.5154069328703708E-3</v>
      </c>
      <c r="B488" t="s">
        <v>46</v>
      </c>
      <c r="C488" t="s">
        <v>481</v>
      </c>
      <c r="D488"/>
      <c r="E488" t="s">
        <v>59</v>
      </c>
      <c r="F488"/>
      <c r="G488" t="s">
        <v>113</v>
      </c>
      <c r="H488"/>
      <c r="I488" s="168">
        <v>46320.880532407406</v>
      </c>
      <c r="J488" t="s">
        <v>624</v>
      </c>
      <c r="K488" t="s">
        <v>386</v>
      </c>
      <c r="L488" s="167">
        <v>46320</v>
      </c>
      <c r="M488" t="s">
        <v>377</v>
      </c>
      <c r="N488" t="s">
        <v>177</v>
      </c>
      <c r="O488" t="s">
        <v>178</v>
      </c>
      <c r="P488">
        <v>5</v>
      </c>
      <c r="Q488" t="s">
        <v>193</v>
      </c>
    </row>
    <row r="489" spans="1:17" s="3" customFormat="1">
      <c r="A489" s="81">
        <v>4.4634178356481478E-3</v>
      </c>
      <c r="B489" t="s">
        <v>46</v>
      </c>
      <c r="C489"/>
      <c r="D489"/>
      <c r="E489" t="s">
        <v>53</v>
      </c>
      <c r="F489"/>
      <c r="G489" t="s">
        <v>113</v>
      </c>
      <c r="H489"/>
      <c r="I489" s="168">
        <v>46320.879872685182</v>
      </c>
      <c r="J489" t="s">
        <v>624</v>
      </c>
      <c r="K489" t="s">
        <v>386</v>
      </c>
      <c r="L489" s="167">
        <v>46320</v>
      </c>
      <c r="M489" t="s">
        <v>377</v>
      </c>
      <c r="N489" t="s">
        <v>177</v>
      </c>
      <c r="O489" t="s">
        <v>178</v>
      </c>
      <c r="P489">
        <v>5</v>
      </c>
      <c r="Q489" t="s">
        <v>193</v>
      </c>
    </row>
    <row r="490" spans="1:17" s="3" customFormat="1">
      <c r="A490" s="81">
        <v>4.1180867361111104E-3</v>
      </c>
      <c r="B490" t="s">
        <v>46</v>
      </c>
      <c r="C490"/>
      <c r="D490"/>
      <c r="E490" t="s">
        <v>37</v>
      </c>
      <c r="F490"/>
      <c r="G490" t="s">
        <v>47</v>
      </c>
      <c r="H490"/>
      <c r="I490" s="168">
        <v>46320.87972222222</v>
      </c>
      <c r="J490" t="s">
        <v>624</v>
      </c>
      <c r="K490" t="s">
        <v>386</v>
      </c>
      <c r="L490" s="167">
        <v>46320</v>
      </c>
      <c r="M490" t="s">
        <v>377</v>
      </c>
      <c r="N490" t="s">
        <v>177</v>
      </c>
      <c r="O490" t="s">
        <v>178</v>
      </c>
      <c r="P490">
        <v>5</v>
      </c>
      <c r="Q490" t="s">
        <v>193</v>
      </c>
    </row>
    <row r="491" spans="1:17" s="3" customFormat="1">
      <c r="A491" s="81">
        <v>4.0256737731481484E-3</v>
      </c>
      <c r="B491" t="s">
        <v>46</v>
      </c>
      <c r="C491" t="s">
        <v>485</v>
      </c>
      <c r="D491"/>
      <c r="E491" t="s">
        <v>133</v>
      </c>
      <c r="F491"/>
      <c r="G491" t="s">
        <v>47</v>
      </c>
      <c r="H491"/>
      <c r="I491" s="168">
        <v>46320.879594907405</v>
      </c>
      <c r="J491" t="s">
        <v>624</v>
      </c>
      <c r="K491" t="s">
        <v>386</v>
      </c>
      <c r="L491" s="167">
        <v>46320</v>
      </c>
      <c r="M491" t="s">
        <v>377</v>
      </c>
      <c r="N491" t="s">
        <v>177</v>
      </c>
      <c r="O491" t="s">
        <v>178</v>
      </c>
      <c r="P491">
        <v>5</v>
      </c>
      <c r="Q491" t="s">
        <v>193</v>
      </c>
    </row>
    <row r="492" spans="1:17" s="3" customFormat="1">
      <c r="A492" s="81">
        <v>3.9677307523148147E-3</v>
      </c>
      <c r="B492" t="s">
        <v>46</v>
      </c>
      <c r="C492" t="s">
        <v>625</v>
      </c>
      <c r="D492"/>
      <c r="E492" t="s">
        <v>405</v>
      </c>
      <c r="F492"/>
      <c r="G492" t="s">
        <v>47</v>
      </c>
      <c r="H492"/>
      <c r="I492" s="168">
        <v>46320.87945601852</v>
      </c>
      <c r="J492" t="s">
        <v>624</v>
      </c>
      <c r="K492" t="s">
        <v>386</v>
      </c>
      <c r="L492" s="167">
        <v>46320</v>
      </c>
      <c r="M492" t="s">
        <v>377</v>
      </c>
      <c r="N492" t="s">
        <v>177</v>
      </c>
      <c r="O492" t="s">
        <v>178</v>
      </c>
      <c r="P492">
        <v>5</v>
      </c>
      <c r="Q492" t="s">
        <v>193</v>
      </c>
    </row>
    <row r="493" spans="1:17" s="3" customFormat="1">
      <c r="A493" s="81">
        <v>3.9095741666666673E-3</v>
      </c>
      <c r="B493" t="s">
        <v>46</v>
      </c>
      <c r="C493" t="s">
        <v>502</v>
      </c>
      <c r="D493"/>
      <c r="E493" t="s">
        <v>404</v>
      </c>
      <c r="F493"/>
      <c r="G493" t="s">
        <v>47</v>
      </c>
      <c r="H493"/>
      <c r="I493" s="168">
        <v>46320.879328703704</v>
      </c>
      <c r="J493" t="s">
        <v>624</v>
      </c>
      <c r="K493" t="s">
        <v>386</v>
      </c>
      <c r="L493" s="167">
        <v>46320</v>
      </c>
      <c r="M493" t="s">
        <v>377</v>
      </c>
      <c r="N493" t="s">
        <v>177</v>
      </c>
      <c r="O493" t="s">
        <v>178</v>
      </c>
      <c r="P493">
        <v>5</v>
      </c>
      <c r="Q493" t="s">
        <v>193</v>
      </c>
    </row>
    <row r="494" spans="1:17" s="3" customFormat="1">
      <c r="A494" s="81">
        <v>3.7706264120370373E-3</v>
      </c>
      <c r="B494" t="s">
        <v>46</v>
      </c>
      <c r="C494" t="s">
        <v>483</v>
      </c>
      <c r="D494"/>
      <c r="E494" t="s">
        <v>404</v>
      </c>
      <c r="F494"/>
      <c r="G494" t="s">
        <v>47</v>
      </c>
      <c r="H494"/>
      <c r="I494" s="168">
        <v>46320.879062499997</v>
      </c>
      <c r="J494" t="s">
        <v>624</v>
      </c>
      <c r="K494" t="s">
        <v>386</v>
      </c>
      <c r="L494" s="167">
        <v>46320</v>
      </c>
      <c r="M494" t="s">
        <v>377</v>
      </c>
      <c r="N494" t="s">
        <v>177</v>
      </c>
      <c r="O494" t="s">
        <v>178</v>
      </c>
      <c r="P494">
        <v>5</v>
      </c>
      <c r="Q494" t="s">
        <v>193</v>
      </c>
    </row>
    <row r="495" spans="1:17" s="3" customFormat="1">
      <c r="A495" s="81">
        <v>3.720288425925926E-3</v>
      </c>
      <c r="B495" t="s">
        <v>46</v>
      </c>
      <c r="C495"/>
      <c r="D495"/>
      <c r="E495" t="s">
        <v>50</v>
      </c>
      <c r="F495"/>
      <c r="G495" t="s">
        <v>47</v>
      </c>
      <c r="H495"/>
      <c r="I495" s="168">
        <v>46320.878946759258</v>
      </c>
      <c r="J495" t="s">
        <v>624</v>
      </c>
      <c r="K495" t="s">
        <v>386</v>
      </c>
      <c r="L495" s="167">
        <v>46320</v>
      </c>
      <c r="M495" t="s">
        <v>377</v>
      </c>
      <c r="N495" t="s">
        <v>177</v>
      </c>
      <c r="O495" t="s">
        <v>178</v>
      </c>
      <c r="P495">
        <v>5</v>
      </c>
      <c r="Q495" t="s">
        <v>193</v>
      </c>
    </row>
    <row r="496" spans="1:17" s="3" customFormat="1">
      <c r="A496" s="81">
        <v>3.6893739120370372E-3</v>
      </c>
      <c r="B496" t="s">
        <v>46</v>
      </c>
      <c r="C496"/>
      <c r="D496"/>
      <c r="E496" t="s">
        <v>37</v>
      </c>
      <c r="F496"/>
      <c r="G496" t="s">
        <v>47</v>
      </c>
      <c r="H496"/>
      <c r="I496" s="168">
        <v>46320.878888888888</v>
      </c>
      <c r="J496" t="s">
        <v>624</v>
      </c>
      <c r="K496" t="s">
        <v>386</v>
      </c>
      <c r="L496" s="167">
        <v>46320</v>
      </c>
      <c r="M496" t="s">
        <v>377</v>
      </c>
      <c r="N496" t="s">
        <v>177</v>
      </c>
      <c r="O496" t="s">
        <v>178</v>
      </c>
      <c r="P496">
        <v>5</v>
      </c>
      <c r="Q496" t="s">
        <v>193</v>
      </c>
    </row>
    <row r="497" spans="1:17" s="3" customFormat="1">
      <c r="A497" s="81">
        <v>3.6893739120370372E-3</v>
      </c>
      <c r="B497" t="s">
        <v>46</v>
      </c>
      <c r="C497"/>
      <c r="D497"/>
      <c r="E497" t="s">
        <v>160</v>
      </c>
      <c r="F497" t="s">
        <v>606</v>
      </c>
      <c r="G497" t="s">
        <v>47</v>
      </c>
      <c r="H497"/>
      <c r="I497" s="168">
        <v>46320.878888888888</v>
      </c>
      <c r="J497" t="s">
        <v>624</v>
      </c>
      <c r="K497" t="s">
        <v>386</v>
      </c>
      <c r="L497" s="167">
        <v>46320</v>
      </c>
      <c r="M497" t="s">
        <v>377</v>
      </c>
      <c r="N497" t="s">
        <v>177</v>
      </c>
      <c r="O497" t="s">
        <v>178</v>
      </c>
      <c r="P497">
        <v>5</v>
      </c>
      <c r="Q497" t="s">
        <v>193</v>
      </c>
    </row>
    <row r="498" spans="1:17" s="3" customFormat="1">
      <c r="A498" s="81">
        <v>3.6324067013888892E-3</v>
      </c>
      <c r="B498" t="s">
        <v>46</v>
      </c>
      <c r="C498" t="s">
        <v>482</v>
      </c>
      <c r="D498"/>
      <c r="E498" t="s">
        <v>135</v>
      </c>
      <c r="F498"/>
      <c r="G498" t="s">
        <v>47</v>
      </c>
      <c r="H498"/>
      <c r="I498" s="168">
        <v>46320.878634259258</v>
      </c>
      <c r="J498" t="s">
        <v>624</v>
      </c>
      <c r="K498" t="s">
        <v>386</v>
      </c>
      <c r="L498" s="167">
        <v>46320</v>
      </c>
      <c r="M498" t="s">
        <v>377</v>
      </c>
      <c r="N498" t="s">
        <v>177</v>
      </c>
      <c r="O498" t="s">
        <v>178</v>
      </c>
      <c r="P498">
        <v>5</v>
      </c>
      <c r="Q498" t="s">
        <v>193</v>
      </c>
    </row>
    <row r="499" spans="1:17" s="3" customFormat="1">
      <c r="A499" s="81">
        <v>3.6148790740740742E-3</v>
      </c>
      <c r="B499" t="s">
        <v>46</v>
      </c>
      <c r="C499"/>
      <c r="D499"/>
      <c r="E499" t="s">
        <v>133</v>
      </c>
      <c r="F499"/>
      <c r="G499" t="s">
        <v>113</v>
      </c>
      <c r="H499"/>
      <c r="I499" s="168">
        <v>46320.878541666665</v>
      </c>
      <c r="J499" t="s">
        <v>624</v>
      </c>
      <c r="K499" t="s">
        <v>386</v>
      </c>
      <c r="L499" s="167">
        <v>46320</v>
      </c>
      <c r="M499" t="s">
        <v>377</v>
      </c>
      <c r="N499" t="s">
        <v>177</v>
      </c>
      <c r="O499" t="s">
        <v>178</v>
      </c>
      <c r="P499">
        <v>5</v>
      </c>
      <c r="Q499" t="s">
        <v>193</v>
      </c>
    </row>
    <row r="500" spans="1:17" s="3" customFormat="1">
      <c r="A500" s="81">
        <v>3.6148790740740742E-3</v>
      </c>
      <c r="B500" t="s">
        <v>46</v>
      </c>
      <c r="C500" t="s">
        <v>486</v>
      </c>
      <c r="D500"/>
      <c r="E500" t="s">
        <v>397</v>
      </c>
      <c r="F500"/>
      <c r="G500" t="s">
        <v>47</v>
      </c>
      <c r="H500"/>
      <c r="I500" s="168">
        <v>46320.878506944442</v>
      </c>
      <c r="J500" t="s">
        <v>624</v>
      </c>
      <c r="K500" t="s">
        <v>386</v>
      </c>
      <c r="L500" s="167">
        <v>46320</v>
      </c>
      <c r="M500" t="s">
        <v>377</v>
      </c>
      <c r="N500" t="s">
        <v>177</v>
      </c>
      <c r="O500" t="s">
        <v>178</v>
      </c>
      <c r="P500">
        <v>5</v>
      </c>
      <c r="Q500" t="s">
        <v>193</v>
      </c>
    </row>
    <row r="501" spans="1:17" s="3" customFormat="1">
      <c r="A501" s="81">
        <v>3.5648982291666665E-3</v>
      </c>
      <c r="B501" t="s">
        <v>46</v>
      </c>
      <c r="C501" t="s">
        <v>631</v>
      </c>
      <c r="D501"/>
      <c r="E501" t="s">
        <v>404</v>
      </c>
      <c r="F501"/>
      <c r="G501" t="s">
        <v>47</v>
      </c>
      <c r="H501"/>
      <c r="I501" s="168">
        <v>46320.878298611111</v>
      </c>
      <c r="J501" t="s">
        <v>624</v>
      </c>
      <c r="K501" t="s">
        <v>386</v>
      </c>
      <c r="L501" s="167">
        <v>46320</v>
      </c>
      <c r="M501" t="s">
        <v>377</v>
      </c>
      <c r="N501" t="s">
        <v>177</v>
      </c>
      <c r="O501" t="s">
        <v>178</v>
      </c>
      <c r="P501">
        <v>5</v>
      </c>
      <c r="Q501" t="s">
        <v>193</v>
      </c>
    </row>
    <row r="502" spans="1:17" s="3" customFormat="1">
      <c r="A502" s="81">
        <v>3.4811719907407407E-3</v>
      </c>
      <c r="B502" t="s">
        <v>46</v>
      </c>
      <c r="C502" t="s">
        <v>626</v>
      </c>
      <c r="D502"/>
      <c r="E502" t="s">
        <v>404</v>
      </c>
      <c r="F502"/>
      <c r="G502" t="s">
        <v>47</v>
      </c>
      <c r="H502"/>
      <c r="I502" s="168">
        <v>46320.878217592595</v>
      </c>
      <c r="J502" t="s">
        <v>624</v>
      </c>
      <c r="K502" t="s">
        <v>386</v>
      </c>
      <c r="L502" s="167">
        <v>46320</v>
      </c>
      <c r="M502" t="s">
        <v>377</v>
      </c>
      <c r="N502" t="s">
        <v>177</v>
      </c>
      <c r="O502" t="s">
        <v>178</v>
      </c>
      <c r="P502">
        <v>5</v>
      </c>
      <c r="Q502" t="s">
        <v>193</v>
      </c>
    </row>
    <row r="503" spans="1:17" s="3" customFormat="1">
      <c r="A503" s="81">
        <v>3.4472453587962963E-3</v>
      </c>
      <c r="B503" t="s">
        <v>46</v>
      </c>
      <c r="C503" t="s">
        <v>626</v>
      </c>
      <c r="D503"/>
      <c r="E503" t="s">
        <v>60</v>
      </c>
      <c r="F503"/>
      <c r="G503" t="s">
        <v>47</v>
      </c>
      <c r="H503"/>
      <c r="I503" s="168">
        <v>46320.878101851849</v>
      </c>
      <c r="J503" t="s">
        <v>624</v>
      </c>
      <c r="K503" t="s">
        <v>386</v>
      </c>
      <c r="L503" s="167">
        <v>46320</v>
      </c>
      <c r="M503" t="s">
        <v>377</v>
      </c>
      <c r="N503" t="s">
        <v>177</v>
      </c>
      <c r="O503" t="s">
        <v>178</v>
      </c>
      <c r="P503">
        <v>5</v>
      </c>
      <c r="Q503" t="s">
        <v>193</v>
      </c>
    </row>
    <row r="504" spans="1:17" s="3" customFormat="1">
      <c r="A504" s="81">
        <v>3.3801710648148149E-3</v>
      </c>
      <c r="B504" t="s">
        <v>46</v>
      </c>
      <c r="C504"/>
      <c r="D504"/>
      <c r="E504" t="s">
        <v>53</v>
      </c>
      <c r="F504"/>
      <c r="G504" t="s">
        <v>47</v>
      </c>
      <c r="H504"/>
      <c r="I504" s="168">
        <v>46320.877256944441</v>
      </c>
      <c r="J504" t="s">
        <v>624</v>
      </c>
      <c r="K504" t="s">
        <v>386</v>
      </c>
      <c r="L504" s="167">
        <v>46320</v>
      </c>
      <c r="M504" t="s">
        <v>377</v>
      </c>
      <c r="N504" t="s">
        <v>177</v>
      </c>
      <c r="O504" t="s">
        <v>178</v>
      </c>
      <c r="P504">
        <v>5</v>
      </c>
      <c r="Q504" t="s">
        <v>193</v>
      </c>
    </row>
    <row r="505" spans="1:17" s="3" customFormat="1">
      <c r="A505" s="81">
        <v>2.8600913541666668E-3</v>
      </c>
      <c r="B505" t="s">
        <v>46</v>
      </c>
      <c r="C505"/>
      <c r="D505"/>
      <c r="E505" t="s">
        <v>37</v>
      </c>
      <c r="F505"/>
      <c r="G505" t="s">
        <v>47</v>
      </c>
      <c r="H505"/>
      <c r="I505" s="168">
        <v>46320.877118055556</v>
      </c>
      <c r="J505" t="s">
        <v>624</v>
      </c>
      <c r="K505" t="s">
        <v>386</v>
      </c>
      <c r="L505" s="167">
        <v>46320</v>
      </c>
      <c r="M505" t="s">
        <v>377</v>
      </c>
      <c r="N505" t="s">
        <v>177</v>
      </c>
      <c r="O505" t="s">
        <v>178</v>
      </c>
      <c r="P505">
        <v>5</v>
      </c>
      <c r="Q505" t="s">
        <v>193</v>
      </c>
    </row>
    <row r="506" spans="1:17" s="3" customFormat="1">
      <c r="A506" s="81">
        <v>2.8600913541666668E-3</v>
      </c>
      <c r="B506" t="s">
        <v>46</v>
      </c>
      <c r="C506"/>
      <c r="D506"/>
      <c r="E506" t="s">
        <v>160</v>
      </c>
      <c r="F506" t="s">
        <v>604</v>
      </c>
      <c r="G506" t="s">
        <v>47</v>
      </c>
      <c r="H506"/>
      <c r="I506" s="168">
        <v>46320.877118055556</v>
      </c>
      <c r="J506" t="s">
        <v>624</v>
      </c>
      <c r="K506" t="s">
        <v>386</v>
      </c>
      <c r="L506" s="167">
        <v>46320</v>
      </c>
      <c r="M506" t="s">
        <v>377</v>
      </c>
      <c r="N506" t="s">
        <v>177</v>
      </c>
      <c r="O506" t="s">
        <v>178</v>
      </c>
      <c r="P506">
        <v>5</v>
      </c>
      <c r="Q506" t="s">
        <v>193</v>
      </c>
    </row>
    <row r="507" spans="1:17" s="3" customFormat="1">
      <c r="A507" s="81">
        <v>2.7770557523148147E-3</v>
      </c>
      <c r="B507" t="s">
        <v>46</v>
      </c>
      <c r="C507" t="s">
        <v>626</v>
      </c>
      <c r="D507"/>
      <c r="E507" t="s">
        <v>405</v>
      </c>
      <c r="F507"/>
      <c r="G507" t="s">
        <v>47</v>
      </c>
      <c r="H507"/>
      <c r="I507" s="168">
        <v>46320.876979166664</v>
      </c>
      <c r="J507" t="s">
        <v>624</v>
      </c>
      <c r="K507" t="s">
        <v>386</v>
      </c>
      <c r="L507" s="167">
        <v>46320</v>
      </c>
      <c r="M507" t="s">
        <v>377</v>
      </c>
      <c r="N507" t="s">
        <v>177</v>
      </c>
      <c r="O507" t="s">
        <v>178</v>
      </c>
      <c r="P507">
        <v>5</v>
      </c>
      <c r="Q507" t="s">
        <v>193</v>
      </c>
    </row>
    <row r="508" spans="1:17" s="3" customFormat="1">
      <c r="A508" s="81">
        <v>2.6504973495370373E-3</v>
      </c>
      <c r="B508" t="s">
        <v>46</v>
      </c>
      <c r="C508" t="s">
        <v>631</v>
      </c>
      <c r="D508"/>
      <c r="E508" t="s">
        <v>405</v>
      </c>
      <c r="F508"/>
      <c r="G508" t="s">
        <v>47</v>
      </c>
      <c r="H508"/>
      <c r="I508" s="168">
        <v>46320.876817129632</v>
      </c>
      <c r="J508" t="s">
        <v>624</v>
      </c>
      <c r="K508" t="s">
        <v>386</v>
      </c>
      <c r="L508" s="167">
        <v>46320</v>
      </c>
      <c r="M508" t="s">
        <v>377</v>
      </c>
      <c r="N508" t="s">
        <v>177</v>
      </c>
      <c r="O508" t="s">
        <v>178</v>
      </c>
      <c r="P508">
        <v>5</v>
      </c>
      <c r="Q508" t="s">
        <v>193</v>
      </c>
    </row>
    <row r="509" spans="1:17" s="3" customFormat="1">
      <c r="A509" s="81">
        <v>2.6346095601851851E-3</v>
      </c>
      <c r="B509" t="s">
        <v>46</v>
      </c>
      <c r="C509" t="s">
        <v>631</v>
      </c>
      <c r="D509"/>
      <c r="E509" t="s">
        <v>135</v>
      </c>
      <c r="F509"/>
      <c r="G509" t="s">
        <v>47</v>
      </c>
      <c r="H509"/>
      <c r="I509" s="168">
        <v>46320.876643518517</v>
      </c>
      <c r="J509" t="s">
        <v>624</v>
      </c>
      <c r="K509" t="s">
        <v>386</v>
      </c>
      <c r="L509" s="167">
        <v>46320</v>
      </c>
      <c r="M509" t="s">
        <v>377</v>
      </c>
      <c r="N509" t="s">
        <v>177</v>
      </c>
      <c r="O509" t="s">
        <v>178</v>
      </c>
      <c r="P509">
        <v>5</v>
      </c>
      <c r="Q509" t="s">
        <v>193</v>
      </c>
    </row>
    <row r="510" spans="1:17" s="3" customFormat="1">
      <c r="A510" s="81">
        <v>2.6014673842592595E-3</v>
      </c>
      <c r="B510" t="s">
        <v>46</v>
      </c>
      <c r="C510"/>
      <c r="D510"/>
      <c r="E510" t="s">
        <v>49</v>
      </c>
      <c r="F510"/>
      <c r="G510" t="s">
        <v>113</v>
      </c>
      <c r="H510"/>
      <c r="I510" s="168">
        <v>46320.876469907409</v>
      </c>
      <c r="J510" t="s">
        <v>624</v>
      </c>
      <c r="K510" t="s">
        <v>386</v>
      </c>
      <c r="L510" s="167">
        <v>46320</v>
      </c>
      <c r="M510" t="s">
        <v>377</v>
      </c>
      <c r="N510" t="s">
        <v>177</v>
      </c>
      <c r="O510" t="s">
        <v>178</v>
      </c>
      <c r="P510">
        <v>5</v>
      </c>
      <c r="Q510" t="s">
        <v>193</v>
      </c>
    </row>
    <row r="511" spans="1:17" s="3" customFormat="1"/>
    <row r="512" spans="1:17" s="3" customFormat="1"/>
    <row r="513" spans="1:17" s="3" customFormat="1"/>
    <row r="514" spans="1:17" s="3" customFormat="1"/>
    <row r="515" spans="1:17" s="3" customFormat="1"/>
    <row r="516" spans="1:17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</row>
    <row r="517" spans="1:17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</row>
    <row r="518" spans="1:17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</row>
    <row r="519" spans="1:17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</row>
    <row r="520" spans="1:17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</row>
    <row r="521" spans="1:17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</row>
    <row r="522" spans="1:17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</row>
    <row r="523" spans="1:17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</row>
    <row r="524" spans="1:17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</row>
    <row r="525" spans="1:17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</row>
    <row r="526" spans="1:17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</row>
    <row r="527" spans="1:17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</row>
    <row r="528" spans="1:17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</row>
    <row r="529" spans="1:17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</row>
    <row r="530" spans="1:17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</row>
    <row r="531" spans="1:17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</row>
    <row r="532" spans="1:17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</row>
    <row r="533" spans="1:17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</row>
    <row r="534" spans="1:17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</row>
    <row r="535" spans="1:17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</row>
    <row r="536" spans="1:17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</row>
    <row r="537" spans="1:17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</row>
    <row r="538" spans="1:17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</row>
    <row r="539" spans="1:17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</row>
    <row r="540" spans="1:17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</row>
    <row r="541" spans="1:17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</row>
    <row r="542" spans="1:17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</row>
    <row r="543" spans="1:17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</row>
    <row r="544" spans="1:17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</row>
    <row r="545" spans="1:17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</row>
    <row r="546" spans="1:17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</row>
    <row r="547" spans="1:17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</row>
    <row r="548" spans="1:17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</row>
    <row r="549" spans="1:17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</row>
    <row r="550" spans="1:17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</row>
    <row r="551" spans="1:17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</row>
    <row r="552" spans="1:17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</row>
    <row r="553" spans="1:17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</row>
    <row r="554" spans="1:17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</row>
    <row r="555" spans="1:17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</row>
    <row r="556" spans="1:17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</row>
    <row r="557" spans="1:17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</row>
    <row r="558" spans="1:17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</row>
    <row r="559" spans="1:17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</row>
    <row r="560" spans="1:17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</row>
    <row r="561" spans="1:17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</row>
    <row r="562" spans="1:17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</row>
    <row r="563" spans="1:17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</row>
    <row r="564" spans="1:17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</row>
    <row r="565" spans="1:17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</row>
    <row r="566" spans="1:17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</row>
    <row r="567" spans="1:17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</row>
    <row r="568" spans="1:17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</row>
    <row r="569" spans="1:17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</row>
    <row r="570" spans="1:17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</row>
    <row r="571" spans="1:17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</row>
    <row r="572" spans="1:17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</row>
    <row r="573" spans="1:17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</row>
    <row r="574" spans="1:17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</row>
    <row r="575" spans="1:17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</row>
    <row r="576" spans="1:17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</row>
    <row r="577" spans="1:17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</row>
    <row r="578" spans="1:17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</row>
    <row r="579" spans="1:17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</row>
    <row r="580" spans="1:17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</row>
    <row r="581" spans="1:17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</row>
    <row r="582" spans="1:17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</row>
    <row r="583" spans="1:17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</row>
    <row r="584" spans="1:17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</row>
    <row r="585" spans="1:17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</row>
    <row r="586" spans="1:17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</row>
    <row r="587" spans="1:17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</row>
    <row r="588" spans="1:17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</row>
    <row r="589" spans="1:17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</row>
    <row r="590" spans="1:17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</row>
    <row r="591" spans="1:17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</row>
    <row r="592" spans="1:17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</row>
    <row r="593" spans="1:17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</row>
    <row r="594" spans="1:17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</row>
    <row r="595" spans="1:17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</row>
    <row r="596" spans="1:17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</row>
  </sheetData>
  <dataValidations count="6">
    <dataValidation type="list" allowBlank="1" showErrorMessage="1" sqref="B2:B510" xr:uid="{64F05E71-E3BC-034C-B592-C90D4DB75750}">
      <formula1>LISTE_MT_JOURNAL</formula1>
    </dataValidation>
    <dataValidation type="list" allowBlank="1" showErrorMessage="1" sqref="E2:E510" xr:uid="{1EBBE1FD-553D-7949-A7D6-DE30A5830B28}">
      <formula1>LISTE_ACTIONS_JOURNAL</formula1>
    </dataValidation>
    <dataValidation type="list" allowBlank="1" showErrorMessage="1" sqref="G2:G510" xr:uid="{731FBB4B-2FA0-904E-B01A-197D1632326A}">
      <formula1>LISTE_EQUIPES_JOURNAL</formula1>
    </dataValidation>
    <dataValidation type="list" allowBlank="1" showErrorMessage="1" sqref="F2:F510" xr:uid="{C89A98B8-703E-2246-A814-6DC203698734}">
      <formula1>LISTE_MOTIFS_PENALITE</formula1>
    </dataValidation>
    <dataValidation type="list" allowBlank="1" showInputMessage="1" showErrorMessage="1" sqref="D2:D510" xr:uid="{EACE573C-BE71-034E-97F4-7AC7A7772AA6}">
      <formula1>LISTE_GROUPES_FAUTIFS</formula1>
    </dataValidation>
    <dataValidation type="list" allowBlank="1" showErrorMessage="1" sqref="C2:C10" xr:uid="{83476AD9-EE91-1E44-B372-702D688FBD7D}">
      <formula1>LISTE_JOUEURS_JOURNAL</formula1>
    </dataValidation>
  </dataValidations>
  <pageMargins left="0.7" right="0.7" top="0.75" bottom="0.75" header="0.3" footer="0.3"/>
  <pageSetup paperSize="9" scale="10" orientation="landscape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5587A98-B8D3-FE48-A47B-458DE5424B4C}">
          <x14:formula1>
            <xm:f>Paramètres!$AA$1:$AA$26</xm:f>
          </x14:formula1>
          <xm:sqref>C11:C510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>
    <pageSetUpPr fitToPage="1"/>
  </sheetPr>
  <dimension ref="A1:AK1058"/>
  <sheetViews>
    <sheetView topLeftCell="A58" workbookViewId="0">
      <selection activeCell="D113" sqref="D113"/>
    </sheetView>
    <sheetView topLeftCell="A60" workbookViewId="1">
      <selection activeCell="N90" sqref="N90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10.5" customWidth="1"/>
    <col min="4" max="4" width="13.3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42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A5 : MXV / SA Condom Première</v>
      </c>
      <c r="C3" s="243"/>
      <c r="D3" s="243"/>
      <c r="E3" s="243"/>
      <c r="F3" s="243"/>
      <c r="G3" s="243"/>
      <c r="H3" s="243"/>
      <c r="I3" s="243"/>
      <c r="J3" s="243"/>
      <c r="K3" s="243"/>
      <c r="L3" s="243"/>
      <c r="M3" s="243"/>
      <c r="N3" s="243"/>
      <c r="O3" s="243"/>
      <c r="P3" s="243"/>
      <c r="Q3" s="243"/>
      <c r="R3" s="243"/>
      <c r="S3" s="243"/>
      <c r="T3" s="244"/>
    </row>
    <row r="4" spans="2:37" s="3" customFormat="1" ht="20" customHeight="1">
      <c r="B4" s="245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P4" s="246"/>
      <c r="Q4" s="246"/>
      <c r="R4" s="246"/>
      <c r="S4" s="246"/>
      <c r="T4" s="247"/>
    </row>
    <row r="5" spans="2:37" s="3" customFormat="1"/>
    <row r="6" spans="2:37" ht="14" customHeight="1">
      <c r="B6" s="238" t="s">
        <v>14</v>
      </c>
      <c r="C6" s="212" t="str">
        <f>ACT_PL_NORMAL</f>
        <v>Plaquage normal</v>
      </c>
      <c r="D6" s="210"/>
      <c r="E6" s="212" t="str">
        <f>ACT_PL_OFF</f>
        <v>Plaquage offensif</v>
      </c>
      <c r="F6" s="210"/>
      <c r="G6" s="212" t="str">
        <f>ACT_PL_RATE</f>
        <v>Plaquage raté</v>
      </c>
      <c r="H6" s="210"/>
      <c r="I6" s="212" t="str">
        <f>ACT_PL_A2</f>
        <v>Plaquage à 2</v>
      </c>
      <c r="J6" s="224"/>
      <c r="K6" s="224" t="str">
        <f>ACT_PL_HAUT</f>
        <v>Plaquage haut</v>
      </c>
      <c r="L6" s="210"/>
      <c r="M6" s="224" t="s">
        <v>10</v>
      </c>
      <c r="N6" s="210"/>
      <c r="O6" s="224" t="str">
        <f>ACT_FRANCHISSEMENT</f>
        <v>Franchissement</v>
      </c>
      <c r="P6" s="210"/>
      <c r="Q6" s="224" t="str">
        <f>ACT_AVANCEE</f>
        <v>Avancée au contact</v>
      </c>
      <c r="R6" s="210"/>
      <c r="S6" s="224" t="str">
        <f>ACT_ATT_NULLE</f>
        <v>Recul ou sans progression</v>
      </c>
      <c r="T6" s="210"/>
      <c r="U6" s="213" t="s">
        <v>230</v>
      </c>
      <c r="V6" s="214"/>
      <c r="W6" s="214"/>
      <c r="X6" s="214"/>
      <c r="Y6" s="214"/>
      <c r="Z6" s="215"/>
      <c r="AF6"/>
      <c r="AG6"/>
    </row>
    <row r="7" spans="2:37" ht="13" customHeight="1">
      <c r="B7" s="239"/>
      <c r="C7" s="48" t="s">
        <v>46</v>
      </c>
      <c r="D7" s="49" t="s">
        <v>44</v>
      </c>
      <c r="E7" s="50" t="s">
        <v>46</v>
      </c>
      <c r="F7" s="50" t="s">
        <v>44</v>
      </c>
      <c r="G7" s="48" t="s">
        <v>46</v>
      </c>
      <c r="H7" s="49" t="s">
        <v>44</v>
      </c>
      <c r="I7" s="48" t="s">
        <v>46</v>
      </c>
      <c r="J7" s="49" t="s">
        <v>44</v>
      </c>
      <c r="K7" s="48" t="s">
        <v>46</v>
      </c>
      <c r="L7" s="49" t="s">
        <v>44</v>
      </c>
      <c r="M7" s="50" t="s">
        <v>46</v>
      </c>
      <c r="N7" s="49" t="s">
        <v>44</v>
      </c>
      <c r="O7" s="50" t="s">
        <v>46</v>
      </c>
      <c r="P7" s="49" t="s">
        <v>44</v>
      </c>
      <c r="Q7" s="50" t="s">
        <v>46</v>
      </c>
      <c r="R7" s="49" t="s">
        <v>44</v>
      </c>
      <c r="S7" s="50" t="s">
        <v>46</v>
      </c>
      <c r="T7" s="49" t="s">
        <v>44</v>
      </c>
      <c r="U7" s="66" t="str">
        <f>ACT_PEN_MAUL</f>
        <v>Maul</v>
      </c>
      <c r="V7" s="66" t="str">
        <f>ACT_PEN_HORS_JEU</f>
        <v>Hors-jeu</v>
      </c>
      <c r="W7" s="66" t="str">
        <f>ACT_PEN_PL_A_2</f>
        <v>Plaquage à 2</v>
      </c>
      <c r="X7" s="66" t="str">
        <f>ACT_PEN_PL_HAUT</f>
        <v>Plaquage haut</v>
      </c>
      <c r="Y7" s="66" t="str">
        <f>ACT_PEN_RUCK</f>
        <v>Ruck</v>
      </c>
      <c r="Z7" s="66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Quentin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>
        <f>IF(COUNTIFS(JournalActions[Joueur],$B8,JournalActions[Action],$C$6,JournalActions[Mi-temps],D$7)=0,"",COUNTIFS(JournalActions[Joueur],$B8,JournalActions[Action],$C$6,JournalActions[Mi-temps],D$7))</f>
        <v>5</v>
      </c>
      <c r="E8" s="33">
        <f>IF(COUNTIFS(JournalActions[Joueur],$B8,JournalActions[Action],$E$6,JournalActions[Mi-temps],E$7)=0,"",COUNTIFS(JournalActions[Joueur],$B8,JournalActions[Action],$E$6,JournalActions[Mi-temps],E$7))</f>
        <v>1</v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>
        <f>IF(COUNTIFS(JournalActions[Joueur],$B8,JournalActions[Action],$I$6,JournalActions[Mi-temps],I$7)=0,"",COUNTIFS(JournalActions[Joueur],$B8,JournalActions[Action],$I$6,JournalActions[Mi-temps],I$7))</f>
        <v>1</v>
      </c>
      <c r="J8" s="34">
        <f>IF(COUNTIFS(JournalActions[Joueur],$B8,JournalActions[Action],$I$6,JournalActions[Mi-temps],J$7)=0,"",COUNTIFS(JournalActions[Joueur],$B8,JournalActions[Action],$I$6,JournalActions[Mi-temps],J$7))</f>
        <v>2</v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>
        <f>IF(COUNTIFS(JournalActions[Joueur],$B8,JournalActions[Action],$K$6,JournalActions[Mi-temps],L$7)=0,"",COUNTIFS(JournalActions[Joueur],$B8,JournalActions[Action],$K$6,JournalActions[Mi-temps],L$7))</f>
        <v>1</v>
      </c>
      <c r="M8" s="33" t="str">
        <f>IF(COUNTIFS(JournalActions[Joueur],$B8,JournalActions[Action],ACT_GRATTAGE_NS,JournalActions[Mi-temps],M$7)=0,"",COUNTIFS(JournalActions[Joueur],$B8,JournalActions[Action],ACT_GRATTAGE_NS,JournalActions[Mi-temps],M$7))</f>
        <v/>
      </c>
      <c r="N8" s="34" t="str">
        <f>IF(COUNTIFS(JournalActions[Joueur],$B8,JournalActions[Action],ACT_GRATTAGE_NS,JournalActions[Mi-temps],N$7)=0,"",COUNTIFS(JournalActions[Joueur],$B8,JournalActions[Action],ACT_GRATTAGE_NS,JournalActions[Mi-temps],N$7))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>
        <f>IF(COUNTIFS(JournalActions[Joueur],$B8,JournalActions[Action],$Q$6,JournalActions[Mi-temps],R$7)=0,"",COUNTIFS(JournalActions[Joueur],$B8,JournalActions[Action],$Q$6,JournalActions[Mi-temps],R$7))</f>
        <v>1</v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>
        <f>IF(COUNTIFS(JournalActions[Joueur],$B8,JournalActions[Action],$S$6,JournalActions[Mi-temps],T$7)=0,"",COUNTIFS(JournalActions[Joueur],$B8,JournalActions[Action],$S$6,JournalActions[Mi-temps],T$7))</f>
        <v>1</v>
      </c>
      <c r="U8" s="60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0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0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0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0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0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Thomas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IF(COUNTIFS(JournalActions[Joueur],$B9,JournalActions[Action],ACT_GRATTAGE_NS,JournalActions[Mi-temps],M$7)=0,"",COUNTIFS(JournalActions[Joueur],$B9,JournalActions[Action],ACT_GRATTAGE_NS,JournalActions[Mi-temps],M$7))</f>
        <v/>
      </c>
      <c r="N9" s="29" t="str">
        <f>IF(COUNTIFS(JournalActions[Joueur],$B9,JournalActions[Action],ACT_GRATTAGE_NS,JournalActions[Mi-temps],N$7)=0,"",COUNTIFS(JournalActions[Joueur],$B9,JournalActions[Action],ACT_GRATTAGE_NS,JournalActions[Mi-temps],N$7))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>
        <f>IF(COUNTIFS(JournalActions[Joueur],$B9,JournalActions[Action],$Q$6,JournalActions[Mi-temps],R$7)=0,"",COUNTIFS(JournalActions[Joueur],$B9,JournalActions[Action],$Q$6,JournalActions[Mi-temps],R$7))</f>
        <v>1</v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7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7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7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7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7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7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BAQUE Lucas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>
        <f>IF(COUNTIFS(JournalActions[Joueur],$B10,JournalActions[Action],$C$6,JournalActions[Mi-temps],D$7)=0,"",COUNTIFS(JournalActions[Joueur],$B10,JournalActions[Action],$C$6,JournalActions[Mi-temps],D$7))</f>
        <v>4</v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>
        <f>IF(COUNTIFS(JournalActions[Joueur],$B10,JournalActions[Action],$E$6,JournalActions[Mi-temps],F$7)=0,"",COUNTIFS(JournalActions[Joueur],$B10,JournalActions[Action],$E$6,JournalActions[Mi-temps],F$7))</f>
        <v>1</v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>
        <f>IF(COUNTIFS(JournalActions[Joueur],$B10,JournalActions[Action],$I$6,JournalActions[Mi-temps],J$7)=0,"",COUNTIFS(JournalActions[Joueur],$B10,JournalActions[Action],$I$6,JournalActions[Mi-temps],J$7))</f>
        <v>1</v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IF(COUNTIFS(JournalActions[Joueur],$B10,JournalActions[Action],ACT_GRATTAGE_NS,JournalActions[Mi-temps],M$7)=0,"",COUNTIFS(JournalActions[Joueur],$B10,JournalActions[Action],ACT_GRATTAGE_NS,JournalActions[Mi-temps],M$7))</f>
        <v/>
      </c>
      <c r="N10" s="29" t="str">
        <f>IF(COUNTIFS(JournalActions[Joueur],$B10,JournalActions[Action],ACT_GRATTAGE_NS,JournalActions[Mi-temps],N$7)=0,"",COUNTIFS(JournalActions[Joueur],$B10,JournalActions[Action],ACT_GRATTAGE_NS,JournalActions[Mi-temps],N$7))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7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7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7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7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7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7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>
        <f>IF(COUNTIFS(JournalActions[Joueur],$B11,JournalActions[Action],$C$6,JournalActions[Mi-temps],D$7)=0,"",COUNTIFS(JournalActions[Joueur],$B11,JournalActions[Action],$C$6,JournalActions[Mi-temps],D$7))</f>
        <v>2</v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>
        <f>IF(COUNTIFS(JournalActions[Joueur],$B11,JournalActions[Action],$I$6,JournalActions[Mi-temps],J$7)=0,"",COUNTIFS(JournalActions[Joueur],$B11,JournalActions[Action],$I$6,JournalActions[Mi-temps],J$7))</f>
        <v>1</v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IF(COUNTIFS(JournalActions[Joueur],$B11,JournalActions[Action],ACT_GRATTAGE_NS,JournalActions[Mi-temps],M$7)=0,"",COUNTIFS(JournalActions[Joueur],$B11,JournalActions[Action],ACT_GRATTAGE_NS,JournalActions[Mi-temps],M$7))</f>
        <v/>
      </c>
      <c r="N11" s="29" t="str">
        <f>IF(COUNTIFS(JournalActions[Joueur],$B11,JournalActions[Action],ACT_GRATTAGE_NS,JournalActions[Mi-temps],N$7)=0,"",COUNTIFS(JournalActions[Joueur],$B11,JournalActions[Action],ACT_GRATTAGE_NS,JournalActions[Mi-temps],N$7))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>
        <f>IF(COUNTIFS(JournalActions[Joueur],$B11,JournalActions[Action],$S$6,JournalActions[Mi-temps],T$7)=0,"",COUNTIFS(JournalActions[Joueur],$B11,JournalActions[Action],$S$6,JournalActions[Mi-temps],T$7))</f>
        <v>1</v>
      </c>
      <c r="U11" s="67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7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7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7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7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7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BOURREC Anthony</v>
      </c>
      <c r="C12" s="28">
        <f>IF(COUNTIFS(JournalActions[Joueur],$B12,JournalActions[Action],$C$6,JournalActions[Mi-temps],C$7)=0,"",COUNTIFS(JournalActions[Joueur],$B12,JournalActions[Action],$C$6,JournalActions[Mi-temps],C$7))</f>
        <v>2</v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>
        <f>IF(COUNTIFS(JournalActions[Joueur],$B12,JournalActions[Action],$E$6,JournalActions[Mi-temps],E$7)=0,"",COUNTIFS(JournalActions[Joueur],$B12,JournalActions[Action],$E$6,JournalActions[Mi-temps],E$7))</f>
        <v>1</v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>
        <f>IF(COUNTIFS(JournalActions[Joueur],$B12,JournalActions[Action],$K$6,JournalActions[Mi-temps],K$7)=0,"",COUNTIFS(JournalActions[Joueur],$B12,JournalActions[Action],$K$6,JournalActions[Mi-temps],K$7))</f>
        <v>1</v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IF(COUNTIFS(JournalActions[Joueur],$B12,JournalActions[Action],ACT_GRATTAGE_NS,JournalActions[Mi-temps],M$7)=0,"",COUNTIFS(JournalActions[Joueur],$B12,JournalActions[Action],ACT_GRATTAGE_NS,JournalActions[Mi-temps],M$7))</f>
        <v/>
      </c>
      <c r="N12" s="29" t="str">
        <f>IF(COUNTIFS(JournalActions[Joueur],$B12,JournalActions[Action],ACT_GRATTAGE_NS,JournalActions[Mi-temps],N$7)=0,"",COUNTIFS(JournalActions[Joueur],$B12,JournalActions[Action],ACT_GRATTAGE_NS,JournalActions[Mi-temps],N$7))</f>
        <v/>
      </c>
      <c r="O12" s="28">
        <f>IF(COUNTIFS(JournalActions[Joueur],$B12,JournalActions[Action],$O$6,JournalActions[Mi-temps],O$7)=0,"",COUNTIFS(JournalActions[Joueur],$B12,JournalActions[Action],$O$6,JournalActions[Mi-temps],O$7))</f>
        <v>1</v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>
        <f>IF(COUNTIFS(JournalActions[Joueur],$B12,JournalActions[Action],$S$6,JournalActions[Mi-temps],S$7)=0,"",COUNTIFS(JournalActions[Joueur],$B12,JournalActions[Action],$S$6,JournalActions[Mi-temps],S$7))</f>
        <v>1</v>
      </c>
      <c r="T12" s="29">
        <f>IF(COUNTIFS(JournalActions[Joueur],$B12,JournalActions[Action],$S$6,JournalActions[Mi-temps],T$7)=0,"",COUNTIFS(JournalActions[Joueur],$B12,JournalActions[Action],$S$6,JournalActions[Mi-temps],T$7))</f>
        <v>2</v>
      </c>
      <c r="U12" s="67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7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7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7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7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7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CESCA Sacha</v>
      </c>
      <c r="C13" s="28">
        <f>IF(COUNTIFS(JournalActions[Joueur],$B13,JournalActions[Action],$C$6,JournalActions[Mi-temps],C$7)=0,"",COUNTIFS(JournalActions[Joueur],$B13,JournalActions[Action],$C$6,JournalActions[Mi-temps],C$7))</f>
        <v>3</v>
      </c>
      <c r="D13" s="29">
        <f>IF(COUNTIFS(JournalActions[Joueur],$B13,JournalActions[Action],$C$6,JournalActions[Mi-temps],D$7)=0,"",COUNTIFS(JournalActions[Joueur],$B13,JournalActions[Action],$C$6,JournalActions[Mi-temps],D$7))</f>
        <v>5</v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>
        <f>IF(COUNTIFS(JournalActions[Joueur],$B13,JournalActions[Action],$G$6,JournalActions[Mi-temps],G$7)=0,"",COUNTIFS(JournalActions[Joueur],$B13,JournalActions[Action],$G$6,JournalActions[Mi-temps],G$7))</f>
        <v>1</v>
      </c>
      <c r="H13" s="29">
        <f>IF(COUNTIFS(JournalActions[Joueur],$B13,JournalActions[Action],$G$6,JournalActions[Mi-temps],H$7)=0,"",COUNTIFS(JournalActions[Joueur],$B13,JournalActions[Action],$G$6,JournalActions[Mi-temps],H$7))</f>
        <v>1</v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IF(COUNTIFS(JournalActions[Joueur],$B13,JournalActions[Action],ACT_GRATTAGE_NS,JournalActions[Mi-temps],M$7)=0,"",COUNTIFS(JournalActions[Joueur],$B13,JournalActions[Action],ACT_GRATTAGE_NS,JournalActions[Mi-temps],M$7))</f>
        <v/>
      </c>
      <c r="N13" s="29" t="str">
        <f>IF(COUNTIFS(JournalActions[Joueur],$B13,JournalActions[Action],ACT_GRATTAGE_NS,JournalActions[Mi-temps],N$7)=0,"",COUNTIFS(JournalActions[Joueur],$B13,JournalActions[Action],ACT_GRATTAGE_NS,JournalActions[Mi-temps],N$7))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>
        <f>IF(COUNTIFS(JournalActions[Joueur],$B13,JournalActions[Action],$O$6,JournalActions[Mi-temps],P$7)=0,"",COUNTIFS(JournalActions[Joueur],$B13,JournalActions[Action],$O$6,JournalActions[Mi-temps],P$7))</f>
        <v>1</v>
      </c>
      <c r="Q13" s="28">
        <f>IF(COUNTIFS(JournalActions[Joueur],$B13,JournalActions[Action],$Q$6,JournalActions[Mi-temps],Q$7)=0,"",COUNTIFS(JournalActions[Joueur],$B13,JournalActions[Action],$Q$6,JournalActions[Mi-temps],Q$7))</f>
        <v>1</v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7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7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7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7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7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7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DALLA ROSA Jonah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>
        <f>IF(COUNTIFS(JournalActions[Joueur],$B14,JournalActions[Action],$C$6,JournalActions[Mi-temps],D$7)=0,"",COUNTIFS(JournalActions[Joueur],$B14,JournalActions[Action],$C$6,JournalActions[Mi-temps],D$7))</f>
        <v>1</v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>
        <f>IF(COUNTIFS(JournalActions[Joueur],$B14,JournalActions[Action],$K$6,JournalActions[Mi-temps],L$7)=0,"",COUNTIFS(JournalActions[Joueur],$B14,JournalActions[Action],$K$6,JournalActions[Mi-temps],L$7))</f>
        <v>2</v>
      </c>
      <c r="M14" s="28" t="str">
        <f>IF(COUNTIFS(JournalActions[Joueur],$B14,JournalActions[Action],ACT_GRATTAGE_NS,JournalActions[Mi-temps],M$7)=0,"",COUNTIFS(JournalActions[Joueur],$B14,JournalActions[Action],ACT_GRATTAGE_NS,JournalActions[Mi-temps],M$7))</f>
        <v/>
      </c>
      <c r="N14" s="29" t="str">
        <f>IF(COUNTIFS(JournalActions[Joueur],$B14,JournalActions[Action],ACT_GRATTAGE_NS,JournalActions[Mi-temps],N$7)=0,"",COUNTIFS(JournalActions[Joueur],$B14,JournalActions[Action],ACT_GRATTAGE_NS,JournalActions[Mi-temps],N$7))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7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7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7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7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7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7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DUTREY Thomas</v>
      </c>
      <c r="C15" s="28">
        <f>IF(COUNTIFS(JournalActions[Joueur],$B15,JournalActions[Action],$C$6,JournalActions[Mi-temps],C$7)=0,"",COUNTIFS(JournalActions[Joueur],$B15,JournalActions[Action],$C$6,JournalActions[Mi-temps],C$7))</f>
        <v>2</v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IF(COUNTIFS(JournalActions[Joueur],$B15,JournalActions[Action],ACT_GRATTAGE_NS,JournalActions[Mi-temps],M$7)=0,"",COUNTIFS(JournalActions[Joueur],$B15,JournalActions[Action],ACT_GRATTAGE_NS,JournalActions[Mi-temps],M$7))</f>
        <v/>
      </c>
      <c r="N15" s="29" t="str">
        <f>IF(COUNTIFS(JournalActions[Joueur],$B15,JournalActions[Action],ACT_GRATTAGE_NS,JournalActions[Mi-temps],N$7)=0,"",COUNTIFS(JournalActions[Joueur],$B15,JournalActions[Action],ACT_GRATTAGE_NS,JournalActions[Mi-temps],N$7))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7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7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7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7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7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7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FITAN Maël</v>
      </c>
      <c r="C16" s="28">
        <f>IF(COUNTIFS(JournalActions[Joueur],$B16,JournalActions[Action],$C$6,JournalActions[Mi-temps],C$7)=0,"",COUNTIFS(JournalActions[Joueur],$B16,JournalActions[Action],$C$6,JournalActions[Mi-temps],C$7))</f>
        <v>5</v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>
        <f>IF(COUNTIFS(JournalActions[Joueur],$B16,JournalActions[Action],$G$6,JournalActions[Mi-temps],G$7)=0,"",COUNTIFS(JournalActions[Joueur],$B16,JournalActions[Action],$G$6,JournalActions[Mi-temps],G$7))</f>
        <v>1</v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>
        <f>IF(COUNTIFS(JournalActions[Joueur],$B16,JournalActions[Action],$I$6,JournalActions[Mi-temps],I$7)=0,"",COUNTIFS(JournalActions[Joueur],$B16,JournalActions[Action],$I$6,JournalActions[Mi-temps],I$7))</f>
        <v>2</v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IF(COUNTIFS(JournalActions[Joueur],$B16,JournalActions[Action],ACT_GRATTAGE_NS,JournalActions[Mi-temps],M$7)=0,"",COUNTIFS(JournalActions[Joueur],$B16,JournalActions[Action],ACT_GRATTAGE_NS,JournalActions[Mi-temps],M$7))</f>
        <v/>
      </c>
      <c r="N16" s="29" t="str">
        <f>IF(COUNTIFS(JournalActions[Joueur],$B16,JournalActions[Action],ACT_GRATTAGE_NS,JournalActions[Mi-temps],N$7)=0,"",COUNTIFS(JournalActions[Joueur],$B16,JournalActions[Action],ACT_GRATTAGE_NS,JournalActions[Mi-temps],N$7))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>
        <f>IF(COUNTIFS(JournalActions[Joueur],$B16,JournalActions[Action],$Q$6,JournalActions[Mi-temps],Q$7)=0,"",COUNTIFS(JournalActions[Joueur],$B16,JournalActions[Action],$Q$6,JournalActions[Mi-temps],Q$7))</f>
        <v>1</v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7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7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7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7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7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7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KAPFER Bastien</v>
      </c>
      <c r="C17" s="28">
        <f>IF(COUNTIFS(JournalActions[Joueur],$B17,JournalActions[Action],$C$6,JournalActions[Mi-temps],C$7)=0,"",COUNTIFS(JournalActions[Joueur],$B17,JournalActions[Action],$C$6,JournalActions[Mi-temps],C$7))</f>
        <v>3</v>
      </c>
      <c r="D17" s="29">
        <f>IF(COUNTIFS(JournalActions[Joueur],$B17,JournalActions[Action],$C$6,JournalActions[Mi-temps],D$7)=0,"",COUNTIFS(JournalActions[Joueur],$B17,JournalActions[Action],$C$6,JournalActions[Mi-temps],D$7))</f>
        <v>1</v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>
        <f>IF(COUNTIFS(JournalActions[Joueur],$B17,JournalActions[Action],$G$6,JournalActions[Mi-temps],G$7)=0,"",COUNTIFS(JournalActions[Joueur],$B17,JournalActions[Action],$G$6,JournalActions[Mi-temps],G$7))</f>
        <v>2</v>
      </c>
      <c r="H17" s="29">
        <f>IF(COUNTIFS(JournalActions[Joueur],$B17,JournalActions[Action],$G$6,JournalActions[Mi-temps],H$7)=0,"",COUNTIFS(JournalActions[Joueur],$B17,JournalActions[Action],$G$6,JournalActions[Mi-temps],H$7))</f>
        <v>2</v>
      </c>
      <c r="I17">
        <f>IF(COUNTIFS(JournalActions[Joueur],$B17,JournalActions[Action],$I$6,JournalActions[Mi-temps],I$7)=0,"",COUNTIFS(JournalActions[Joueur],$B17,JournalActions[Action],$I$6,JournalActions[Mi-temps],I$7))</f>
        <v>1</v>
      </c>
      <c r="J17">
        <f>IF(COUNTIFS(JournalActions[Joueur],$B17,JournalActions[Action],$I$6,JournalActions[Mi-temps],J$7)=0,"",COUNTIFS(JournalActions[Joueur],$B17,JournalActions[Action],$I$6,JournalActions[Mi-temps],J$7))</f>
        <v>1</v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IF(COUNTIFS(JournalActions[Joueur],$B17,JournalActions[Action],ACT_GRATTAGE_NS,JournalActions[Mi-temps],M$7)=0,"",COUNTIFS(JournalActions[Joueur],$B17,JournalActions[Action],ACT_GRATTAGE_NS,JournalActions[Mi-temps],M$7))</f>
        <v/>
      </c>
      <c r="N17" s="29" t="str">
        <f>IF(COUNTIFS(JournalActions[Joueur],$B17,JournalActions[Action],ACT_GRATTAGE_NS,JournalActions[Mi-temps],N$7)=0,"",COUNTIFS(JournalActions[Joueur],$B17,JournalActions[Action],ACT_GRATTAGE_NS,JournalActions[Mi-temps],N$7))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>
        <f>IF(COUNTIFS(JournalActions[Joueur],$B17,JournalActions[Action],$Q$6,JournalActions[Mi-temps],R$7)=0,"",COUNTIFS(JournalActions[Joueur],$B17,JournalActions[Action],$Q$6,JournalActions[Mi-temps],R$7))</f>
        <v>1</v>
      </c>
      <c r="S17" s="28">
        <f>IF(COUNTIFS(JournalActions[Joueur],$B17,JournalActions[Action],$S$6,JournalActions[Mi-temps],S$7)=0,"",COUNTIFS(JournalActions[Joueur],$B17,JournalActions[Action],$S$6,JournalActions[Mi-temps],S$7))</f>
        <v>1</v>
      </c>
      <c r="T17" s="29">
        <f>IF(COUNTIFS(JournalActions[Joueur],$B17,JournalActions[Action],$S$6,JournalActions[Mi-temps],T$7)=0,"",COUNTIFS(JournalActions[Joueur],$B17,JournalActions[Action],$S$6,JournalActions[Mi-temps],T$7))</f>
        <v>1</v>
      </c>
      <c r="U17" s="67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7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7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7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7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7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LAUDET Jean Baptiste</v>
      </c>
      <c r="C18" s="28">
        <f>IF(COUNTIFS(JournalActions[Joueur],$B18,JournalActions[Action],$C$6,JournalActions[Mi-temps],C$7)=0,"",COUNTIFS(JournalActions[Joueur],$B18,JournalActions[Action],$C$6,JournalActions[Mi-temps],C$7))</f>
        <v>5</v>
      </c>
      <c r="D18" s="29">
        <f>IF(COUNTIFS(JournalActions[Joueur],$B18,JournalActions[Action],$C$6,JournalActions[Mi-temps],D$7)=0,"",COUNTIFS(JournalActions[Joueur],$B18,JournalActions[Action],$C$6,JournalActions[Mi-temps],D$7))</f>
        <v>3</v>
      </c>
      <c r="E18">
        <f>IF(COUNTIFS(JournalActions[Joueur],$B18,JournalActions[Action],$E$6,JournalActions[Mi-temps],E$7)=0,"",COUNTIFS(JournalActions[Joueur],$B18,JournalActions[Action],$E$6,JournalActions[Mi-temps],E$7))</f>
        <v>1</v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>
        <f>IF(COUNTIFS(JournalActions[Joueur],$B18,JournalActions[Action],$I$6,JournalActions[Mi-temps],J$7)=0,"",COUNTIFS(JournalActions[Joueur],$B18,JournalActions[Action],$I$6,JournalActions[Mi-temps],J$7))</f>
        <v>1</v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>
        <f>IF(COUNTIFS(JournalActions[Joueur],$B18,JournalActions[Action],$K$6,JournalActions[Mi-temps],L$7)=0,"",COUNTIFS(JournalActions[Joueur],$B18,JournalActions[Action],$K$6,JournalActions[Mi-temps],L$7))</f>
        <v>1</v>
      </c>
      <c r="M18" s="28" t="str">
        <f>IF(COUNTIFS(JournalActions[Joueur],$B18,JournalActions[Action],ACT_GRATTAGE_NS,JournalActions[Mi-temps],M$7)=0,"",COUNTIFS(JournalActions[Joueur],$B18,JournalActions[Action],ACT_GRATTAGE_NS,JournalActions[Mi-temps],M$7))</f>
        <v/>
      </c>
      <c r="N18" s="29" t="str">
        <f>IF(COUNTIFS(JournalActions[Joueur],$B18,JournalActions[Action],ACT_GRATTAGE_NS,JournalActions[Mi-temps],N$7)=0,"",COUNTIFS(JournalActions[Joueur],$B18,JournalActions[Action],ACT_GRATTAGE_NS,JournalActions[Mi-temps],N$7))</f>
        <v/>
      </c>
      <c r="O18" s="28">
        <f>IF(COUNTIFS(JournalActions[Joueur],$B18,JournalActions[Action],$O$6,JournalActions[Mi-temps],O$7)=0,"",COUNTIFS(JournalActions[Joueur],$B18,JournalActions[Action],$O$6,JournalActions[Mi-temps],O$7))</f>
        <v>1</v>
      </c>
      <c r="P18" s="29">
        <f>IF(COUNTIFS(JournalActions[Joueur],$B18,JournalActions[Action],$O$6,JournalActions[Mi-temps],P$7)=0,"",COUNTIFS(JournalActions[Joueur],$B18,JournalActions[Action],$O$6,JournalActions[Mi-temps],P$7))</f>
        <v>1</v>
      </c>
      <c r="Q18" s="28">
        <f>IF(COUNTIFS(JournalActions[Joueur],$B18,JournalActions[Action],$Q$6,JournalActions[Mi-temps],Q$7)=0,"",COUNTIFS(JournalActions[Joueur],$B18,JournalActions[Action],$Q$6,JournalActions[Mi-temps],Q$7))</f>
        <v>2</v>
      </c>
      <c r="R18" s="29">
        <f>IF(COUNTIFS(JournalActions[Joueur],$B18,JournalActions[Action],$Q$6,JournalActions[Mi-temps],R$7)=0,"",COUNTIFS(JournalActions[Joueur],$B18,JournalActions[Action],$Q$6,JournalActions[Mi-temps],R$7))</f>
        <v>1</v>
      </c>
      <c r="S18" s="28">
        <f>IF(COUNTIFS(JournalActions[Joueur],$B18,JournalActions[Action],$S$6,JournalActions[Mi-temps],S$7)=0,"",COUNTIFS(JournalActions[Joueur],$B18,JournalActions[Action],$S$6,JournalActions[Mi-temps],S$7))</f>
        <v>4</v>
      </c>
      <c r="T18" s="29">
        <f>IF(COUNTIFS(JournalActions[Joueur],$B18,JournalActions[Action],$S$6,JournalActions[Mi-temps],T$7)=0,"",COUNTIFS(JournalActions[Joueur],$B18,JournalActions[Action],$S$6,JournalActions[Mi-temps],T$7))</f>
        <v>2</v>
      </c>
      <c r="U18" s="67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7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7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7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7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7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MICHELIN Paul</v>
      </c>
      <c r="C19" s="28">
        <f>IF(COUNTIFS(JournalActions[Joueur],$B19,JournalActions[Action],$C$6,JournalActions[Mi-temps],C$7)=0,"",COUNTIFS(JournalActions[Joueur],$B19,JournalActions[Action],$C$6,JournalActions[Mi-temps],C$7))</f>
        <v>1</v>
      </c>
      <c r="D19" s="29">
        <f>IF(COUNTIFS(JournalActions[Joueur],$B19,JournalActions[Action],$C$6,JournalActions[Mi-temps],D$7)=0,"",COUNTIFS(JournalActions[Joueur],$B19,JournalActions[Action],$C$6,JournalActions[Mi-temps],D$7))</f>
        <v>4</v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>
        <f>IF(COUNTIFS(JournalActions[Joueur],$B19,JournalActions[Action],$E$6,JournalActions[Mi-temps],F$7)=0,"",COUNTIFS(JournalActions[Joueur],$B19,JournalActions[Action],$E$6,JournalActions[Mi-temps],F$7))</f>
        <v>1</v>
      </c>
      <c r="G19" s="28">
        <f>IF(COUNTIFS(JournalActions[Joueur],$B19,JournalActions[Action],$G$6,JournalActions[Mi-temps],G$7)=0,"",COUNTIFS(JournalActions[Joueur],$B19,JournalActions[Action],$G$6,JournalActions[Mi-temps],G$7))</f>
        <v>1</v>
      </c>
      <c r="H19" s="29">
        <f>IF(COUNTIFS(JournalActions[Joueur],$B19,JournalActions[Action],$G$6,JournalActions[Mi-temps],H$7)=0,"",COUNTIFS(JournalActions[Joueur],$B19,JournalActions[Action],$G$6,JournalActions[Mi-temps],H$7))</f>
        <v>1</v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>
        <f>IF(COUNTIFS(JournalActions[Joueur],$B19,JournalActions[Action],$I$6,JournalActions[Mi-temps],J$7)=0,"",COUNTIFS(JournalActions[Joueur],$B19,JournalActions[Action],$I$6,JournalActions[Mi-temps],J$7))</f>
        <v>1</v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IF(COUNTIFS(JournalActions[Joueur],$B19,JournalActions[Action],ACT_GRATTAGE_NS,JournalActions[Mi-temps],M$7)=0,"",COUNTIFS(JournalActions[Joueur],$B19,JournalActions[Action],ACT_GRATTAGE_NS,JournalActions[Mi-temps],M$7))</f>
        <v/>
      </c>
      <c r="N19" s="29" t="str">
        <f>IF(COUNTIFS(JournalActions[Joueur],$B19,JournalActions[Action],ACT_GRATTAGE_NS,JournalActions[Mi-temps],N$7)=0,"",COUNTIFS(JournalActions[Joueur],$B19,JournalActions[Action],ACT_GRATTAGE_NS,JournalActions[Mi-temps],N$7))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>
        <f>IF(COUNTIFS(JournalActions[Joueur],$B19,JournalActions[Action],$Q$6,JournalActions[Mi-temps],R$7)=0,"",COUNTIFS(JournalActions[Joueur],$B19,JournalActions[Action],$Q$6,JournalActions[Mi-temps],R$7))</f>
        <v>1</v>
      </c>
      <c r="S19" s="28">
        <f>IF(COUNTIFS(JournalActions[Joueur],$B19,JournalActions[Action],$S$6,JournalActions[Mi-temps],S$7)=0,"",COUNTIFS(JournalActions[Joueur],$B19,JournalActions[Action],$S$6,JournalActions[Mi-temps],S$7))</f>
        <v>1</v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7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7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7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7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7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7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MOUDENS Alexis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>
        <f>IF(COUNTIFS(JournalActions[Joueur],$B20,JournalActions[Action],$C$6,JournalActions[Mi-temps],D$7)=0,"",COUNTIFS(JournalActions[Joueur],$B20,JournalActions[Action],$C$6,JournalActions[Mi-temps],D$7))</f>
        <v>2</v>
      </c>
      <c r="E20">
        <f>IF(COUNTIFS(JournalActions[Joueur],$B20,JournalActions[Action],$E$6,JournalActions[Mi-temps],E$7)=0,"",COUNTIFS(JournalActions[Joueur],$B20,JournalActions[Action],$E$6,JournalActions[Mi-temps],E$7))</f>
        <v>1</v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>
        <f>IF(COUNTIFS(JournalActions[Joueur],$B20,JournalActions[Action],$K$6,JournalActions[Mi-temps],L$7)=0,"",COUNTIFS(JournalActions[Joueur],$B20,JournalActions[Action],$K$6,JournalActions[Mi-temps],L$7))</f>
        <v>1</v>
      </c>
      <c r="M20" s="28" t="str">
        <f>IF(COUNTIFS(JournalActions[Joueur],$B20,JournalActions[Action],ACT_GRATTAGE_NS,JournalActions[Mi-temps],M$7)=0,"",COUNTIFS(JournalActions[Joueur],$B20,JournalActions[Action],ACT_GRATTAGE_NS,JournalActions[Mi-temps],M$7))</f>
        <v/>
      </c>
      <c r="N20" s="29" t="str">
        <f>IF(COUNTIFS(JournalActions[Joueur],$B20,JournalActions[Action],ACT_GRATTAGE_NS,JournalActions[Mi-temps],N$7)=0,"",COUNTIFS(JournalActions[Joueur],$B20,JournalActions[Action],ACT_GRATTAGE_NS,JournalActions[Mi-temps],N$7))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>
        <f>IF(COUNTIFS(JournalActions[Joueur],$B20,JournalActions[Action],$Q$6,JournalActions[Mi-temps],Q$7)=0,"",COUNTIFS(JournalActions[Joueur],$B20,JournalActions[Action],$Q$6,JournalActions[Mi-temps],Q$7))</f>
        <v>3</v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>
        <f>IF(COUNTIFS(JournalActions[Joueur],$B20,JournalActions[Action],$S$6,JournalActions[Mi-temps],S$7)=0,"",COUNTIFS(JournalActions[Joueur],$B20,JournalActions[Action],$S$6,JournalActions[Mi-temps],S$7))</f>
        <v>2</v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7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7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7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7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7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7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MULLIER Martin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>
        <f>IF(COUNTIFS(JournalActions[Joueur],$B21,JournalActions[Action],$C$6,JournalActions[Mi-temps],D$7)=0,"",COUNTIFS(JournalActions[Joueur],$B21,JournalActions[Action],$C$6,JournalActions[Mi-temps],D$7))</f>
        <v>1</v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>
        <f>IF(COUNTIFS(JournalActions[Joueur],$B21,JournalActions[Action],$G$6,JournalActions[Mi-temps],H$7)=0,"",COUNTIFS(JournalActions[Joueur],$B21,JournalActions[Action],$G$6,JournalActions[Mi-temps],H$7))</f>
        <v>1</v>
      </c>
      <c r="I21">
        <f>IF(COUNTIFS(JournalActions[Joueur],$B21,JournalActions[Action],$I$6,JournalActions[Mi-temps],I$7)=0,"",COUNTIFS(JournalActions[Joueur],$B21,JournalActions[Action],$I$6,JournalActions[Mi-temps],I$7))</f>
        <v>2</v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>
        <f>IF(COUNTIFS(JournalActions[Joueur],$B21,JournalActions[Action],$K$6,JournalActions[Mi-temps],L$7)=0,"",COUNTIFS(JournalActions[Joueur],$B21,JournalActions[Action],$K$6,JournalActions[Mi-temps],L$7))</f>
        <v>1</v>
      </c>
      <c r="M21" s="28" t="str">
        <f>IF(COUNTIFS(JournalActions[Joueur],$B21,JournalActions[Action],ACT_GRATTAGE_NS,JournalActions[Mi-temps],M$7)=0,"",COUNTIFS(JournalActions[Joueur],$B21,JournalActions[Action],ACT_GRATTAGE_NS,JournalActions[Mi-temps],M$7))</f>
        <v/>
      </c>
      <c r="N21" s="29" t="str">
        <f>IF(COUNTIFS(JournalActions[Joueur],$B21,JournalActions[Action],ACT_GRATTAGE_NS,JournalActions[Mi-temps],N$7)=0,"",COUNTIFS(JournalActions[Joueur],$B21,JournalActions[Action],ACT_GRATTAGE_NS,JournalActions[Mi-temps],N$7))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>
        <f>IF(COUNTIFS(JournalActions[Joueur],$B21,JournalActions[Action],$Q$6,JournalActions[Mi-temps],Q$7)=0,"",COUNTIFS(JournalActions[Joueur],$B21,JournalActions[Action],$Q$6,JournalActions[Mi-temps],Q$7))</f>
        <v>1</v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>
        <f>IF(COUNTIFS(JournalActions[Joueur],$B21,JournalActions[Action],$S$6,JournalActions[Mi-temps],S$7)=0,"",COUNTIFS(JournalActions[Joueur],$B21,JournalActions[Action],$S$6,JournalActions[Mi-temps],S$7))</f>
        <v>4</v>
      </c>
      <c r="T21" s="29">
        <f>IF(COUNTIFS(JournalActions[Joueur],$B21,JournalActions[Action],$S$6,JournalActions[Mi-temps],T$7)=0,"",COUNTIFS(JournalActions[Joueur],$B21,JournalActions[Action],$S$6,JournalActions[Mi-temps],T$7))</f>
        <v>1</v>
      </c>
      <c r="U21" s="67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7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7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7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7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7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MULLIER Victor</v>
      </c>
      <c r="C22" s="28">
        <f>IF(COUNTIFS(JournalActions[Joueur],$B22,JournalActions[Action],$C$6,JournalActions[Mi-temps],C$7)=0,"",COUNTIFS(JournalActions[Joueur],$B22,JournalActions[Action],$C$6,JournalActions[Mi-temps],C$7))</f>
        <v>4</v>
      </c>
      <c r="D22" s="29">
        <f>IF(COUNTIFS(JournalActions[Joueur],$B22,JournalActions[Action],$C$6,JournalActions[Mi-temps],D$7)=0,"",COUNTIFS(JournalActions[Joueur],$B22,JournalActions[Action],$C$6,JournalActions[Mi-temps],D$7))</f>
        <v>2</v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>
        <f>IF(COUNTIFS(JournalActions[Joueur],$B22,JournalActions[Action],$I$6,JournalActions[Mi-temps],I$7)=0,"",COUNTIFS(JournalActions[Joueur],$B22,JournalActions[Action],$I$6,JournalActions[Mi-temps],I$7))</f>
        <v>1</v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>
        <f>IF(COUNTIFS(JournalActions[Joueur],$B22,JournalActions[Action],ACT_GRATTAGE_NS,JournalActions[Mi-temps],M$7)=0,"",COUNTIFS(JournalActions[Joueur],$B22,JournalActions[Action],ACT_GRATTAGE_NS,JournalActions[Mi-temps],M$7))</f>
        <v>1</v>
      </c>
      <c r="N22" s="29" t="str">
        <f>IF(COUNTIFS(JournalActions[Joueur],$B22,JournalActions[Action],ACT_GRATTAGE_NS,JournalActions[Mi-temps],N$7)=0,"",COUNTIFS(JournalActions[Joueur],$B22,JournalActions[Action],ACT_GRATTAGE_NS,JournalActions[Mi-temps],N$7))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>
        <f>IF(COUNTIFS(JournalActions[Joueur],$B22,JournalActions[Action],$Q$6,JournalActions[Mi-temps],Q$7)=0,"",COUNTIFS(JournalActions[Joueur],$B22,JournalActions[Action],$Q$6,JournalActions[Mi-temps],Q$7))</f>
        <v>2</v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>
        <f>IF(COUNTIFS(JournalActions[Joueur],$B22,JournalActions[Action],$S$6,JournalActions[Mi-temps],S$7)=0,"",COUNTIFS(JournalActions[Joueur],$B22,JournalActions[Action],$S$6,JournalActions[Mi-temps],S$7))</f>
        <v>1</v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7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7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7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7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7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7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PIQUEMIL Maxime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IF(COUNTIFS(JournalActions[Joueur],$B23,JournalActions[Action],ACT_GRATTAGE_NS,JournalActions[Mi-temps],M$7)=0,"",COUNTIFS(JournalActions[Joueur],$B23,JournalActions[Action],ACT_GRATTAGE_NS,JournalActions[Mi-temps],M$7))</f>
        <v/>
      </c>
      <c r="N23" s="29" t="str">
        <f>IF(COUNTIFS(JournalActions[Joueur],$B23,JournalActions[Action],ACT_GRATTAGE_NS,JournalActions[Mi-temps],N$7)=0,"",COUNTIFS(JournalActions[Joueur],$B23,JournalActions[Action],ACT_GRATTAGE_NS,JournalActions[Mi-temps],N$7))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>
        <f>IF(COUNTIFS(JournalActions[Joueur],$B23,JournalActions[Action],$S$6,JournalActions[Mi-temps],T$7)=0,"",COUNTIFS(JournalActions[Joueur],$B23,JournalActions[Action],$S$6,JournalActions[Mi-temps],T$7))</f>
        <v>2</v>
      </c>
      <c r="U23" s="67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7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7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7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7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7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POUJOLS Dylan</v>
      </c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>
        <f>IF(COUNTIFS(JournalActions[Joueur],$B24,JournalActions[Action],$C$6,JournalActions[Mi-temps],D$7)=0,"",COUNTIFS(JournalActions[Joueur],$B24,JournalActions[Action],$C$6,JournalActions[Mi-temps],D$7))</f>
        <v>8</v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IF(COUNTIFS(JournalActions[Joueur],$B24,JournalActions[Action],ACT_GRATTAGE_NS,JournalActions[Mi-temps],M$7)=0,"",COUNTIFS(JournalActions[Joueur],$B24,JournalActions[Action],ACT_GRATTAGE_NS,JournalActions[Mi-temps],M$7))</f>
        <v/>
      </c>
      <c r="N24" s="29" t="str">
        <f>IF(COUNTIFS(JournalActions[Joueur],$B24,JournalActions[Action],ACT_GRATTAGE_NS,JournalActions[Mi-temps],N$7)=0,"",COUNTIFS(JournalActions[Joueur],$B24,JournalActions[Action],ACT_GRATTAGE_NS,JournalActions[Mi-temps],N$7))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>
        <f>IF(COUNTIFS(JournalActions[Joueur],$B24,JournalActions[Action],$Q$6,JournalActions[Mi-temps],R$7)=0,"",COUNTIFS(JournalActions[Joueur],$B24,JournalActions[Action],$Q$6,JournalActions[Mi-temps],R$7))</f>
        <v>2</v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>
        <f>IF(COUNTIFS(JournalActions[Joueur],$B24,JournalActions[Action],$S$6,JournalActions[Mi-temps],T$7)=0,"",COUNTIFS(JournalActions[Joueur],$B24,JournalActions[Action],$S$6,JournalActions[Mi-temps],T$7))</f>
        <v>1</v>
      </c>
      <c r="U24" s="67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7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7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7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7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7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ROBERT Jimmy</v>
      </c>
      <c r="C25" s="28">
        <f>IF(COUNTIFS(JournalActions[Joueur],$B25,JournalActions[Action],$C$6,JournalActions[Mi-temps],C$7)=0,"",COUNTIFS(JournalActions[Joueur],$B25,JournalActions[Action],$C$6,JournalActions[Mi-temps],C$7))</f>
        <v>1</v>
      </c>
      <c r="D25" s="29">
        <f>IF(COUNTIFS(JournalActions[Joueur],$B25,JournalActions[Action],$C$6,JournalActions[Mi-temps],D$7)=0,"",COUNTIFS(JournalActions[Joueur],$B25,JournalActions[Action],$C$6,JournalActions[Mi-temps],D$7))</f>
        <v>1</v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IF(COUNTIFS(JournalActions[Joueur],$B25,JournalActions[Action],ACT_GRATTAGE_NS,JournalActions[Mi-temps],M$7)=0,"",COUNTIFS(JournalActions[Joueur],$B25,JournalActions[Action],ACT_GRATTAGE_NS,JournalActions[Mi-temps],M$7))</f>
        <v/>
      </c>
      <c r="N25" s="29" t="str">
        <f>IF(COUNTIFS(JournalActions[Joueur],$B25,JournalActions[Action],ACT_GRATTAGE_NS,JournalActions[Mi-temps],N$7)=0,"",COUNTIFS(JournalActions[Joueur],$B25,JournalActions[Action],ACT_GRATTAGE_NS,JournalActions[Mi-temps],N$7))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>
        <f>IF(COUNTIFS(JournalActions[Joueur],$B25,JournalActions[Action],$Q$6,JournalActions[Mi-temps],Q$7)=0,"",COUNTIFS(JournalActions[Joueur],$B25,JournalActions[Action],$Q$6,JournalActions[Mi-temps],Q$7))</f>
        <v>1</v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>
        <f>IF(COUNTIFS(JournalActions[Joueur],$B25,JournalActions[Action],$S$6,JournalActions[Mi-temps],S$7)=0,"",COUNTIFS(JournalActions[Joueur],$B25,JournalActions[Action],$S$6,JournalActions[Mi-temps],S$7))</f>
        <v>1</v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7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7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7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7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7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7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SALLES Dorian</v>
      </c>
      <c r="C26" s="28">
        <f>IF(COUNTIFS(JournalActions[Joueur],$B26,JournalActions[Action],$C$6,JournalActions[Mi-temps],C$7)=0,"",COUNTIFS(JournalActions[Joueur],$B26,JournalActions[Action],$C$6,JournalActions[Mi-temps],C$7))</f>
        <v>8</v>
      </c>
      <c r="D26" s="29">
        <f>IF(COUNTIFS(JournalActions[Joueur],$B26,JournalActions[Action],$C$6,JournalActions[Mi-temps],D$7)=0,"",COUNTIFS(JournalActions[Joueur],$B26,JournalActions[Action],$C$6,JournalActions[Mi-temps],D$7))</f>
        <v>5</v>
      </c>
      <c r="E26">
        <f>IF(COUNTIFS(JournalActions[Joueur],$B26,JournalActions[Action],$E$6,JournalActions[Mi-temps],E$7)=0,"",COUNTIFS(JournalActions[Joueur],$B26,JournalActions[Action],$E$6,JournalActions[Mi-temps],E$7))</f>
        <v>2</v>
      </c>
      <c r="F26">
        <f>IF(COUNTIFS(JournalActions[Joueur],$B26,JournalActions[Action],$E$6,JournalActions[Mi-temps],F$7)=0,"",COUNTIFS(JournalActions[Joueur],$B26,JournalActions[Action],$E$6,JournalActions[Mi-temps],F$7))</f>
        <v>1</v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>
        <f>IF(COUNTIFS(JournalActions[Joueur],$B26,JournalActions[Action],$G$6,JournalActions[Mi-temps],H$7)=0,"",COUNTIFS(JournalActions[Joueur],$B26,JournalActions[Action],$G$6,JournalActions[Mi-temps],H$7))</f>
        <v>1</v>
      </c>
      <c r="I26">
        <f>IF(COUNTIFS(JournalActions[Joueur],$B26,JournalActions[Action],$I$6,JournalActions[Mi-temps],I$7)=0,"",COUNTIFS(JournalActions[Joueur],$B26,JournalActions[Action],$I$6,JournalActions[Mi-temps],I$7))</f>
        <v>1</v>
      </c>
      <c r="J26">
        <f>IF(COUNTIFS(JournalActions[Joueur],$B26,JournalActions[Action],$I$6,JournalActions[Mi-temps],J$7)=0,"",COUNTIFS(JournalActions[Joueur],$B26,JournalActions[Action],$I$6,JournalActions[Mi-temps],J$7))</f>
        <v>1</v>
      </c>
      <c r="K26" s="28">
        <f>IF(COUNTIFS(JournalActions[Joueur],$B26,JournalActions[Action],$K$6,JournalActions[Mi-temps],K$7)=0,"",COUNTIFS(JournalActions[Joueur],$B26,JournalActions[Action],$K$6,JournalActions[Mi-temps],K$7))</f>
        <v>1</v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IF(COUNTIFS(JournalActions[Joueur],$B26,JournalActions[Action],ACT_GRATTAGE_NS,JournalActions[Mi-temps],M$7)=0,"",COUNTIFS(JournalActions[Joueur],$B26,JournalActions[Action],ACT_GRATTAGE_NS,JournalActions[Mi-temps],M$7))</f>
        <v/>
      </c>
      <c r="N26" s="29" t="str">
        <f>IF(COUNTIFS(JournalActions[Joueur],$B26,JournalActions[Action],ACT_GRATTAGE_NS,JournalActions[Mi-temps],N$7)=0,"",COUNTIFS(JournalActions[Joueur],$B26,JournalActions[Action],ACT_GRATTAGE_NS,JournalActions[Mi-temps],N$7))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>
        <f>IF(COUNTIFS(JournalActions[Joueur],$B26,JournalActions[Action],$Q$6,JournalActions[Mi-temps],Q$7)=0,"",COUNTIFS(JournalActions[Joueur],$B26,JournalActions[Action],$Q$6,JournalActions[Mi-temps],Q$7))</f>
        <v>3</v>
      </c>
      <c r="R26" s="29">
        <f>IF(COUNTIFS(JournalActions[Joueur],$B26,JournalActions[Action],$Q$6,JournalActions[Mi-temps],R$7)=0,"",COUNTIFS(JournalActions[Joueur],$B26,JournalActions[Action],$Q$6,JournalActions[Mi-temps],R$7))</f>
        <v>1</v>
      </c>
      <c r="S26" s="28">
        <f>IF(COUNTIFS(JournalActions[Joueur],$B26,JournalActions[Action],$S$6,JournalActions[Mi-temps],S$7)=0,"",COUNTIFS(JournalActions[Joueur],$B26,JournalActions[Action],$S$6,JournalActions[Mi-temps],S$7))</f>
        <v>7</v>
      </c>
      <c r="T26" s="29">
        <f>IF(COUNTIFS(JournalActions[Joueur],$B26,JournalActions[Action],$S$6,JournalActions[Mi-temps],T$7)=0,"",COUNTIFS(JournalActions[Joueur],$B26,JournalActions[Action],$S$6,JournalActions[Mi-temps],T$7))</f>
        <v>1</v>
      </c>
      <c r="U26" s="67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7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>1</v>
      </c>
      <c r="W26" s="67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7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7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7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>
        <f>IF(COUNTIFS(JournalActions[Joueur],$B27,JournalActions[Action],$I$6,JournalActions[Mi-temps],J$7)=0,"",COUNTIFS(JournalActions[Joueur],$B27,JournalActions[Action],$I$6,JournalActions[Mi-temps],J$7))</f>
        <v>1</v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>
        <f>IF(COUNTIFS(JournalActions[Joueur],$B27,JournalActions[Action],$K$6,JournalActions[Mi-temps],L$7)=0,"",COUNTIFS(JournalActions[Joueur],$B27,JournalActions[Action],$K$6,JournalActions[Mi-temps],L$7))</f>
        <v>1</v>
      </c>
      <c r="M27" s="28" t="str">
        <f>IF(COUNTIFS(JournalActions[Joueur],$B27,JournalActions[Action],ACT_GRATTAGE_NS,JournalActions[Mi-temps],M$7)=0,"",COUNTIFS(JournalActions[Joueur],$B27,JournalActions[Action],ACT_GRATTAGE_NS,JournalActions[Mi-temps],M$7))</f>
        <v/>
      </c>
      <c r="N27" s="29" t="str">
        <f>IF(COUNTIFS(JournalActions[Joueur],$B27,JournalActions[Action],ACT_GRATTAGE_NS,JournalActions[Mi-temps],N$7)=0,"",COUNTIFS(JournalActions[Joueur],$B27,JournalActions[Action],ACT_GRATTAGE_NS,JournalActions[Mi-temps],N$7))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>
        <f>IF(COUNTIFS(JournalActions[Joueur],$B27,JournalActions[Action],$Q$6,JournalActions[Mi-temps],Q$7)=0,"",COUNTIFS(JournalActions[Joueur],$B27,JournalActions[Action],$Q$6,JournalActions[Mi-temps],Q$7))</f>
        <v>1</v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7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7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7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7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7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7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>
        <f>IF(COUNTIFS(JournalActions[Joueur],$B28,JournalActions[Action],$C$6,JournalActions[Mi-temps],C$7)=0,"",COUNTIFS(JournalActions[Joueur],$B28,JournalActions[Action],$C$6,JournalActions[Mi-temps],C$7))</f>
        <v>2</v>
      </c>
      <c r="D28" s="29">
        <f>IF(COUNTIFS(JournalActions[Joueur],$B28,JournalActions[Action],$C$6,JournalActions[Mi-temps],D$7)=0,"",COUNTIFS(JournalActions[Joueur],$B28,JournalActions[Action],$C$6,JournalActions[Mi-temps],D$7))</f>
        <v>3</v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>
        <f>IF(COUNTIFS(JournalActions[Joueur],$B28,JournalActions[Action],$I$6,JournalActions[Mi-temps],J$7)=0,"",COUNTIFS(JournalActions[Joueur],$B28,JournalActions[Action],$I$6,JournalActions[Mi-temps],J$7))</f>
        <v>1</v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IF(COUNTIFS(JournalActions[Joueur],$B28,JournalActions[Action],ACT_GRATTAGE_NS,JournalActions[Mi-temps],M$7)=0,"",COUNTIFS(JournalActions[Joueur],$B28,JournalActions[Action],ACT_GRATTAGE_NS,JournalActions[Mi-temps],M$7))</f>
        <v/>
      </c>
      <c r="N28" s="29" t="str">
        <f>IF(COUNTIFS(JournalActions[Joueur],$B28,JournalActions[Action],ACT_GRATTAGE_NS,JournalActions[Mi-temps],N$7)=0,"",COUNTIFS(JournalActions[Joueur],$B28,JournalActions[Action],ACT_GRATTAGE_NS,JournalActions[Mi-temps],N$7))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>
        <f>IF(COUNTIFS(JournalActions[Joueur],$B28,JournalActions[Action],$Q$6,JournalActions[Mi-temps],Q$7)=0,"",COUNTIFS(JournalActions[Joueur],$B28,JournalActions[Action],$Q$6,JournalActions[Mi-temps],Q$7))</f>
        <v>1</v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>
        <f>IF(COUNTIFS(JournalActions[Joueur],$B28,JournalActions[Action],$S$6,JournalActions[Mi-temps],S$7)=0,"",COUNTIFS(JournalActions[Joueur],$B28,JournalActions[Action],$S$6,JournalActions[Mi-temps],S$7))</f>
        <v>2</v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7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7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7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7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7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7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>
        <f>IF(COUNTIFS(JournalActions[Joueur],$B29,JournalActions[Action],$C$6,JournalActions[Mi-temps],D$7)=0,"",COUNTIFS(JournalActions[Joueur],$B29,JournalActions[Action],$C$6,JournalActions[Mi-temps],D$7))</f>
        <v>3</v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>
        <f>IF(COUNTIFS(JournalActions[Joueur],$B29,JournalActions[Action],$G$6,JournalActions[Mi-temps],H$7)=0,"",COUNTIFS(JournalActions[Joueur],$B29,JournalActions[Action],$G$6,JournalActions[Mi-temps],H$7))</f>
        <v>1</v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>
        <f>IF(COUNTIFS(JournalActions[Joueur],$B29,JournalActions[Action],$K$6,JournalActions[Mi-temps],L$7)=0,"",COUNTIFS(JournalActions[Joueur],$B29,JournalActions[Action],$K$6,JournalActions[Mi-temps],L$7))</f>
        <v>3</v>
      </c>
      <c r="M29" s="28" t="str">
        <f>IF(COUNTIFS(JournalActions[Joueur],$B29,JournalActions[Action],ACT_GRATTAGE_NS,JournalActions[Mi-temps],M$7)=0,"",COUNTIFS(JournalActions[Joueur],$B29,JournalActions[Action],ACT_GRATTAGE_NS,JournalActions[Mi-temps],M$7))</f>
        <v/>
      </c>
      <c r="N29" s="29" t="str">
        <f>IF(COUNTIFS(JournalActions[Joueur],$B29,JournalActions[Action],ACT_GRATTAGE_NS,JournalActions[Mi-temps],N$7)=0,"",COUNTIFS(JournalActions[Joueur],$B29,JournalActions[Action],ACT_GRATTAGE_NS,JournalActions[Mi-temps],N$7))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>
        <f>IF(COUNTIFS(JournalActions[Joueur],$B29,JournalActions[Action],$S$6,JournalActions[Mi-temps],T$7)=0,"",COUNTIFS(JournalActions[Joueur],$B29,JournalActions[Action],$S$6,JournalActions[Mi-temps],T$7))</f>
        <v>2</v>
      </c>
      <c r="U29" s="67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7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7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7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7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7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153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>
        <f>IF(COUNTIFS(JournalActions[Joueur],$B30,JournalActions[Action],$C$6,JournalActions[Mi-temps],D$7)=0,"",COUNTIFS(JournalActions[Joueur],$B30,JournalActions[Action],$C$6,JournalActions[Mi-temps],D$7))</f>
        <v>3</v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IF(COUNTIFS(JournalActions[Joueur],$B30,JournalActions[Action],ACT_GRATTAGE_NS,JournalActions[Mi-temps],M$7)=0,"",COUNTIFS(JournalActions[Joueur],$B30,JournalActions[Action],ACT_GRATTAGE_NS,JournalActions[Mi-temps],M$7))</f>
        <v/>
      </c>
      <c r="N30" s="29" t="str">
        <f>IF(COUNTIFS(JournalActions[Joueur],$B30,JournalActions[Action],ACT_GRATTAGE_NS,JournalActions[Mi-temps],N$7)=0,"",COUNTIFS(JournalActions[Joueur],$B30,JournalActions[Action],ACT_GRATTAGE_NS,JournalActions[Mi-temps],N$7))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>
        <f>IF(COUNTIFS(JournalActions[Joueur],$B30,JournalActions[Action],$S$6,JournalActions[Mi-temps],S$7)=0,"",COUNTIFS(JournalActions[Joueur],$B30,JournalActions[Action],$S$6,JournalActions[Mi-temps],S$7))</f>
        <v>1</v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7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7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7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7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7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7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6" t="s">
        <v>169</v>
      </c>
      <c r="C31" s="28" t="str">
        <f>IF(COUNTIFS(JournalActions[Joueur],$B31,JournalActions[Action],$C$6,JournalActions[Mi-temps],C$7)=0,"",COUNTIFS(JournalActions[Joueur],$B31,JournalActions[Action],$C$6,JournalActions[Mi-temps],C$7))</f>
        <v/>
      </c>
      <c r="D31" s="29" t="str">
        <f>IF(COUNTIFS(JournalActions[Joueur],$B31,JournalActions[Action],$C$6,JournalActions[Mi-temps],D$7)=0,"",COUNTIFS(JournalActions[Joueur],$B31,JournalActions[Action],$C$6,JournalActions[Mi-temps],D$7))</f>
        <v/>
      </c>
      <c r="E31" t="str">
        <f>IF(COUNTIFS(JournalActions[Joueur],$B31,JournalActions[Action],$E$6,JournalActions[Mi-temps],E$7)=0,"",COUNTIFS(JournalActions[Joueur],$B31,JournalActions[Action],$E$6,JournalActions[Mi-temps],E$7))</f>
        <v/>
      </c>
      <c r="F31" t="str">
        <f>IF(COUNTIFS(JournalActions[Joueur],$B31,JournalActions[Action],$E$6,JournalActions[Mi-temps],F$7)=0,"",COUNTIFS(JournalActions[Joueur],$B31,JournalActions[Action],$E$6,JournalActions[Mi-temps],F$7))</f>
        <v/>
      </c>
      <c r="G31" s="28" t="str">
        <f>IF(COUNTIFS(JournalActions[Joueur],$B31,JournalActions[Action],$G$6,JournalActions[Mi-temps],G$7)=0,"",COUNTIFS(JournalActions[Joueur],$B31,JournalActions[Action],$G$6,JournalActions[Mi-temps],G$7))</f>
        <v/>
      </c>
      <c r="H31" s="29" t="str">
        <f>IF(COUNTIFS(JournalActions[Joueur],$B31,JournalActions[Action],$G$6,JournalActions[Mi-temps],H$7)=0,"",COUNTIFS(JournalActions[Joueur],$B31,JournalActions[Action],$G$6,JournalActions[Mi-temps],H$7))</f>
        <v/>
      </c>
      <c r="I31" t="str">
        <f>IF(COUNTIFS(JournalActions[Joueur],$B31,JournalActions[Action],$I$6,JournalActions[Mi-temps],I$7)=0,"",COUNTIFS(JournalActions[Joueur],$B31,JournalActions[Action],$I$6,JournalActions[Mi-temps],I$7))</f>
        <v/>
      </c>
      <c r="J31" t="str">
        <f>IF(COUNTIFS(JournalActions[Joueur],$B31,JournalActions[Action],$I$6,JournalActions[Mi-temps],J$7)=0,"",COUNTIFS(JournalActions[Joueur],$B31,JournalActions[Action],$I$6,JournalActions[Mi-temps],J$7))</f>
        <v/>
      </c>
      <c r="K31" s="28" t="str">
        <f>IF(COUNTIFS(JournalActions[Joueur],$B31,JournalActions[Action],$K$6,JournalActions[Mi-temps],K$7)=0,"",COUNTIFS(JournalActions[Joueur],$B31,JournalActions[Action],$K$6,JournalActions[Mi-temps],K$7))</f>
        <v/>
      </c>
      <c r="L31" t="str">
        <f>IF(COUNTIFS(JournalActions[Joueur],$B31,JournalActions[Action],$K$6,JournalActions[Mi-temps],L$7)=0,"",COUNTIFS(JournalActions[Joueur],$B31,JournalActions[Action],$K$6,JournalActions[Mi-temps],L$7))</f>
        <v/>
      </c>
      <c r="M31" s="28" t="str">
        <f>IF(COUNTIFS(JournalActions[Joueur],$B31,JournalActions[Action],ACT_GRATTAGE_NS,JournalActions[Mi-temps],M$7)=0,"",COUNTIFS(JournalActions[Joueur],$B31,JournalActions[Action],ACT_GRATTAGE_NS,JournalActions[Mi-temps],M$7))</f>
        <v/>
      </c>
      <c r="N31" s="29" t="str">
        <f>IF(COUNTIFS(JournalActions[Joueur],$B31,JournalActions[Action],ACT_GRATTAGE_NS,JournalActions[Mi-temps],N$7)=0,"",COUNTIFS(JournalActions[Joueur],$B31,JournalActions[Action],ACT_GRATTAGE_NS,JournalActions[Mi-temps],N$7))</f>
        <v/>
      </c>
      <c r="O31" s="28" t="str">
        <f>IF(COUNTIFS(JournalActions[Joueur],$B31,JournalActions[Action],$O$6,JournalActions[Mi-temps],O$7)=0,"",COUNTIFS(JournalActions[Joueur],$B31,JournalActions[Action],$O$6,JournalActions[Mi-temps],O$7))</f>
        <v/>
      </c>
      <c r="P31" s="29" t="str">
        <f>IF(COUNTIFS(JournalActions[Joueur],$B31,JournalActions[Action],$O$6,JournalActions[Mi-temps],P$7)=0,"",COUNTIFS(JournalActions[Joueur],$B31,JournalActions[Action],$O$6,JournalActions[Mi-temps],P$7))</f>
        <v/>
      </c>
      <c r="Q31" s="28" t="str">
        <f>IF(COUNTIFS(JournalActions[Joueur],$B31,JournalActions[Action],$Q$6,JournalActions[Mi-temps],Q$7)=0,"",COUNTIFS(JournalActions[Joueur],$B31,JournalActions[Action],$Q$6,JournalActions[Mi-temps],Q$7))</f>
        <v/>
      </c>
      <c r="R31" s="29" t="str">
        <f>IF(COUNTIFS(JournalActions[Joueur],$B31,JournalActions[Action],$Q$6,JournalActions[Mi-temps],R$7)=0,"",COUNTIFS(JournalActions[Joueur],$B31,JournalActions[Action],$Q$6,JournalActions[Mi-temps],R$7))</f>
        <v/>
      </c>
      <c r="S31" s="28" t="str">
        <f>IF(COUNTIFS(JournalActions[Joueur],$B31,JournalActions[Action],$S$6,JournalActions[Mi-temps],S$7)=0,"",COUNTIFS(JournalActions[Joueur],$B31,JournalActions[Action],$S$6,JournalActions[Mi-temps],S$7))</f>
        <v/>
      </c>
      <c r="T31" s="29" t="str">
        <f>IF(COUNTIFS(JournalActions[Joueur],$B31,JournalActions[Action],$S$6,JournalActions[Mi-temps],T$7)=0,"",COUNTIFS(JournalActions[Joueur],$B31,JournalActions[Action],$S$6,JournalActions[Mi-temps],T$7))</f>
        <v/>
      </c>
      <c r="U31" s="67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7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7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7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7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7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>
      <c r="B32" s="26" t="s">
        <v>42</v>
      </c>
      <c r="C32" s="28" t="str">
        <f>IF(COUNTIFS(JournalActions[Joueur],$B32,JournalActions[Action],$C$6,JournalActions[Mi-temps],C$7)=0,"",COUNTIFS(JournalActions[Joueur],$B32,JournalActions[Action],$C$6,JournalActions[Mi-temps],C$7))</f>
        <v/>
      </c>
      <c r="D32" s="29" t="str">
        <f>IF(COUNTIFS(JournalActions[Joueur],$B32,JournalActions[Action],$C$6,JournalActions[Mi-temps],D$7)=0,"",COUNTIFS(JournalActions[Joueur],$B32,JournalActions[Action],$C$6,JournalActions[Mi-temps],D$7))</f>
        <v/>
      </c>
      <c r="E32" t="str">
        <f>IF(COUNTIFS(JournalActions[Joueur],$B32,JournalActions[Action],$E$6,JournalActions[Mi-temps],E$7)=0,"",COUNTIFS(JournalActions[Joueur],$B32,JournalActions[Action],$E$6,JournalActions[Mi-temps],E$7))</f>
        <v/>
      </c>
      <c r="F32" t="str">
        <f>IF(COUNTIFS(JournalActions[Joueur],$B32,JournalActions[Action],$E$6,JournalActions[Mi-temps],F$7)=0,"",COUNTIFS(JournalActions[Joueur],$B32,JournalActions[Action],$E$6,JournalActions[Mi-temps],F$7))</f>
        <v/>
      </c>
      <c r="G32" s="28" t="str">
        <f>IF(COUNTIFS(JournalActions[Joueur],$B32,JournalActions[Action],$G$6,JournalActions[Mi-temps],G$7)=0,"",COUNTIFS(JournalActions[Joueur],$B32,JournalActions[Action],$G$6,JournalActions[Mi-temps],G$7))</f>
        <v/>
      </c>
      <c r="H32" s="29" t="str">
        <f>IF(COUNTIFS(JournalActions[Joueur],$B32,JournalActions[Action],$G$6,JournalActions[Mi-temps],H$7)=0,"",COUNTIFS(JournalActions[Joueur],$B32,JournalActions[Action],$G$6,JournalActions[Mi-temps],H$7))</f>
        <v/>
      </c>
      <c r="I32" t="str">
        <f>IF(COUNTIFS(JournalActions[Joueur],$B32,JournalActions[Action],$I$6,JournalActions[Mi-temps],I$7)=0,"",COUNTIFS(JournalActions[Joueur],$B32,JournalActions[Action],$I$6,JournalActions[Mi-temps],I$7))</f>
        <v/>
      </c>
      <c r="J32" t="str">
        <f>IF(COUNTIFS(JournalActions[Joueur],$B32,JournalActions[Action],$I$6,JournalActions[Mi-temps],J$7)=0,"",COUNTIFS(JournalActions[Joueur],$B32,JournalActions[Action],$I$6,JournalActions[Mi-temps],J$7))</f>
        <v/>
      </c>
      <c r="K32" s="28" t="str">
        <f>IF(COUNTIFS(JournalActions[Joueur],$B32,JournalActions[Action],$K$6,JournalActions[Mi-temps],K$7)=0,"",COUNTIFS(JournalActions[Joueur],$B32,JournalActions[Action],$K$6,JournalActions[Mi-temps],K$7))</f>
        <v/>
      </c>
      <c r="L32" t="str">
        <f>IF(COUNTIFS(JournalActions[Joueur],$B32,JournalActions[Action],$K$6,JournalActions[Mi-temps],L$7)=0,"",COUNTIFS(JournalActions[Joueur],$B32,JournalActions[Action],$K$6,JournalActions[Mi-temps],L$7))</f>
        <v/>
      </c>
      <c r="M32" s="28" t="str">
        <f>IF(COUNTIFS(JournalActions[Joueur],$B32,JournalActions[Action],ACT_GRATTAGE_NS,JournalActions[Mi-temps],M$7)=0,"",COUNTIFS(JournalActions[Joueur],$B32,JournalActions[Action],ACT_GRATTAGE_NS,JournalActions[Mi-temps],M$7))</f>
        <v/>
      </c>
      <c r="N32" s="29" t="str">
        <f>IF(COUNTIFS(JournalActions[Joueur],$B32,JournalActions[Action],ACT_GRATTAGE_NS,JournalActions[Mi-temps],N$7)=0,"",COUNTIFS(JournalActions[Joueur],$B32,JournalActions[Action],ACT_GRATTAGE_NS,JournalActions[Mi-temps],N$7))</f>
        <v/>
      </c>
      <c r="O32" s="28" t="str">
        <f>IF(COUNTIFS(JournalActions[Joueur],$B32,JournalActions[Action],$O$6,JournalActions[Mi-temps],O$7)=0,"",COUNTIFS(JournalActions[Joueur],$B32,JournalActions[Action],$O$6,JournalActions[Mi-temps],O$7))</f>
        <v/>
      </c>
      <c r="P32" s="29" t="str">
        <f>IF(COUNTIFS(JournalActions[Joueur],$B32,JournalActions[Action],$O$6,JournalActions[Mi-temps],P$7)=0,"",COUNTIFS(JournalActions[Joueur],$B32,JournalActions[Action],$O$6,JournalActions[Mi-temps],P$7))</f>
        <v/>
      </c>
      <c r="Q32" s="28" t="str">
        <f>IF(COUNTIFS(JournalActions[Joueur],$B32,JournalActions[Action],$Q$6,JournalActions[Mi-temps],Q$7)=0,"",COUNTIFS(JournalActions[Joueur],$B32,JournalActions[Action],$Q$6,JournalActions[Mi-temps],Q$7))</f>
        <v/>
      </c>
      <c r="R32" s="29" t="str">
        <f>IF(COUNTIFS(JournalActions[Joueur],$B32,JournalActions[Action],$Q$6,JournalActions[Mi-temps],R$7)=0,"",COUNTIFS(JournalActions[Joueur],$B32,JournalActions[Action],$Q$6,JournalActions[Mi-temps],R$7))</f>
        <v/>
      </c>
      <c r="S32" s="28" t="str">
        <f>IF(COUNTIFS(JournalActions[Joueur],$B32,JournalActions[Action],$S$6,JournalActions[Mi-temps],S$7)=0,"",COUNTIFS(JournalActions[Joueur],$B32,JournalActions[Action],$S$6,JournalActions[Mi-temps],S$7))</f>
        <v/>
      </c>
      <c r="T32" s="29" t="str">
        <f>IF(COUNTIFS(JournalActions[Joueur],$B32,JournalActions[Action],$S$6,JournalActions[Mi-temps],T$7)=0,"",COUNTIFS(JournalActions[Joueur],$B32,JournalActions[Action],$S$6,JournalActions[Mi-temps],T$7))</f>
        <v/>
      </c>
      <c r="U32" s="67" t="str">
        <f>IF(COUNTIFS(JournalActions[Joueur],$B32,JournalActions[Action],ACT_PEN_CONTRE_NOUS,JournalActions[Motif penalite],U$7)=0,"",COUNTIFS(JournalActions[Joueur],$B32,JournalActions[Action],ACT_PEN_CONTRE_NOUS,JournalActions[Motif penalite],U$7))</f>
        <v/>
      </c>
      <c r="V32" s="67">
        <f>IF(COUNTIFS(JournalActions[[Joueur]:[Joueur]],$B32,JournalActions[[Action]:[Action]],ACT_PEN_CONTRE_NOUS,JournalActions[[Motif penalite]:[Motif penalite]],ACT_PEN_HORS_JEU)=0,"",COUNTIFS(JournalActions[[Joueur]:[Joueur]],$B32,JournalActions[[Action]:[Action]],ACT_PEN_CONTRE_NOUS,JournalActions[[Motif penalite]:[Motif penalite]],ACT_PEN_HORS_JEU))</f>
        <v>1</v>
      </c>
      <c r="W32" s="67" t="str">
        <f>IF(COUNTIFS(JournalActions[[Joueur]:[Joueur]],$B32,JournalActions[[Action]:[Action]],ACT_PEN_CONTRE_NOUS,JournalActions[[Motif penalite]:[Motif penalite]],ACT_PEN_PL_A_2)=0,"",COUNTIFS(JournalActions[[Joueur]:[Joueur]],$B32,JournalActions[[Action]:[Action]],ACT_PEN_CONTRE_NOUS,JournalActions[[Motif penalite]:[Motif penalite]],ACT_PEN_PL_A_2))</f>
        <v/>
      </c>
      <c r="X32" s="67" t="str">
        <f>IF(COUNTIFS(JournalActions[[Joueur]:[Joueur]],$B32,JournalActions[[Action]:[Action]],ACT_PEN_CONTRE_NOUS,JournalActions[[Motif penalite]:[Motif penalite]],ACT_PEN_PL_HAUT)=0,"",COUNTIFS(JournalActions[[Joueur]:[Joueur]],$B32,JournalActions[[Action]:[Action]],ACT_PEN_CONTRE_NOUS,JournalActions[[Motif penalite]:[Motif penalite]],ACT_PEN_PL_HAUT))</f>
        <v/>
      </c>
      <c r="Y32" s="67" t="str">
        <f>IF(COUNTIFS(JournalActions[[Joueur]:[Joueur]],$B32,JournalActions[[Action]:[Action]],ACT_PEN_CONTRE_NOUS,JournalActions[[Motif penalite]:[Motif penalite]],ACT_PEN_RUCK)=0,"",COUNTIFS(JournalActions[[Joueur]:[Joueur]],$B32,JournalActions[[Action]:[Action]],ACT_PEN_CONTRE_NOUS,JournalActions[[Motif penalite]:[Motif penalite]],ACT_PEN_RUCK))</f>
        <v/>
      </c>
      <c r="Z32" s="67" t="str">
        <f>IF(COUNTIFS(JournalActions[[Joueur]:[Joueur]],$B32,JournalActions[[Action]:[Action]],ACT_PEN_CONTRE_NOUS,JournalActions[[Motif penalite]:[Motif penalite]],"?")=0,"",COUNTIFS(JournalActions[[Joueur]:[Joueur]],$B32,JournalActions[[Action]:[Action]],ACT_PEN_CONTRE_NOUS,JournalActions[[Motif penalite]:[Motif penalite]],"?"))</f>
        <v/>
      </c>
    </row>
    <row r="33" spans="2:33">
      <c r="B33" s="27" t="s">
        <v>32</v>
      </c>
      <c r="C33" s="32" t="str">
        <f>IF(COUNTIFS(JournalActions[Joueur],$B33,JournalActions[Action],$C$6,JournalActions[Mi-temps],C$7)=0,"",COUNTIFS(JournalActions[Joueur],$B33,JournalActions[Action],$C$6,JournalActions[Mi-temps],C$7))</f>
        <v/>
      </c>
      <c r="D33" s="31">
        <f>IF(COUNTIFS(JournalActions[Joueur],$B33,JournalActions[Action],$C$6,JournalActions[Mi-temps],D$7)=0,"",COUNTIFS(JournalActions[Joueur],$B33,JournalActions[Action],$C$6,JournalActions[Mi-temps],D$7))</f>
        <v>1</v>
      </c>
      <c r="E33" s="30" t="str">
        <f>IF(COUNTIFS(JournalActions[Joueur],$B33,JournalActions[Action],$E$6,JournalActions[Mi-temps],E$7)=0,"",COUNTIFS(JournalActions[Joueur],$B33,JournalActions[Action],$E$6,JournalActions[Mi-temps],E$7))</f>
        <v/>
      </c>
      <c r="F33" s="30" t="str">
        <f>IF(COUNTIFS(JournalActions[Joueur],$B33,JournalActions[Action],$E$6,JournalActions[Mi-temps],F$7)=0,"",COUNTIFS(JournalActions[Joueur],$B33,JournalActions[Action],$E$6,JournalActions[Mi-temps],F$7))</f>
        <v/>
      </c>
      <c r="G33" s="32" t="str">
        <f>IF(COUNTIFS(JournalActions[Joueur],$B33,JournalActions[Action],$G$6,JournalActions[Mi-temps],G$7)=0,"",COUNTIFS(JournalActions[Joueur],$B33,JournalActions[Action],$G$6,JournalActions[Mi-temps],G$7))</f>
        <v/>
      </c>
      <c r="H33" s="31" t="str">
        <f>IF(COUNTIFS(JournalActions[Joueur],$B33,JournalActions[Action],$G$6,JournalActions[Mi-temps],H$7)=0,"",COUNTIFS(JournalActions[Joueur],$B33,JournalActions[Action],$G$6,JournalActions[Mi-temps],H$7))</f>
        <v/>
      </c>
      <c r="I33" s="30" t="str">
        <f>IF(COUNTIFS(JournalActions[Joueur],$B33,JournalActions[Action],$I$6,JournalActions[Mi-temps],I$7)=0,"",COUNTIFS(JournalActions[Joueur],$B33,JournalActions[Action],$I$6,JournalActions[Mi-temps],I$7))</f>
        <v/>
      </c>
      <c r="J33" s="30" t="str">
        <f>IF(COUNTIFS(JournalActions[Joueur],$B33,JournalActions[Action],$I$6,JournalActions[Mi-temps],J$7)=0,"",COUNTIFS(JournalActions[Joueur],$B33,JournalActions[Action],$I$6,JournalActions[Mi-temps],J$7))</f>
        <v/>
      </c>
      <c r="K33" s="32" t="str">
        <f>IF(COUNTIFS(JournalActions[Joueur],$B33,JournalActions[Action],$K$6,JournalActions[Mi-temps],K$7)=0,"",COUNTIFS(JournalActions[Joueur],$B33,JournalActions[Action],$K$6,JournalActions[Mi-temps],K$7))</f>
        <v/>
      </c>
      <c r="L33" s="30" t="str">
        <f>IF(COUNTIFS(JournalActions[Joueur],$B33,JournalActions[Action],$K$6,JournalActions[Mi-temps],L$7)=0,"",COUNTIFS(JournalActions[Joueur],$B33,JournalActions[Action],$K$6,JournalActions[Mi-temps],L$7))</f>
        <v/>
      </c>
      <c r="M33" s="32" t="str">
        <f>IF(COUNTIFS(JournalActions[Joueur],$B33,JournalActions[Action],ACT_GRATTAGE_NS,JournalActions[Mi-temps],M$7)=0,"",COUNTIFS(JournalActions[Joueur],$B33,JournalActions[Action],ACT_GRATTAGE_NS,JournalActions[Mi-temps],M$7))</f>
        <v/>
      </c>
      <c r="N33" s="31" t="str">
        <f>IF(COUNTIFS(JournalActions[Joueur],$B33,JournalActions[Action],ACT_GRATTAGE_NS,JournalActions[Mi-temps],N$7)=0,"",COUNTIFS(JournalActions[Joueur],$B33,JournalActions[Action],ACT_GRATTAGE_NS,JournalActions[Mi-temps],N$7))</f>
        <v/>
      </c>
      <c r="O33" s="32" t="str">
        <f>IF(COUNTIFS(JournalActions[Joueur],$B33,JournalActions[Action],$O$6,JournalActions[Mi-temps],O$7)=0,"",COUNTIFS(JournalActions[Joueur],$B33,JournalActions[Action],$O$6,JournalActions[Mi-temps],O$7))</f>
        <v/>
      </c>
      <c r="P33" s="31" t="str">
        <f>IF(COUNTIFS(JournalActions[Joueur],$B33,JournalActions[Action],$O$6,JournalActions[Mi-temps],P$7)=0,"",COUNTIFS(JournalActions[Joueur],$B33,JournalActions[Action],$O$6,JournalActions[Mi-temps],P$7))</f>
        <v/>
      </c>
      <c r="Q33" s="32" t="str">
        <f>IF(COUNTIFS(JournalActions[Joueur],$B33,JournalActions[Action],$Q$6,JournalActions[Mi-temps],Q$7)=0,"",COUNTIFS(JournalActions[Joueur],$B33,JournalActions[Action],$Q$6,JournalActions[Mi-temps],Q$7))</f>
        <v/>
      </c>
      <c r="R33" s="31" t="str">
        <f>IF(COUNTIFS(JournalActions[Joueur],$B33,JournalActions[Action],$Q$6,JournalActions[Mi-temps],R$7)=0,"",COUNTIFS(JournalActions[Joueur],$B33,JournalActions[Action],$Q$6,JournalActions[Mi-temps],R$7))</f>
        <v/>
      </c>
      <c r="S33" s="32" t="str">
        <f>IF(COUNTIFS(JournalActions[Joueur],$B33,JournalActions[Action],$S$6,JournalActions[Mi-temps],S$7)=0,"",COUNTIFS(JournalActions[Joueur],$B33,JournalActions[Action],$S$6,JournalActions[Mi-temps],S$7))</f>
        <v/>
      </c>
      <c r="T33" s="31" t="str">
        <f>IF(COUNTIFS(JournalActions[Joueur],$B33,JournalActions[Action],$S$6,JournalActions[Mi-temps],T$7)=0,"",COUNTIFS(JournalActions[Joueur],$B33,JournalActions[Action],$S$6,JournalActions[Mi-temps],T$7))</f>
        <v/>
      </c>
      <c r="U33" s="68" t="str">
        <f>IF(COUNTIFS(JournalActions[Joueur],$B33,JournalActions[Action],ACT_PEN_CONTRE_NOUS,JournalActions[Motif penalite],U$7)=0,"",COUNTIFS(JournalActions[Joueur],$B33,JournalActions[Action],ACT_PEN_CONTRE_NOUS,JournalActions[Motif penalite],U$7))</f>
        <v/>
      </c>
      <c r="V33" s="68" t="str">
        <f>IF(COUNTIFS(JournalActions[[Joueur]:[Joueur]],$B33,JournalActions[[Action]:[Action]],ACT_PEN_CONTRE_NOUS,JournalActions[[Motif penalite]:[Motif penalite]],ACT_PEN_HORS_JEU)=0,"",COUNTIFS(JournalActions[[Joueur]:[Joueur]],$B33,JournalActions[[Action]:[Action]],ACT_PEN_CONTRE_NOUS,JournalActions[[Motif penalite]:[Motif penalite]],ACT_PEN_HORS_JEU))</f>
        <v/>
      </c>
      <c r="W33" s="68" t="str">
        <f>IF(COUNTIFS(JournalActions[[Joueur]:[Joueur]],$B33,JournalActions[[Action]:[Action]],ACT_PEN_CONTRE_NOUS,JournalActions[[Motif penalite]:[Motif penalite]],ACT_PEN_PL_A_2)=0,"",COUNTIFS(JournalActions[[Joueur]:[Joueur]],$B33,JournalActions[[Action]:[Action]],ACT_PEN_CONTRE_NOUS,JournalActions[[Motif penalite]:[Motif penalite]],ACT_PEN_PL_A_2))</f>
        <v/>
      </c>
      <c r="X33" s="68" t="str">
        <f>IF(COUNTIFS(JournalActions[[Joueur]:[Joueur]],$B33,JournalActions[[Action]:[Action]],ACT_PEN_CONTRE_NOUS,JournalActions[[Motif penalite]:[Motif penalite]],ACT_PEN_PL_HAUT)=0,"",COUNTIFS(JournalActions[[Joueur]:[Joueur]],$B33,JournalActions[[Action]:[Action]],ACT_PEN_CONTRE_NOUS,JournalActions[[Motif penalite]:[Motif penalite]],ACT_PEN_PL_HAUT))</f>
        <v/>
      </c>
      <c r="Y33" s="68" t="str">
        <f>IF(COUNTIFS(JournalActions[[Joueur]:[Joueur]],$B33,JournalActions[[Action]:[Action]],ACT_PEN_CONTRE_NOUS,JournalActions[[Motif penalite]:[Motif penalite]],ACT_PEN_RUCK)=0,"",COUNTIFS(JournalActions[[Joueur]:[Joueur]],$B33,JournalActions[[Action]:[Action]],ACT_PEN_CONTRE_NOUS,JournalActions[[Motif penalite]:[Motif penalite]],ACT_PEN_RUCK))</f>
        <v/>
      </c>
      <c r="Z33" s="68" t="str">
        <f>IF(COUNTIFS(JournalActions[[Joueur]:[Joueur]],$B33,JournalActions[[Action]:[Action]],ACT_PEN_CONTRE_NOUS,JournalActions[[Motif penalite]:[Motif penalite]],"?")=0,"",COUNTIFS(JournalActions[[Joueur]:[Joueur]],$B33,JournalActions[[Action]:[Action]],ACT_PEN_CONTRE_NOUS,JournalActions[[Motif penalite]:[Motif penalite]],"?"))</f>
        <v/>
      </c>
    </row>
    <row r="34" spans="2:33" s="3" customFormat="1" ht="22" customHeight="1">
      <c r="B34" s="51" t="s">
        <v>176</v>
      </c>
      <c r="C34" s="52">
        <f>SUM(C8:C33)</f>
        <v>36</v>
      </c>
      <c r="D34" s="53">
        <f>SUM(D8:D33)</f>
        <v>54</v>
      </c>
      <c r="E34" s="52">
        <f t="shared" ref="E34:Z34" si="0">SUM(E8:E33)</f>
        <v>6</v>
      </c>
      <c r="F34" s="53">
        <f t="shared" si="0"/>
        <v>3</v>
      </c>
      <c r="G34" s="52">
        <f t="shared" si="0"/>
        <v>5</v>
      </c>
      <c r="H34" s="53">
        <f t="shared" si="0"/>
        <v>7</v>
      </c>
      <c r="I34" s="52">
        <f t="shared" si="0"/>
        <v>8</v>
      </c>
      <c r="J34" s="53">
        <f t="shared" si="0"/>
        <v>10</v>
      </c>
      <c r="K34" s="52">
        <f t="shared" si="0"/>
        <v>2</v>
      </c>
      <c r="L34" s="53">
        <f t="shared" si="0"/>
        <v>10</v>
      </c>
      <c r="M34" s="52">
        <f t="shared" si="0"/>
        <v>1</v>
      </c>
      <c r="N34" s="53">
        <f t="shared" si="0"/>
        <v>0</v>
      </c>
      <c r="O34" s="52">
        <f t="shared" ref="O34:P34" si="1">SUM(O8:O33)</f>
        <v>2</v>
      </c>
      <c r="P34" s="53">
        <f t="shared" si="1"/>
        <v>2</v>
      </c>
      <c r="Q34" s="52">
        <f t="shared" ref="Q34:T34" si="2">SUM(Q8:Q33)</f>
        <v>16</v>
      </c>
      <c r="R34" s="53">
        <f t="shared" si="2"/>
        <v>8</v>
      </c>
      <c r="S34" s="52">
        <f t="shared" si="2"/>
        <v>25</v>
      </c>
      <c r="T34" s="53">
        <f t="shared" si="2"/>
        <v>14</v>
      </c>
      <c r="U34" s="216">
        <f t="shared" si="0"/>
        <v>0</v>
      </c>
      <c r="V34" s="216">
        <f t="shared" si="0"/>
        <v>2</v>
      </c>
      <c r="W34" s="216">
        <f t="shared" si="0"/>
        <v>0</v>
      </c>
      <c r="X34" s="216">
        <f t="shared" si="0"/>
        <v>0</v>
      </c>
      <c r="Y34" s="216">
        <f t="shared" si="0"/>
        <v>0</v>
      </c>
      <c r="Z34" s="216">
        <f t="shared" si="0"/>
        <v>0</v>
      </c>
    </row>
    <row r="35" spans="2:33" s="40" customFormat="1" ht="25" customHeight="1">
      <c r="B35" s="54" t="s">
        <v>175</v>
      </c>
      <c r="C35" s="220">
        <f>C34+D34</f>
        <v>90</v>
      </c>
      <c r="D35" s="221"/>
      <c r="E35" s="222">
        <f t="shared" ref="E35" si="3">E34+F34</f>
        <v>9</v>
      </c>
      <c r="F35" s="222"/>
      <c r="G35" s="220">
        <f t="shared" ref="G35" si="4">G34+H34</f>
        <v>12</v>
      </c>
      <c r="H35" s="221"/>
      <c r="I35" s="220">
        <f>I34+J34</f>
        <v>18</v>
      </c>
      <c r="J35" s="221"/>
      <c r="K35" s="220">
        <f t="shared" ref="K35" si="5">K34+L34</f>
        <v>12</v>
      </c>
      <c r="L35" s="221"/>
      <c r="M35" s="222">
        <f t="shared" ref="M35" si="6">M34+N34</f>
        <v>1</v>
      </c>
      <c r="N35" s="221"/>
      <c r="O35" s="222">
        <f t="shared" ref="O35" si="7">O34+P34</f>
        <v>4</v>
      </c>
      <c r="P35" s="221"/>
      <c r="Q35" s="222">
        <f t="shared" ref="Q35" si="8">Q34+R34</f>
        <v>24</v>
      </c>
      <c r="R35" s="221"/>
      <c r="S35" s="222">
        <f t="shared" ref="S35" si="9">S34+T34</f>
        <v>39</v>
      </c>
      <c r="T35" s="221"/>
      <c r="U35" s="217"/>
      <c r="V35" s="217"/>
      <c r="W35" s="217"/>
      <c r="X35" s="217"/>
      <c r="Y35" s="217"/>
      <c r="Z35" s="217"/>
    </row>
    <row r="36" spans="2:33" s="3" customFormat="1"/>
    <row r="37" spans="2:33" s="3" customFormat="1"/>
    <row r="38" spans="2:33" ht="14">
      <c r="B38" s="55" t="s">
        <v>145</v>
      </c>
      <c r="C38" s="55" t="s">
        <v>210</v>
      </c>
      <c r="D38" s="105" t="s">
        <v>144</v>
      </c>
      <c r="E38" s="56" t="s">
        <v>472</v>
      </c>
      <c r="F38" s="3"/>
      <c r="G38" s="55" t="s">
        <v>584</v>
      </c>
      <c r="H38" s="147" t="s">
        <v>46</v>
      </c>
      <c r="I38" s="47" t="s">
        <v>44</v>
      </c>
      <c r="J38" s="3"/>
      <c r="K38" s="3"/>
      <c r="L38" s="212" t="s">
        <v>28</v>
      </c>
      <c r="M38" s="212" t="s">
        <v>147</v>
      </c>
      <c r="N38" s="224"/>
      <c r="O38" s="210"/>
      <c r="P38" s="210" t="s">
        <v>171</v>
      </c>
      <c r="Q38" s="3"/>
      <c r="R38" s="3"/>
      <c r="S38" s="3"/>
      <c r="T38" s="3"/>
      <c r="AE38"/>
      <c r="AF38"/>
      <c r="AG38"/>
    </row>
    <row r="39" spans="2:33" ht="14">
      <c r="B39" s="36" t="s">
        <v>142</v>
      </c>
      <c r="C39" s="36">
        <f>COUNTIFS(JournalActions[Action],ACT_TO_NS_G,JournalActions[Mi-temps],"MT1")</f>
        <v>7</v>
      </c>
      <c r="D39" s="103">
        <f>COUNTIFS(JournalActions[Action],ACT_TO_NS_P,JournalActions[Mi-temps],"MT1")</f>
        <v>1</v>
      </c>
      <c r="E39" s="37">
        <f>COUNTIFS(JournalActions[Action],ACT_TO_NS_PAS_DROIT,JournalActions[Mi-temps],"MT1")</f>
        <v>1</v>
      </c>
      <c r="F39" s="3"/>
      <c r="G39" s="36" t="s">
        <v>147</v>
      </c>
      <c r="H39" s="161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13</v>
      </c>
      <c r="I39" s="162">
        <f>5*COUNTIFS(JournalActions[Action],ACT_PTS_ESSAI,JournalActions[Possession],"Nous",JournalActions[Mi-temps],"MT2")
+2*COUNTIFS(JournalActions[Action],ACT_PTS_TRANSFO,JournalActions[Possession],"Nous",JournalActions[Mi-temps],"MT2")
+3*COUNTIFS(JournalActions[Action],ACT_PTS_PENALITE,JournalActions[Possession],"Nous",JournalActions[Mi-temps],"MT2")
+3*COUNTIFS(JournalActions[Action],ACT_PTS_DROP,JournalActions[Possession],"Nous",JournalActions[Mi-temps],"MT2")
+7*COUNTIFS(JournalActions[Action],ACT_PTS_ESSAI_PEN,JournalActions[Possession],"Nous",JournalActions[Mi-temps],"MT2")</f>
        <v>8</v>
      </c>
      <c r="J39" s="3"/>
      <c r="K39" s="3"/>
      <c r="L39" s="223"/>
      <c r="M39" s="69" t="s">
        <v>153</v>
      </c>
      <c r="N39" s="65" t="s">
        <v>170</v>
      </c>
      <c r="O39" s="70" t="s">
        <v>32</v>
      </c>
      <c r="P39" s="211"/>
      <c r="Q39" s="3"/>
      <c r="R39" s="3"/>
      <c r="S39" s="3"/>
      <c r="T39" s="3"/>
      <c r="AE39"/>
      <c r="AF39"/>
      <c r="AG39"/>
    </row>
    <row r="40" spans="2:33">
      <c r="B40" s="11" t="s">
        <v>172</v>
      </c>
      <c r="C40" s="11">
        <f>COUNTIFS(JournalActions[Action],ACT_TO_ADV_PERDUE,JournalActions[Mi-temps],"MT1")</f>
        <v>6</v>
      </c>
      <c r="D40" s="104">
        <f>COUNTIFS(JournalActions[Action],ACT_TO_ADV_VOLEE,JournalActions[Mi-temps],"MT1")</f>
        <v>1</v>
      </c>
      <c r="E40" s="12">
        <f>COUNTIFS(JournalActions[Action],ACT_TO_ADV_PAS_DROIT,JournalActions[Mi-temps],"MT1")</f>
        <v>0</v>
      </c>
      <c r="F40" s="3"/>
      <c r="G40" s="11" t="s">
        <v>148</v>
      </c>
      <c r="H40" s="1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40" s="12">
        <f>5*COUNTIFS(JournalActions[Action],ACT_PTS_ESSAI,JournalActions[Possession],"Adv",JournalActions[Mi-temps],"MT2")
+2*COUNTIFS(JournalActions[Action],ACT_PTS_TRANSFO,JournalActions[Possession],"Adv",JournalActions[Mi-temps],"MT2")
+3*COUNTIFS(JournalActions[Action],ACT_PTS_PENALITE,JournalActions[Possession],"Adv",JournalActions[Mi-temps],"MT2")
+3*COUNTIFS(JournalActions[Action],ACT_PTS_DROP,JournalActions[Possession],"Adv",JournalActions[Mi-temps],"MT2")
+7*COUNTIFS(JournalActions[Action],ACT_PTS_ESSAI_PEN,JournalActions[Possession],"Adv",JournalActions[Mi-temps],"MT2")</f>
        <v>10</v>
      </c>
      <c r="J40" s="3"/>
      <c r="K40" s="3"/>
      <c r="L40" s="33" t="s">
        <v>46</v>
      </c>
      <c r="M40" s="67">
        <f>COUNTIFS(JournalActions[Action],ACT_PEN_CONTRE_NOUS,JournalActions[Mi-temps],"MT1",JournalActions[Groupe fautif],"Avant*")</f>
        <v>3</v>
      </c>
      <c r="N40" s="29">
        <f>COUNTIFS(JournalActions[Action],ACT_PEN_CONTRE_NOUS,JournalActions[Mi-temps],"MT1",JournalActions[Groupe fautif],"Trois-quarts*")</f>
        <v>2</v>
      </c>
      <c r="O40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40" s="34">
        <f>COUNTIFS(JournalActions[Action],ACT_PEN_CONTRE_ADV,JournalActions[Mi-temps],"MT1")</f>
        <v>13</v>
      </c>
      <c r="Q40" s="3"/>
      <c r="R40" s="3"/>
      <c r="S40" s="3"/>
      <c r="T40" s="3"/>
      <c r="AE40"/>
      <c r="AF40"/>
      <c r="AG40"/>
    </row>
    <row r="41" spans="2:33">
      <c r="B41" s="3"/>
      <c r="C41" s="3"/>
      <c r="D41" s="3"/>
      <c r="E41" s="3"/>
      <c r="F41" s="3"/>
      <c r="G41" s="3"/>
      <c r="H41" s="3"/>
      <c r="I41" s="3"/>
      <c r="J41" s="3"/>
      <c r="K41" s="3"/>
      <c r="L41" s="11" t="s">
        <v>44</v>
      </c>
      <c r="M41" s="61">
        <f>COUNTIFS(JournalActions[Action],ACT_PEN_CONTRE_NOUS,JournalActions[Mi-temps],"MT2",JournalActions[Groupe fautif],"Avant")</f>
        <v>6</v>
      </c>
      <c r="N41" s="12">
        <f>COUNTIFS(JournalActions[Action],ACT_PEN_CONTRE_NOUS,JournalActions[Mi-temps],"MT2",JournalActions[Groupe fautif],"Trois-quarts*")</f>
        <v>2</v>
      </c>
      <c r="O41" s="12">
        <f>COUNTIFS(JournalActions[Action],ACT_PEN_CONTRE_NOUS,JournalActions[Mi-temps],"MT2",JournalActions[Groupe fautif],"")
+COUNTIFS(JournalActions[Action],ACT_PEN_CONTRE_NOUS,JournalActions[Mi-temps],"MT2",JournalActions[Groupe fautif],"?")</f>
        <v>2</v>
      </c>
      <c r="P41" s="12">
        <f>COUNTIFS(JournalActions[Action],ACT_PEN_CONTRE_ADV,JournalActions[Mi-temps],"MT2")</f>
        <v>6</v>
      </c>
      <c r="Q41" s="3"/>
      <c r="R41" s="3"/>
      <c r="S41" s="3"/>
      <c r="T41" s="3"/>
      <c r="AE41"/>
      <c r="AF41"/>
      <c r="AG41"/>
    </row>
    <row r="42" spans="2:33" ht="14">
      <c r="B42" s="55" t="s">
        <v>146</v>
      </c>
      <c r="C42" s="55" t="s">
        <v>210</v>
      </c>
      <c r="D42" s="105" t="s">
        <v>144</v>
      </c>
      <c r="E42" s="56" t="s">
        <v>472</v>
      </c>
      <c r="F42" s="3"/>
      <c r="G42" s="212" t="s">
        <v>149</v>
      </c>
      <c r="H42" s="210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</row>
    <row r="43" spans="2:33" ht="14">
      <c r="B43" s="36" t="s">
        <v>142</v>
      </c>
      <c r="C43" s="36">
        <f>COUNTIFS(JournalActions[Action],ACT_TO_NS_G,JournalActions[Mi-temps],"MT2")</f>
        <v>6</v>
      </c>
      <c r="D43" s="103">
        <f>COUNTIFS(JournalActions[Action],ACT_TO_NS_P,JournalActions[Mi-temps],"MT2")</f>
        <v>1</v>
      </c>
      <c r="E43" s="37">
        <f>COUNTIFS(JournalActions[Action],ACT_TO_NS_PAS_DROIT,JournalActions[Mi-temps],"MT2")</f>
        <v>0</v>
      </c>
      <c r="F43" s="3"/>
      <c r="G43" s="36" t="s">
        <v>147</v>
      </c>
      <c r="H43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21</v>
      </c>
      <c r="I43" s="3"/>
      <c r="J43" s="3"/>
      <c r="K43" s="3"/>
      <c r="L43" s="57" t="s">
        <v>0</v>
      </c>
      <c r="M43" s="58"/>
      <c r="N43" s="59" t="s">
        <v>147</v>
      </c>
      <c r="O43" s="47" t="s">
        <v>171</v>
      </c>
      <c r="P43" s="3"/>
      <c r="Q43" s="3"/>
      <c r="R43" s="3"/>
      <c r="S43" s="3"/>
      <c r="T43" s="3"/>
    </row>
    <row r="44" spans="2:33">
      <c r="B44" s="11" t="s">
        <v>172</v>
      </c>
      <c r="C44" s="11">
        <f>COUNTIFS(JournalActions[Action],ACT_TO_ADV_PERDUE,JournalActions[Mi-temps],"MT2")</f>
        <v>7</v>
      </c>
      <c r="D44" s="104">
        <f>COUNTIFS(JournalActions[Action],ACT_TO_ADV_VOLEE,JournalActions[Mi-temps],"MT2")</f>
        <v>1</v>
      </c>
      <c r="E44" s="12">
        <f>COUNTIFS(JournalActions[Action],ACT_TO_ADV_PAS_DROIT,JournalActions[Mi-temps],"MT2")</f>
        <v>0</v>
      </c>
      <c r="F44" s="3"/>
      <c r="G44" s="11" t="s">
        <v>148</v>
      </c>
      <c r="H44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10</v>
      </c>
      <c r="I44" s="3"/>
      <c r="J44" s="3"/>
      <c r="K44" s="3"/>
      <c r="L44" s="218" t="s">
        <v>1</v>
      </c>
      <c r="M44" s="219"/>
      <c r="N44" s="38">
        <f>COUNTIFS(JournalActions[Action],ACT_PEN_CONTRE_NOUS,JournalActions[Motif penalite],"Maul*")</f>
        <v>0</v>
      </c>
      <c r="O44" s="38">
        <f>COUNTIFS(JournalActions[Action],ACT_PEN_CONTRE_ADV,JournalActions[Motif penalite],"Maul*")</f>
        <v>1</v>
      </c>
      <c r="P44" s="3"/>
      <c r="Q44" s="3"/>
      <c r="R44" s="3"/>
      <c r="S44" s="3"/>
      <c r="T44" s="3"/>
    </row>
    <row r="45" spans="2:33">
      <c r="B45" s="3"/>
      <c r="C45" s="3"/>
      <c r="D45" s="3"/>
      <c r="E45" s="3"/>
      <c r="F45" s="3"/>
      <c r="G45" s="3"/>
      <c r="H45" s="3"/>
      <c r="I45" s="3"/>
      <c r="J45" s="3"/>
      <c r="K45" s="3"/>
      <c r="L45" s="227" t="s">
        <v>2</v>
      </c>
      <c r="M45" s="228"/>
      <c r="N45" s="13">
        <f>COUNTIFS(JournalActions[Action],ACT_PEN_CONTRE_NOUS,JournalActions[Motif penalite],"Ruck*")</f>
        <v>4</v>
      </c>
      <c r="O45" s="13">
        <f>COUNTIFS(JournalActions[Action],ACT_PEN_CONTRE_ADV,JournalActions[Motif penalite],"Ruck*")</f>
        <v>9</v>
      </c>
      <c r="P45" s="3"/>
      <c r="Q45" s="3"/>
      <c r="R45" s="3"/>
      <c r="S45" s="3"/>
      <c r="T45" s="3"/>
    </row>
    <row r="46" spans="2:33" ht="14">
      <c r="B46" s="55" t="s">
        <v>231</v>
      </c>
      <c r="C46" s="55" t="s">
        <v>210</v>
      </c>
      <c r="D46" s="56" t="s">
        <v>144</v>
      </c>
      <c r="E46" s="3"/>
      <c r="F46" s="3"/>
      <c r="G46" s="147" t="s">
        <v>540</v>
      </c>
      <c r="H46" s="151" t="s">
        <v>47</v>
      </c>
      <c r="I46" s="146" t="s">
        <v>541</v>
      </c>
      <c r="J46" s="153" t="s">
        <v>235</v>
      </c>
      <c r="K46" s="3"/>
      <c r="L46" s="218" t="s">
        <v>3</v>
      </c>
      <c r="M46" s="219"/>
      <c r="N46" s="38">
        <f>COUNTIFS(JournalActions[Action],ACT_PEN_CONTRE_NOUS,JournalActions[Motif penalite],"Hors-jeu")</f>
        <v>2</v>
      </c>
      <c r="O46" s="38">
        <f>COUNTIFS(JournalActions[Action],ACT_PEN_CONTRE_ADV,JournalActions[Motif penalite],"Hors-jeu")</f>
        <v>3</v>
      </c>
      <c r="P46" s="3"/>
      <c r="Q46" s="3"/>
      <c r="R46" s="3"/>
      <c r="S46" s="3"/>
      <c r="T46" s="3"/>
    </row>
    <row r="47" spans="2:33">
      <c r="B47" s="36" t="s">
        <v>142</v>
      </c>
      <c r="C47" s="36">
        <f>COUNTIFS(JournalActions[Action],ACT_ME_NS_G,JournalActions[Mi-temps],"MT1")</f>
        <v>3</v>
      </c>
      <c r="D47" s="37">
        <f>COUNTIFS(JournalActions[Action],ACT_ME_NS_P,JournalActions[Mi-temps],"MT1")</f>
        <v>0</v>
      </c>
      <c r="E47" s="3"/>
      <c r="F47" s="3"/>
      <c r="G47" s="36" t="s">
        <v>46</v>
      </c>
      <c r="H47" s="148">
        <v>6.1814108333333303E-3</v>
      </c>
      <c r="I47" s="76">
        <v>5.0276772916666677E-3</v>
      </c>
      <c r="J47" s="76">
        <v>1.1209088125000009E-2</v>
      </c>
      <c r="K47" s="3"/>
      <c r="L47" s="227" t="s">
        <v>4</v>
      </c>
      <c r="M47" s="228"/>
      <c r="N47" s="13">
        <f>COUNTIFS(JournalActions[Action],ACT_PEN_CONTRE_NOUS,JournalActions[Motif penalite],"Plaquage - à 2")</f>
        <v>2</v>
      </c>
      <c r="O47" s="13">
        <f>COUNTIFS(JournalActions[Action],ACT_PEN_CONTRE_ADV,JournalActions[Motif penalite],"Plaquage - à 2")</f>
        <v>0</v>
      </c>
      <c r="P47" s="3"/>
      <c r="Q47" s="3"/>
      <c r="R47" s="3"/>
      <c r="S47" s="3"/>
      <c r="T47" s="3"/>
    </row>
    <row r="48" spans="2:33">
      <c r="B48" s="11" t="s">
        <v>172</v>
      </c>
      <c r="C48" s="11">
        <f>COUNTIFS(JournalActions[Action],ACT_ME_ADV_P,JournalActions[Mi-temps],"MT1")</f>
        <v>3</v>
      </c>
      <c r="D48" s="12">
        <f>COUNTIFS(JournalActions[Action],ACT_ME_ADV_G,JournalActions[Mi-temps],"MT1")</f>
        <v>0</v>
      </c>
      <c r="E48" s="3"/>
      <c r="F48" s="3"/>
      <c r="G48" s="11" t="s">
        <v>44</v>
      </c>
      <c r="H48" s="149">
        <v>4.2268300231481717E-3</v>
      </c>
      <c r="I48" s="77">
        <v>7.7774693402777803E-3</v>
      </c>
      <c r="J48" s="77">
        <v>1.2004299363425966E-2</v>
      </c>
      <c r="K48" s="3"/>
      <c r="L48" s="218" t="s">
        <v>5</v>
      </c>
      <c r="M48" s="219"/>
      <c r="N48" s="38">
        <f>COUNTIFS(JournalActions[Action],ACT_PEN_CONTRE_NOUS,JournalActions[Motif penalite],"Plaquage - haut")</f>
        <v>4</v>
      </c>
      <c r="O48" s="38">
        <f>COUNTIFS(JournalActions[Action],ACT_PEN_CONTRE_ADV,JournalActions[Motif penalite],"Plaquage - haut")</f>
        <v>2</v>
      </c>
      <c r="P48" s="3"/>
      <c r="Q48" s="3"/>
      <c r="R48" s="3"/>
      <c r="S48" s="3"/>
      <c r="T48" s="3"/>
    </row>
    <row r="49" spans="2:20">
      <c r="B49" s="3"/>
      <c r="C49" s="3"/>
      <c r="D49" s="3"/>
      <c r="E49" s="3"/>
      <c r="F49" s="3"/>
      <c r="G49" s="152" t="s">
        <v>235</v>
      </c>
      <c r="H49" s="150">
        <v>1.0408240856481503E-2</v>
      </c>
      <c r="I49" s="78">
        <v>1.2805146631944448E-2</v>
      </c>
      <c r="J49" s="78">
        <v>2.3213387488425975E-2</v>
      </c>
      <c r="K49" s="3"/>
      <c r="L49" s="227" t="s">
        <v>167</v>
      </c>
      <c r="M49" s="228"/>
      <c r="N49" s="13">
        <f>COUNTIF(JournalActions[Action],ACT_PEN_CONTRE_NOUS)-SUM(N44:N48)</f>
        <v>3</v>
      </c>
      <c r="O49" s="13">
        <f>COUNTIF(JournalActions[Action],ACT_PEN_CONTRE_ADV)-SUM(O44:O48)</f>
        <v>4</v>
      </c>
      <c r="P49" s="3"/>
      <c r="Q49" s="3"/>
      <c r="R49" s="3"/>
      <c r="S49" s="3"/>
      <c r="T49" s="3"/>
    </row>
    <row r="50" spans="2:20" ht="14">
      <c r="B50" s="55" t="s">
        <v>232</v>
      </c>
      <c r="C50" s="55" t="s">
        <v>210</v>
      </c>
      <c r="D50" s="56" t="s">
        <v>144</v>
      </c>
      <c r="E50" s="3"/>
      <c r="F50" s="3"/>
      <c r="G50" s="3"/>
      <c r="H50" s="3"/>
      <c r="I50" s="3"/>
      <c r="J50" s="3"/>
      <c r="K50" s="3"/>
      <c r="L50" s="333" t="s">
        <v>6</v>
      </c>
      <c r="M50" s="3"/>
      <c r="N50" s="3"/>
      <c r="O50" s="3"/>
      <c r="P50" s="3"/>
      <c r="Q50" s="3"/>
      <c r="R50" s="3"/>
      <c r="S50" s="3"/>
      <c r="T50" s="3"/>
    </row>
    <row r="51" spans="2:20">
      <c r="B51" s="36" t="s">
        <v>142</v>
      </c>
      <c r="C51" s="36">
        <f>COUNTIFS(JournalActions[Action],ACT_ME_NS_G,JournalActions[Mi-temps],"MT2")</f>
        <v>2</v>
      </c>
      <c r="D51" s="37">
        <f>COUNTIFS(JournalActions[Action],ACT_ME_NS_P,JournalActions[Mi-temps],"MT2")</f>
        <v>0</v>
      </c>
      <c r="E51" s="3"/>
      <c r="F51" s="3"/>
      <c r="G51" s="3"/>
      <c r="H51" s="3"/>
      <c r="I51" s="3"/>
      <c r="J51" s="3"/>
      <c r="K51" s="3"/>
      <c r="L51" s="3"/>
      <c r="M51" s="39"/>
      <c r="N51" s="3"/>
      <c r="O51" s="3"/>
      <c r="P51" s="3"/>
      <c r="Q51" s="3"/>
      <c r="R51" s="3"/>
      <c r="S51" s="3"/>
      <c r="T51" s="3"/>
    </row>
    <row r="52" spans="2:20">
      <c r="B52" s="11" t="s">
        <v>172</v>
      </c>
      <c r="C52" s="11">
        <f>COUNTIFS(JournalActions[Action],ACT_ME_ADV_P,JournalActions[Mi-temps],"MT2")</f>
        <v>2</v>
      </c>
      <c r="D52" s="12">
        <f>COUNTIFS(JournalActions[Action],ACT_ME_ADV_G,JournalActions[Mi-temps],"MT2")</f>
        <v>0</v>
      </c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</row>
    <row r="53" spans="2:20"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</row>
    <row r="54" spans="2:20" s="3" customFormat="1"/>
    <row r="55" spans="2:20" s="3" customFormat="1"/>
    <row r="56" spans="2:20" s="3" customFormat="1"/>
    <row r="57" spans="2:20" s="3" customFormat="1"/>
    <row r="58" spans="2:20" s="3" customFormat="1" ht="13" customHeight="1">
      <c r="B58" s="242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A5 : MXV / SA Condom Première - Touches et possession</v>
      </c>
      <c r="C58" s="243"/>
      <c r="D58" s="243"/>
      <c r="E58" s="243"/>
      <c r="F58" s="243"/>
      <c r="G58" s="243"/>
      <c r="H58" s="243"/>
      <c r="I58" s="243"/>
      <c r="J58" s="243"/>
      <c r="K58" s="244"/>
      <c r="L58" s="122"/>
      <c r="M58" s="122"/>
      <c r="N58" s="122"/>
      <c r="O58" s="122"/>
      <c r="P58" s="122"/>
      <c r="Q58" s="122"/>
      <c r="R58" s="122"/>
      <c r="S58" s="122"/>
      <c r="T58" s="122"/>
    </row>
    <row r="59" spans="2:20" s="3" customFormat="1" ht="13" customHeight="1">
      <c r="B59" s="245"/>
      <c r="C59" s="246"/>
      <c r="D59" s="246"/>
      <c r="E59" s="246"/>
      <c r="F59" s="246"/>
      <c r="G59" s="246"/>
      <c r="H59" s="246"/>
      <c r="I59" s="246"/>
      <c r="J59" s="246"/>
      <c r="K59" s="247"/>
      <c r="L59" s="122"/>
      <c r="M59" s="122"/>
      <c r="N59" s="122"/>
      <c r="O59" s="122"/>
      <c r="P59" s="122"/>
      <c r="Q59" s="122"/>
      <c r="R59" s="122"/>
      <c r="S59" s="122"/>
      <c r="T59" s="122"/>
    </row>
    <row r="60" spans="2:20" s="3" customFormat="1" ht="14" thickBot="1"/>
    <row r="61" spans="2:20" s="3" customFormat="1">
      <c r="B61" s="229" t="s">
        <v>233</v>
      </c>
      <c r="C61" s="230"/>
      <c r="D61" s="230"/>
      <c r="E61" s="230"/>
      <c r="F61" s="230"/>
      <c r="G61" s="230"/>
      <c r="H61" s="230"/>
      <c r="I61" s="230"/>
      <c r="J61" s="230"/>
      <c r="K61" s="231"/>
    </row>
    <row r="62" spans="2:20" s="3" customFormat="1">
      <c r="B62" s="232"/>
      <c r="C62" s="233"/>
      <c r="D62" s="233"/>
      <c r="E62" s="233"/>
      <c r="F62" s="233"/>
      <c r="G62" s="233"/>
      <c r="H62" s="233"/>
      <c r="I62" s="233"/>
      <c r="J62" s="233"/>
      <c r="K62" s="234"/>
    </row>
    <row r="63" spans="2:20" s="3" customFormat="1" ht="14" thickBot="1">
      <c r="B63" s="235"/>
      <c r="C63" s="236"/>
      <c r="D63" s="236"/>
      <c r="E63" s="236"/>
      <c r="F63" s="236"/>
      <c r="G63" s="236"/>
      <c r="H63" s="236"/>
      <c r="I63" s="236"/>
      <c r="J63" s="236"/>
      <c r="K63" s="237"/>
    </row>
    <row r="64" spans="2:20" s="3" customFormat="1"/>
    <row r="65" spans="2:11" s="3" customFormat="1" ht="14">
      <c r="B65" s="238" t="s">
        <v>14</v>
      </c>
      <c r="C65" s="212" t="str">
        <f>ACT_TO_NS_G</f>
        <v>Touche à nous conservée</v>
      </c>
      <c r="D65" s="210"/>
      <c r="E65" s="212" t="str">
        <f>ACT_TO_ADV_VOLEE</f>
        <v>Touche à eux volée</v>
      </c>
      <c r="F65" s="210"/>
      <c r="H65" s="240" t="str">
        <f>ACT_TO_NS_P</f>
        <v>Touche à nous perdue</v>
      </c>
      <c r="I65" s="241"/>
      <c r="J65" s="240" t="str">
        <f>ACT_TO_NS_PAS_DROIT</f>
        <v>Touche à nous pas droite</v>
      </c>
      <c r="K65" s="241"/>
    </row>
    <row r="66" spans="2:11" s="3" customFormat="1" ht="14">
      <c r="B66" s="239"/>
      <c r="C66" s="69" t="s">
        <v>46</v>
      </c>
      <c r="D66" s="70" t="s">
        <v>44</v>
      </c>
      <c r="E66" s="69" t="s">
        <v>46</v>
      </c>
      <c r="F66" s="70" t="s">
        <v>44</v>
      </c>
      <c r="H66" s="71" t="s">
        <v>46</v>
      </c>
      <c r="I66" s="72" t="s">
        <v>44</v>
      </c>
      <c r="J66" s="71" t="s">
        <v>46</v>
      </c>
      <c r="K66" s="72" t="s">
        <v>44</v>
      </c>
    </row>
    <row r="67" spans="2:11" s="3" customFormat="1">
      <c r="B67" s="28" t="str" cm="1">
        <f t="array" ref="B67:B88">IFERROR(_xlfn._xlws.SORT(_xlfn._xlws.FILTER(COMPO[Nom du joueur],(COMPO[Nom du joueur]&lt;&gt;"")*(COMPO[Nom du joueur]&lt;&gt;"Collectif")*(COMPO[Nom du joueur]&lt;&gt;"?"))),"")</f>
        <v>ABADIE Quentin</v>
      </c>
      <c r="C67" s="28" t="str">
        <f>IF(COUNTIFS(JournalActions[Joueur],$B67,JournalActions[Action],$C$65,JournalActions[Mi-temps],C$66)=0,"",COUNTIFS(JournalActions[Joueur],$B67,JournalActions[Action],$C$65,JournalActions[Mi-temps],C$66))</f>
        <v/>
      </c>
      <c r="D67" s="29" t="str">
        <f>IF(COUNTIFS(JournalActions[Joueur],$B67,JournalActions[Action],$C$65,JournalActions[Mi-temps],D$66)=0,"",COUNTIFS(JournalActions[Joueur],$B67,JournalActions[Action],$C$65,JournalActions[Mi-temps],D$66))</f>
        <v/>
      </c>
      <c r="E67" s="28" t="str">
        <f>IF(COUNTIFS(JournalActions[Joueur],$B67,JournalActions[Action],$E$65,JournalActions[Mi-temps],E$66)=0,"",COUNTIFS(JournalActions[Joueur],$B67,JournalActions[Action],$E$65,JournalActions[Mi-temps],E$66))</f>
        <v/>
      </c>
      <c r="F67" s="29" t="str">
        <f>IF(COUNTIFS(JournalActions[Joueur],$B67,JournalActions[Action],$E$65,JournalActions[Mi-temps],F$66)=0,"",COUNTIFS(JournalActions[Joueur],$B67,JournalActions[Action],$E$65,JournalActions[Mi-temps],F$66))</f>
        <v/>
      </c>
      <c r="H67" s="28" t="str">
        <f>IF(COUNTIFS(JournalActions[Joueur],$B67,JournalActions[Action],$H$65,JournalActions[Mi-temps],H$66)=0,"",COUNTIFS(JournalActions[Joueur],$B67,JournalActions[Action],$H$65,JournalActions[Mi-temps],H$66))</f>
        <v/>
      </c>
      <c r="I67" s="29" t="str">
        <f>IF(COUNTIFS(JournalActions[Joueur],$B67,JournalActions[Action],$H$65,JournalActions[Mi-temps],I$66)=0,"",COUNTIFS(JournalActions[Joueur],$B67,JournalActions[Action],$H$65,JournalActions[Mi-temps],I$66))</f>
        <v/>
      </c>
      <c r="J67" s="28" t="str">
        <f>IF(COUNTIFS(JournalActions[Joueur],$B67,JournalActions[Action],$J$65,JournalActions[Mi-temps],J$66)=0,"",COUNTIFS(JournalActions[Joueur],$B67,JournalActions[Action],$J$65,JournalActions[Mi-temps],J$66))</f>
        <v/>
      </c>
      <c r="K67" s="29" t="str">
        <f>IF(COUNTIFS(JournalActions[Joueur],$B67,JournalActions[Action],$J$65,JournalActions[Mi-temps],K$66)=0,"",COUNTIFS(JournalActions[Joueur],$B67,JournalActions[Action],$J$65,JournalActions[Mi-temps],K$66))</f>
        <v/>
      </c>
    </row>
    <row r="68" spans="2:11" s="3" customFormat="1">
      <c r="B68" s="28" t="str">
        <v>ABADIE Thomas</v>
      </c>
      <c r="C68" s="28" t="str">
        <f>IF(COUNTIFS(JournalActions[Joueur],$B68,JournalActions[Action],$C$65,JournalActions[Mi-temps],C$66)=0,"",COUNTIFS(JournalActions[Joueur],$B68,JournalActions[Action],$C$65,JournalActions[Mi-temps],C$66))</f>
        <v/>
      </c>
      <c r="D68" s="29" t="str">
        <f>IF(COUNTIFS(JournalActions[Joueur],$B68,JournalActions[Action],$C$65,JournalActions[Mi-temps],D$66)=0,"",COUNTIFS(JournalActions[Joueur],$B68,JournalActions[Action],$C$65,JournalActions[Mi-temps],D$66))</f>
        <v/>
      </c>
      <c r="E68" s="28" t="str">
        <f>IF(COUNTIFS(JournalActions[Joueur],$B68,JournalActions[Action],$E$65,JournalActions[Mi-temps],E$66)=0,"",COUNTIFS(JournalActions[Joueur],$B68,JournalActions[Action],$E$65,JournalActions[Mi-temps],E$66))</f>
        <v/>
      </c>
      <c r="F68" s="29" t="str">
        <f>IF(COUNTIFS(JournalActions[Joueur],$B68,JournalActions[Action],$E$65,JournalActions[Mi-temps],F$66)=0,"",COUNTIFS(JournalActions[Joueur],$B68,JournalActions[Action],$E$65,JournalActions[Mi-temps],F$66))</f>
        <v/>
      </c>
      <c r="H68" s="28" t="str">
        <f>IF(COUNTIFS(JournalActions[Joueur],$B68,JournalActions[Action],$H$65,JournalActions[Mi-temps],H$66)=0,"",COUNTIFS(JournalActions[Joueur],$B68,JournalActions[Action],$H$65,JournalActions[Mi-temps],H$66))</f>
        <v/>
      </c>
      <c r="I68" s="29" t="str">
        <f>IF(COUNTIFS(JournalActions[Joueur],$B68,JournalActions[Action],$H$65,JournalActions[Mi-temps],I$66)=0,"",COUNTIFS(JournalActions[Joueur],$B68,JournalActions[Action],$H$65,JournalActions[Mi-temps],I$66))</f>
        <v/>
      </c>
      <c r="J68" s="28" t="str">
        <f>IF(COUNTIFS(JournalActions[Joueur],$B68,JournalActions[Action],$J$65,JournalActions[Mi-temps],J$66)=0,"",COUNTIFS(JournalActions[Joueur],$B68,JournalActions[Action],$J$65,JournalActions[Mi-temps],J$66))</f>
        <v/>
      </c>
      <c r="K68" s="29" t="str">
        <f>IF(COUNTIFS(JournalActions[Joueur],$B68,JournalActions[Action],$J$65,JournalActions[Mi-temps],K$66)=0,"",COUNTIFS(JournalActions[Joueur],$B68,JournalActions[Action],$J$65,JournalActions[Mi-temps],K$66))</f>
        <v/>
      </c>
    </row>
    <row r="69" spans="2:11" s="3" customFormat="1">
      <c r="B69" s="28" t="str">
        <v>BAQUE Lucas</v>
      </c>
      <c r="C69" s="28" t="str">
        <f>IF(COUNTIFS(JournalActions[Joueur],$B69,JournalActions[Action],$C$65,JournalActions[Mi-temps],C$66)=0,"",COUNTIFS(JournalActions[Joueur],$B69,JournalActions[Action],$C$65,JournalActions[Mi-temps],C$66))</f>
        <v/>
      </c>
      <c r="D69" s="29" t="str">
        <f>IF(COUNTIFS(JournalActions[Joueur],$B69,JournalActions[Action],$C$65,JournalActions[Mi-temps],D$66)=0,"",COUNTIFS(JournalActions[Joueur],$B69,JournalActions[Action],$C$65,JournalActions[Mi-temps],D$66))</f>
        <v/>
      </c>
      <c r="E69" s="28" t="str">
        <f>IF(COUNTIFS(JournalActions[Joueur],$B69,JournalActions[Action],$E$65,JournalActions[Mi-temps],E$66)=0,"",COUNTIFS(JournalActions[Joueur],$B69,JournalActions[Action],$E$65,JournalActions[Mi-temps],E$66))</f>
        <v/>
      </c>
      <c r="F69" s="29" t="str">
        <f>IF(COUNTIFS(JournalActions[Joueur],$B69,JournalActions[Action],$E$65,JournalActions[Mi-temps],F$66)=0,"",COUNTIFS(JournalActions[Joueur],$B69,JournalActions[Action],$E$65,JournalActions[Mi-temps],F$66))</f>
        <v/>
      </c>
      <c r="H69" s="28" t="str">
        <f>IF(COUNTIFS(JournalActions[Joueur],$B69,JournalActions[Action],$H$65,JournalActions[Mi-temps],H$66)=0,"",COUNTIFS(JournalActions[Joueur],$B69,JournalActions[Action],$H$65,JournalActions[Mi-temps],H$66))</f>
        <v/>
      </c>
      <c r="I69" s="29" t="str">
        <f>IF(COUNTIFS(JournalActions[Joueur],$B69,JournalActions[Action],$H$65,JournalActions[Mi-temps],I$66)=0,"",COUNTIFS(JournalActions[Joueur],$B69,JournalActions[Action],$H$65,JournalActions[Mi-temps],I$66))</f>
        <v/>
      </c>
      <c r="J69" s="28" t="str">
        <f>IF(COUNTIFS(JournalActions[Joueur],$B69,JournalActions[Action],$J$65,JournalActions[Mi-temps],J$66)=0,"",COUNTIFS(JournalActions[Joueur],$B69,JournalActions[Action],$J$65,JournalActions[Mi-temps],J$66))</f>
        <v/>
      </c>
      <c r="K69" s="29" t="str">
        <f>IF(COUNTIFS(JournalActions[Joueur],$B69,JournalActions[Action],$J$65,JournalActions[Mi-temps],K$66)=0,"",COUNTIFS(JournalActions[Joueur],$B69,JournalActions[Action],$J$65,JournalActions[Mi-temps],K$66))</f>
        <v/>
      </c>
    </row>
    <row r="70" spans="2:11" s="3" customFormat="1">
      <c r="B70" s="28" t="str">
        <v>BARATGIN Julian</v>
      </c>
      <c r="C70" s="28" t="str">
        <f>IF(COUNTIFS(JournalActions[Joueur],$B70,JournalActions[Action],$C$65,JournalActions[Mi-temps],C$66)=0,"",COUNTIFS(JournalActions[Joueur],$B70,JournalActions[Action],$C$65,JournalActions[Mi-temps],C$66))</f>
        <v/>
      </c>
      <c r="D70" s="29" t="str">
        <f>IF(COUNTIFS(JournalActions[Joueur],$B70,JournalActions[Action],$C$65,JournalActions[Mi-temps],D$66)=0,"",COUNTIFS(JournalActions[Joueur],$B70,JournalActions[Action],$C$65,JournalActions[Mi-temps],D$66))</f>
        <v/>
      </c>
      <c r="E70" s="28" t="str">
        <f>IF(COUNTIFS(JournalActions[Joueur],$B70,JournalActions[Action],$E$65,JournalActions[Mi-temps],E$66)=0,"",COUNTIFS(JournalActions[Joueur],$B70,JournalActions[Action],$E$65,JournalActions[Mi-temps],E$66))</f>
        <v/>
      </c>
      <c r="F70" s="29" t="str">
        <f>IF(COUNTIFS(JournalActions[Joueur],$B70,JournalActions[Action],$E$65,JournalActions[Mi-temps],F$66)=0,"",COUNTIFS(JournalActions[Joueur],$B70,JournalActions[Action],$E$65,JournalActions[Mi-temps],F$66))</f>
        <v/>
      </c>
      <c r="H70" s="28" t="str">
        <f>IF(COUNTIFS(JournalActions[Joueur],$B70,JournalActions[Action],$H$65,JournalActions[Mi-temps],H$66)=0,"",COUNTIFS(JournalActions[Joueur],$B70,JournalActions[Action],$H$65,JournalActions[Mi-temps],H$66))</f>
        <v/>
      </c>
      <c r="I70" s="29" t="str">
        <f>IF(COUNTIFS(JournalActions[Joueur],$B70,JournalActions[Action],$H$65,JournalActions[Mi-temps],I$66)=0,"",COUNTIFS(JournalActions[Joueur],$B70,JournalActions[Action],$H$65,JournalActions[Mi-temps],I$66))</f>
        <v/>
      </c>
      <c r="J70" s="28" t="str">
        <f>IF(COUNTIFS(JournalActions[Joueur],$B70,JournalActions[Action],$J$65,JournalActions[Mi-temps],J$66)=0,"",COUNTIFS(JournalActions[Joueur],$B70,JournalActions[Action],$J$65,JournalActions[Mi-temps],J$66))</f>
        <v/>
      </c>
      <c r="K70" s="29" t="str">
        <f>IF(COUNTIFS(JournalActions[Joueur],$B70,JournalActions[Action],$J$65,JournalActions[Mi-temps],K$66)=0,"",COUNTIFS(JournalActions[Joueur],$B70,JournalActions[Action],$J$65,JournalActions[Mi-temps],K$66))</f>
        <v/>
      </c>
    </row>
    <row r="71" spans="2:11" s="3" customFormat="1">
      <c r="B71" s="28" t="str">
        <v>BOURREC Anthony</v>
      </c>
      <c r="C71" s="28" t="str">
        <f>IF(COUNTIFS(JournalActions[Joueur],$B71,JournalActions[Action],$C$65,JournalActions[Mi-temps],C$66)=0,"",COUNTIFS(JournalActions[Joueur],$B71,JournalActions[Action],$C$65,JournalActions[Mi-temps],C$66))</f>
        <v/>
      </c>
      <c r="D71" s="29" t="str">
        <f>IF(COUNTIFS(JournalActions[Joueur],$B71,JournalActions[Action],$C$65,JournalActions[Mi-temps],D$66)=0,"",COUNTIFS(JournalActions[Joueur],$B71,JournalActions[Action],$C$65,JournalActions[Mi-temps],D$66))</f>
        <v/>
      </c>
      <c r="E71" s="28" t="str">
        <f>IF(COUNTIFS(JournalActions[Joueur],$B71,JournalActions[Action],$E$65,JournalActions[Mi-temps],E$66)=0,"",COUNTIFS(JournalActions[Joueur],$B71,JournalActions[Action],$E$65,JournalActions[Mi-temps],E$66))</f>
        <v/>
      </c>
      <c r="F71" s="29" t="str">
        <f>IF(COUNTIFS(JournalActions[Joueur],$B71,JournalActions[Action],$E$65,JournalActions[Mi-temps],F$66)=0,"",COUNTIFS(JournalActions[Joueur],$B71,JournalActions[Action],$E$65,JournalActions[Mi-temps],F$66))</f>
        <v/>
      </c>
      <c r="H71" s="28" t="str">
        <f>IF(COUNTIFS(JournalActions[Joueur],$B71,JournalActions[Action],$H$65,JournalActions[Mi-temps],H$66)=0,"",COUNTIFS(JournalActions[Joueur],$B71,JournalActions[Action],$H$65,JournalActions[Mi-temps],H$66))</f>
        <v/>
      </c>
      <c r="I71" s="29" t="str">
        <f>IF(COUNTIFS(JournalActions[Joueur],$B71,JournalActions[Action],$H$65,JournalActions[Mi-temps],I$66)=0,"",COUNTIFS(JournalActions[Joueur],$B71,JournalActions[Action],$H$65,JournalActions[Mi-temps],I$66))</f>
        <v/>
      </c>
      <c r="J71" s="28" t="str">
        <f>IF(COUNTIFS(JournalActions[Joueur],$B71,JournalActions[Action],$J$65,JournalActions[Mi-temps],J$66)=0,"",COUNTIFS(JournalActions[Joueur],$B71,JournalActions[Action],$J$65,JournalActions[Mi-temps],J$66))</f>
        <v/>
      </c>
      <c r="K71" s="29" t="str">
        <f>IF(COUNTIFS(JournalActions[Joueur],$B71,JournalActions[Action],$J$65,JournalActions[Mi-temps],K$66)=0,"",COUNTIFS(JournalActions[Joueur],$B71,JournalActions[Action],$J$65,JournalActions[Mi-temps],K$66))</f>
        <v/>
      </c>
    </row>
    <row r="72" spans="2:11" s="3" customFormat="1">
      <c r="B72" s="28" t="str">
        <v>CESCA Sacha</v>
      </c>
      <c r="C72" s="28" t="str">
        <f>IF(COUNTIFS(JournalActions[Joueur],$B72,JournalActions[Action],$C$65,JournalActions[Mi-temps],C$66)=0,"",COUNTIFS(JournalActions[Joueur],$B72,JournalActions[Action],$C$65,JournalActions[Mi-temps],C$66))</f>
        <v/>
      </c>
      <c r="D72" s="29" t="str">
        <f>IF(COUNTIFS(JournalActions[Joueur],$B72,JournalActions[Action],$C$65,JournalActions[Mi-temps],D$66)=0,"",COUNTIFS(JournalActions[Joueur],$B72,JournalActions[Action],$C$65,JournalActions[Mi-temps],D$66))</f>
        <v/>
      </c>
      <c r="E72" s="28" t="str">
        <f>IF(COUNTIFS(JournalActions[Joueur],$B72,JournalActions[Action],$E$65,JournalActions[Mi-temps],E$66)=0,"",COUNTIFS(JournalActions[Joueur],$B72,JournalActions[Action],$E$65,JournalActions[Mi-temps],E$66))</f>
        <v/>
      </c>
      <c r="F72" s="29" t="str">
        <f>IF(COUNTIFS(JournalActions[Joueur],$B72,JournalActions[Action],$E$65,JournalActions[Mi-temps],F$66)=0,"",COUNTIFS(JournalActions[Joueur],$B72,JournalActions[Action],$E$65,JournalActions[Mi-temps],F$66))</f>
        <v/>
      </c>
      <c r="H72" s="28" t="str">
        <f>IF(COUNTIFS(JournalActions[Joueur],$B72,JournalActions[Action],$H$65,JournalActions[Mi-temps],H$66)=0,"",COUNTIFS(JournalActions[Joueur],$B72,JournalActions[Action],$H$65,JournalActions[Mi-temps],H$66))</f>
        <v/>
      </c>
      <c r="I72" s="29" t="str">
        <f>IF(COUNTIFS(JournalActions[Joueur],$B72,JournalActions[Action],$H$65,JournalActions[Mi-temps],I$66)=0,"",COUNTIFS(JournalActions[Joueur],$B72,JournalActions[Action],$H$65,JournalActions[Mi-temps],I$66))</f>
        <v/>
      </c>
      <c r="J72" s="28" t="str">
        <f>IF(COUNTIFS(JournalActions[Joueur],$B72,JournalActions[Action],$J$65,JournalActions[Mi-temps],J$66)=0,"",COUNTIFS(JournalActions[Joueur],$B72,JournalActions[Action],$J$65,JournalActions[Mi-temps],J$66))</f>
        <v/>
      </c>
      <c r="K72" s="29" t="str">
        <f>IF(COUNTIFS(JournalActions[Joueur],$B72,JournalActions[Action],$J$65,JournalActions[Mi-temps],K$66)=0,"",COUNTIFS(JournalActions[Joueur],$B72,JournalActions[Action],$J$65,JournalActions[Mi-temps],K$66))</f>
        <v/>
      </c>
    </row>
    <row r="73" spans="2:11" s="3" customFormat="1">
      <c r="B73" s="28" t="str">
        <v>DALLA ROSA Jonah</v>
      </c>
      <c r="C73" s="28" t="str">
        <f>IF(COUNTIFS(JournalActions[Joueur],$B73,JournalActions[Action],$C$65,JournalActions[Mi-temps],C$66)=0,"",COUNTIFS(JournalActions[Joueur],$B73,JournalActions[Action],$C$65,JournalActions[Mi-temps],C$66))</f>
        <v/>
      </c>
      <c r="D73" s="29" t="str">
        <f>IF(COUNTIFS(JournalActions[Joueur],$B73,JournalActions[Action],$C$65,JournalActions[Mi-temps],D$66)=0,"",COUNTIFS(JournalActions[Joueur],$B73,JournalActions[Action],$C$65,JournalActions[Mi-temps],D$66))</f>
        <v/>
      </c>
      <c r="E73" s="28" t="str">
        <f>IF(COUNTIFS(JournalActions[Joueur],$B73,JournalActions[Action],$E$65,JournalActions[Mi-temps],E$66)=0,"",COUNTIFS(JournalActions[Joueur],$B73,JournalActions[Action],$E$65,JournalActions[Mi-temps],E$66))</f>
        <v/>
      </c>
      <c r="F73" s="29" t="str">
        <f>IF(COUNTIFS(JournalActions[Joueur],$B73,JournalActions[Action],$E$65,JournalActions[Mi-temps],F$66)=0,"",COUNTIFS(JournalActions[Joueur],$B73,JournalActions[Action],$E$65,JournalActions[Mi-temps],F$66))</f>
        <v/>
      </c>
      <c r="H73" s="28" t="str">
        <f>IF(COUNTIFS(JournalActions[Joueur],$B73,JournalActions[Action],$H$65,JournalActions[Mi-temps],H$66)=0,"",COUNTIFS(JournalActions[Joueur],$B73,JournalActions[Action],$H$65,JournalActions[Mi-temps],H$66))</f>
        <v/>
      </c>
      <c r="I73" s="29" t="str">
        <f>IF(COUNTIFS(JournalActions[Joueur],$B73,JournalActions[Action],$H$65,JournalActions[Mi-temps],I$66)=0,"",COUNTIFS(JournalActions[Joueur],$B73,JournalActions[Action],$H$65,JournalActions[Mi-temps],I$66))</f>
        <v/>
      </c>
      <c r="J73" s="28" t="str">
        <f>IF(COUNTIFS(JournalActions[Joueur],$B73,JournalActions[Action],$J$65,JournalActions[Mi-temps],J$66)=0,"",COUNTIFS(JournalActions[Joueur],$B73,JournalActions[Action],$J$65,JournalActions[Mi-temps],J$66))</f>
        <v/>
      </c>
      <c r="K73" s="29" t="str">
        <f>IF(COUNTIFS(JournalActions[Joueur],$B73,JournalActions[Action],$J$65,JournalActions[Mi-temps],K$66)=0,"",COUNTIFS(JournalActions[Joueur],$B73,JournalActions[Action],$J$65,JournalActions[Mi-temps],K$66))</f>
        <v/>
      </c>
    </row>
    <row r="74" spans="2:11" s="3" customFormat="1">
      <c r="B74" s="28" t="str">
        <v>DUTREY Thomas</v>
      </c>
      <c r="C74" s="28" t="str">
        <f>IF(COUNTIFS(JournalActions[Joueur],$B74,JournalActions[Action],$C$65,JournalActions[Mi-temps],C$66)=0,"",COUNTIFS(JournalActions[Joueur],$B74,JournalActions[Action],$C$65,JournalActions[Mi-temps],C$66))</f>
        <v/>
      </c>
      <c r="D74" s="29" t="str">
        <f>IF(COUNTIFS(JournalActions[Joueur],$B74,JournalActions[Action],$C$65,JournalActions[Mi-temps],D$66)=0,"",COUNTIFS(JournalActions[Joueur],$B74,JournalActions[Action],$C$65,JournalActions[Mi-temps],D$66))</f>
        <v/>
      </c>
      <c r="E74" s="28" t="str">
        <f>IF(COUNTIFS(JournalActions[Joueur],$B74,JournalActions[Action],$E$65,JournalActions[Mi-temps],E$66)=0,"",COUNTIFS(JournalActions[Joueur],$B74,JournalActions[Action],$E$65,JournalActions[Mi-temps],E$66))</f>
        <v/>
      </c>
      <c r="F74" s="29" t="str">
        <f>IF(COUNTIFS(JournalActions[Joueur],$B74,JournalActions[Action],$E$65,JournalActions[Mi-temps],F$66)=0,"",COUNTIFS(JournalActions[Joueur],$B74,JournalActions[Action],$E$65,JournalActions[Mi-temps],F$66))</f>
        <v/>
      </c>
      <c r="H74" s="28" t="str">
        <f>IF(COUNTIFS(JournalActions[Joueur],$B74,JournalActions[Action],$H$65,JournalActions[Mi-temps],H$66)=0,"",COUNTIFS(JournalActions[Joueur],$B74,JournalActions[Action],$H$65,JournalActions[Mi-temps],H$66))</f>
        <v/>
      </c>
      <c r="I74" s="29" t="str">
        <f>IF(COUNTIFS(JournalActions[Joueur],$B74,JournalActions[Action],$H$65,JournalActions[Mi-temps],I$66)=0,"",COUNTIFS(JournalActions[Joueur],$B74,JournalActions[Action],$H$65,JournalActions[Mi-temps],I$66))</f>
        <v/>
      </c>
      <c r="J74" s="28" t="str">
        <f>IF(COUNTIFS(JournalActions[Joueur],$B74,JournalActions[Action],$J$65,JournalActions[Mi-temps],J$66)=0,"",COUNTIFS(JournalActions[Joueur],$B74,JournalActions[Action],$J$65,JournalActions[Mi-temps],J$66))</f>
        <v/>
      </c>
      <c r="K74" s="29" t="str">
        <f>IF(COUNTIFS(JournalActions[Joueur],$B74,JournalActions[Action],$J$65,JournalActions[Mi-temps],K$66)=0,"",COUNTIFS(JournalActions[Joueur],$B74,JournalActions[Action],$J$65,JournalActions[Mi-temps],K$66))</f>
        <v/>
      </c>
    </row>
    <row r="75" spans="2:11" s="3" customFormat="1">
      <c r="B75" s="28" t="str">
        <v>FITAN Maël</v>
      </c>
      <c r="C75" s="28" t="str">
        <f>IF(COUNTIFS(JournalActions[Joueur],$B75,JournalActions[Action],$C$65,JournalActions[Mi-temps],C$66)=0,"",COUNTIFS(JournalActions[Joueur],$B75,JournalActions[Action],$C$65,JournalActions[Mi-temps],C$66))</f>
        <v/>
      </c>
      <c r="D75" s="29" t="str">
        <f>IF(COUNTIFS(JournalActions[Joueur],$B75,JournalActions[Action],$C$65,JournalActions[Mi-temps],D$66)=0,"",COUNTIFS(JournalActions[Joueur],$B75,JournalActions[Action],$C$65,JournalActions[Mi-temps],D$66))</f>
        <v/>
      </c>
      <c r="E75" s="28" t="str">
        <f>IF(COUNTIFS(JournalActions[Joueur],$B75,JournalActions[Action],$E$65,JournalActions[Mi-temps],E$66)=0,"",COUNTIFS(JournalActions[Joueur],$B75,JournalActions[Action],$E$65,JournalActions[Mi-temps],E$66))</f>
        <v/>
      </c>
      <c r="F75" s="29" t="str">
        <f>IF(COUNTIFS(JournalActions[Joueur],$B75,JournalActions[Action],$E$65,JournalActions[Mi-temps],F$66)=0,"",COUNTIFS(JournalActions[Joueur],$B75,JournalActions[Action],$E$65,JournalActions[Mi-temps],F$66))</f>
        <v/>
      </c>
      <c r="H75" s="28" t="str">
        <f>IF(COUNTIFS(JournalActions[Joueur],$B75,JournalActions[Action],$H$65,JournalActions[Mi-temps],H$66)=0,"",COUNTIFS(JournalActions[Joueur],$B75,JournalActions[Action],$H$65,JournalActions[Mi-temps],H$66))</f>
        <v/>
      </c>
      <c r="I75" s="29" t="str">
        <f>IF(COUNTIFS(JournalActions[Joueur],$B75,JournalActions[Action],$H$65,JournalActions[Mi-temps],I$66)=0,"",COUNTIFS(JournalActions[Joueur],$B75,JournalActions[Action],$H$65,JournalActions[Mi-temps],I$66))</f>
        <v/>
      </c>
      <c r="J75" s="28" t="str">
        <f>IF(COUNTIFS(JournalActions[Joueur],$B75,JournalActions[Action],$J$65,JournalActions[Mi-temps],J$66)=0,"",COUNTIFS(JournalActions[Joueur],$B75,JournalActions[Action],$J$65,JournalActions[Mi-temps],J$66))</f>
        <v/>
      </c>
      <c r="K75" s="29" t="str">
        <f>IF(COUNTIFS(JournalActions[Joueur],$B75,JournalActions[Action],$J$65,JournalActions[Mi-temps],K$66)=0,"",COUNTIFS(JournalActions[Joueur],$B75,JournalActions[Action],$J$65,JournalActions[Mi-temps],K$66))</f>
        <v/>
      </c>
    </row>
    <row r="76" spans="2:11" s="3" customFormat="1">
      <c r="B76" s="28" t="str">
        <v>KAPFER Bastien</v>
      </c>
      <c r="C76" s="28" t="str">
        <f>IF(COUNTIFS(JournalActions[Joueur],$B76,JournalActions[Action],$C$65,JournalActions[Mi-temps],C$66)=0,"",COUNTIFS(JournalActions[Joueur],$B76,JournalActions[Action],$C$65,JournalActions[Mi-temps],C$66))</f>
        <v/>
      </c>
      <c r="D76" s="29" t="str">
        <f>IF(COUNTIFS(JournalActions[Joueur],$B76,JournalActions[Action],$C$65,JournalActions[Mi-temps],D$66)=0,"",COUNTIFS(JournalActions[Joueur],$B76,JournalActions[Action],$C$65,JournalActions[Mi-temps],D$66))</f>
        <v/>
      </c>
      <c r="E76" s="28" t="str">
        <f>IF(COUNTIFS(JournalActions[Joueur],$B76,JournalActions[Action],$E$65,JournalActions[Mi-temps],E$66)=0,"",COUNTIFS(JournalActions[Joueur],$B76,JournalActions[Action],$E$65,JournalActions[Mi-temps],E$66))</f>
        <v/>
      </c>
      <c r="F76" s="29" t="str">
        <f>IF(COUNTIFS(JournalActions[Joueur],$B76,JournalActions[Action],$E$65,JournalActions[Mi-temps],F$66)=0,"",COUNTIFS(JournalActions[Joueur],$B76,JournalActions[Action],$E$65,JournalActions[Mi-temps],F$66))</f>
        <v/>
      </c>
      <c r="H76" s="28" t="str">
        <f>IF(COUNTIFS(JournalActions[Joueur],$B76,JournalActions[Action],$H$65,JournalActions[Mi-temps],H$66)=0,"",COUNTIFS(JournalActions[Joueur],$B76,JournalActions[Action],$H$65,JournalActions[Mi-temps],H$66))</f>
        <v/>
      </c>
      <c r="I76" s="29" t="str">
        <f>IF(COUNTIFS(JournalActions[Joueur],$B76,JournalActions[Action],$H$65,JournalActions[Mi-temps],I$66)=0,"",COUNTIFS(JournalActions[Joueur],$B76,JournalActions[Action],$H$65,JournalActions[Mi-temps],I$66))</f>
        <v/>
      </c>
      <c r="J76" s="28" t="str">
        <f>IF(COUNTIFS(JournalActions[Joueur],$B76,JournalActions[Action],$J$65,JournalActions[Mi-temps],J$66)=0,"",COUNTIFS(JournalActions[Joueur],$B76,JournalActions[Action],$J$65,JournalActions[Mi-temps],J$66))</f>
        <v/>
      </c>
      <c r="K76" s="29" t="str">
        <f>IF(COUNTIFS(JournalActions[Joueur],$B76,JournalActions[Action],$J$65,JournalActions[Mi-temps],K$66)=0,"",COUNTIFS(JournalActions[Joueur],$B76,JournalActions[Action],$J$65,JournalActions[Mi-temps],K$66))</f>
        <v/>
      </c>
    </row>
    <row r="77" spans="2:11" s="3" customFormat="1">
      <c r="B77" s="28" t="str">
        <v>LAUDET Jean Baptiste</v>
      </c>
      <c r="C77" s="28" t="str">
        <f>IF(COUNTIFS(JournalActions[Joueur],$B77,JournalActions[Action],$C$65,JournalActions[Mi-temps],C$66)=0,"",COUNTIFS(JournalActions[Joueur],$B77,JournalActions[Action],$C$65,JournalActions[Mi-temps],C$66))</f>
        <v/>
      </c>
      <c r="D77" s="29" t="str">
        <f>IF(COUNTIFS(JournalActions[Joueur],$B77,JournalActions[Action],$C$65,JournalActions[Mi-temps],D$66)=0,"",COUNTIFS(JournalActions[Joueur],$B77,JournalActions[Action],$C$65,JournalActions[Mi-temps],D$66))</f>
        <v/>
      </c>
      <c r="E77" s="28" t="str">
        <f>IF(COUNTIFS(JournalActions[Joueur],$B77,JournalActions[Action],$E$65,JournalActions[Mi-temps],E$66)=0,"",COUNTIFS(JournalActions[Joueur],$B77,JournalActions[Action],$E$65,JournalActions[Mi-temps],E$66))</f>
        <v/>
      </c>
      <c r="F77" s="29" t="str">
        <f>IF(COUNTIFS(JournalActions[Joueur],$B77,JournalActions[Action],$E$65,JournalActions[Mi-temps],F$66)=0,"",COUNTIFS(JournalActions[Joueur],$B77,JournalActions[Action],$E$65,JournalActions[Mi-temps],F$66))</f>
        <v/>
      </c>
      <c r="H77" s="28" t="str">
        <f>IF(COUNTIFS(JournalActions[Joueur],$B77,JournalActions[Action],$H$65,JournalActions[Mi-temps],H$66)=0,"",COUNTIFS(JournalActions[Joueur],$B77,JournalActions[Action],$H$65,JournalActions[Mi-temps],H$66))</f>
        <v/>
      </c>
      <c r="I77" s="29" t="str">
        <f>IF(COUNTIFS(JournalActions[Joueur],$B77,JournalActions[Action],$H$65,JournalActions[Mi-temps],I$66)=0,"",COUNTIFS(JournalActions[Joueur],$B77,JournalActions[Action],$H$65,JournalActions[Mi-temps],I$66))</f>
        <v/>
      </c>
      <c r="J77" s="28" t="str">
        <f>IF(COUNTIFS(JournalActions[Joueur],$B77,JournalActions[Action],$J$65,JournalActions[Mi-temps],J$66)=0,"",COUNTIFS(JournalActions[Joueur],$B77,JournalActions[Action],$J$65,JournalActions[Mi-temps],J$66))</f>
        <v/>
      </c>
      <c r="K77" s="29" t="str">
        <f>IF(COUNTIFS(JournalActions[Joueur],$B77,JournalActions[Action],$J$65,JournalActions[Mi-temps],K$66)=0,"",COUNTIFS(JournalActions[Joueur],$B77,JournalActions[Action],$J$65,JournalActions[Mi-temps],K$66))</f>
        <v/>
      </c>
    </row>
    <row r="78" spans="2:11" s="3" customFormat="1">
      <c r="B78" s="28" t="str">
        <v>MICHELIN Paul</v>
      </c>
      <c r="C78" s="28">
        <f>IF(COUNTIFS(JournalActions[Joueur],$B78,JournalActions[Action],$C$65,JournalActions[Mi-temps],C$66)=0,"",COUNTIFS(JournalActions[Joueur],$B78,JournalActions[Action],$C$65,JournalActions[Mi-temps],C$66))</f>
        <v>1</v>
      </c>
      <c r="D78" s="29">
        <f>IF(COUNTIFS(JournalActions[Joueur],$B78,JournalActions[Action],$C$65,JournalActions[Mi-temps],D$66)=0,"",COUNTIFS(JournalActions[Joueur],$B78,JournalActions[Action],$C$65,JournalActions[Mi-temps],D$66))</f>
        <v>4</v>
      </c>
      <c r="E78" s="28" t="str">
        <f>IF(COUNTIFS(JournalActions[Joueur],$B78,JournalActions[Action],$E$65,JournalActions[Mi-temps],E$66)=0,"",COUNTIFS(JournalActions[Joueur],$B78,JournalActions[Action],$E$65,JournalActions[Mi-temps],E$66))</f>
        <v/>
      </c>
      <c r="F78" s="29" t="str">
        <f>IF(COUNTIFS(JournalActions[Joueur],$B78,JournalActions[Action],$E$65,JournalActions[Mi-temps],F$66)=0,"",COUNTIFS(JournalActions[Joueur],$B78,JournalActions[Action],$E$65,JournalActions[Mi-temps],F$66))</f>
        <v/>
      </c>
      <c r="H78" s="28" t="str">
        <f>IF(COUNTIFS(JournalActions[Joueur],$B78,JournalActions[Action],$H$65,JournalActions[Mi-temps],H$66)=0,"",COUNTIFS(JournalActions[Joueur],$B78,JournalActions[Action],$H$65,JournalActions[Mi-temps],H$66))</f>
        <v/>
      </c>
      <c r="I78" s="29" t="str">
        <f>IF(COUNTIFS(JournalActions[Joueur],$B78,JournalActions[Action],$H$65,JournalActions[Mi-temps],I$66)=0,"",COUNTIFS(JournalActions[Joueur],$B78,JournalActions[Action],$H$65,JournalActions[Mi-temps],I$66))</f>
        <v/>
      </c>
      <c r="J78" s="28">
        <f>IF(COUNTIFS(JournalActions[Joueur],$B78,JournalActions[Action],$J$65,JournalActions[Mi-temps],J$66)=0,"",COUNTIFS(JournalActions[Joueur],$B78,JournalActions[Action],$J$65,JournalActions[Mi-temps],J$66))</f>
        <v>1</v>
      </c>
      <c r="K78" s="29" t="str">
        <f>IF(COUNTIFS(JournalActions[Joueur],$B78,JournalActions[Action],$J$65,JournalActions[Mi-temps],K$66)=0,"",COUNTIFS(JournalActions[Joueur],$B78,JournalActions[Action],$J$65,JournalActions[Mi-temps],K$66))</f>
        <v/>
      </c>
    </row>
    <row r="79" spans="2:11" s="3" customFormat="1">
      <c r="B79" s="28" t="str">
        <v>MOUDENS Alexis</v>
      </c>
      <c r="C79" s="28" t="str">
        <f>IF(COUNTIFS(JournalActions[Joueur],$B79,JournalActions[Action],$C$65,JournalActions[Mi-temps],C$66)=0,"",COUNTIFS(JournalActions[Joueur],$B79,JournalActions[Action],$C$65,JournalActions[Mi-temps],C$66))</f>
        <v/>
      </c>
      <c r="D79" s="29" t="str">
        <f>IF(COUNTIFS(JournalActions[Joueur],$B79,JournalActions[Action],$C$65,JournalActions[Mi-temps],D$66)=0,"",COUNTIFS(JournalActions[Joueur],$B79,JournalActions[Action],$C$65,JournalActions[Mi-temps],D$66))</f>
        <v/>
      </c>
      <c r="E79" s="28">
        <f>IF(COUNTIFS(JournalActions[Joueur],$B79,JournalActions[Action],$E$65,JournalActions[Mi-temps],E$66)=0,"",COUNTIFS(JournalActions[Joueur],$B79,JournalActions[Action],$E$65,JournalActions[Mi-temps],E$66))</f>
        <v>1</v>
      </c>
      <c r="F79" s="29" t="str">
        <f>IF(COUNTIFS(JournalActions[Joueur],$B79,JournalActions[Action],$E$65,JournalActions[Mi-temps],F$66)=0,"",COUNTIFS(JournalActions[Joueur],$B79,JournalActions[Action],$E$65,JournalActions[Mi-temps],F$66))</f>
        <v/>
      </c>
      <c r="H79" s="28" t="str">
        <f>IF(COUNTIFS(JournalActions[Joueur],$B79,JournalActions[Action],$H$65,JournalActions[Mi-temps],H$66)=0,"",COUNTIFS(JournalActions[Joueur],$B79,JournalActions[Action],$H$65,JournalActions[Mi-temps],H$66))</f>
        <v/>
      </c>
      <c r="I79" s="29" t="str">
        <f>IF(COUNTIFS(JournalActions[Joueur],$B79,JournalActions[Action],$H$65,JournalActions[Mi-temps],I$66)=0,"",COUNTIFS(JournalActions[Joueur],$B79,JournalActions[Action],$H$65,JournalActions[Mi-temps],I$66))</f>
        <v/>
      </c>
      <c r="J79" s="28" t="str">
        <f>IF(COUNTIFS(JournalActions[Joueur],$B79,JournalActions[Action],$J$65,JournalActions[Mi-temps],J$66)=0,"",COUNTIFS(JournalActions[Joueur],$B79,JournalActions[Action],$J$65,JournalActions[Mi-temps],J$66))</f>
        <v/>
      </c>
      <c r="K79" s="29" t="str">
        <f>IF(COUNTIFS(JournalActions[Joueur],$B79,JournalActions[Action],$J$65,JournalActions[Mi-temps],K$66)=0,"",COUNTIFS(JournalActions[Joueur],$B79,JournalActions[Action],$J$65,JournalActions[Mi-temps],K$66))</f>
        <v/>
      </c>
    </row>
    <row r="80" spans="2:11" s="3" customFormat="1">
      <c r="B80" s="28" t="str">
        <v>MULLIER Martin</v>
      </c>
      <c r="C80" s="28">
        <f>IF(COUNTIFS(JournalActions[Joueur],$B80,JournalActions[Action],$C$65,JournalActions[Mi-temps],C$66)=0,"",COUNTIFS(JournalActions[Joueur],$B80,JournalActions[Action],$C$65,JournalActions[Mi-temps],C$66))</f>
        <v>1</v>
      </c>
      <c r="D80" s="29" t="str">
        <f>IF(COUNTIFS(JournalActions[Joueur],$B80,JournalActions[Action],$C$65,JournalActions[Mi-temps],D$66)=0,"",COUNTIFS(JournalActions[Joueur],$B80,JournalActions[Action],$C$65,JournalActions[Mi-temps],D$66))</f>
        <v/>
      </c>
      <c r="E80" s="28" t="str">
        <f>IF(COUNTIFS(JournalActions[Joueur],$B80,JournalActions[Action],$E$65,JournalActions[Mi-temps],E$66)=0,"",COUNTIFS(JournalActions[Joueur],$B80,JournalActions[Action],$E$65,JournalActions[Mi-temps],E$66))</f>
        <v/>
      </c>
      <c r="F80" s="29" t="str">
        <f>IF(COUNTIFS(JournalActions[Joueur],$B80,JournalActions[Action],$E$65,JournalActions[Mi-temps],F$66)=0,"",COUNTIFS(JournalActions[Joueur],$B80,JournalActions[Action],$E$65,JournalActions[Mi-temps],F$66))</f>
        <v/>
      </c>
      <c r="H80" s="28" t="str">
        <f>IF(COUNTIFS(JournalActions[Joueur],$B80,JournalActions[Action],$H$65,JournalActions[Mi-temps],H$66)=0,"",COUNTIFS(JournalActions[Joueur],$B80,JournalActions[Action],$H$65,JournalActions[Mi-temps],H$66))</f>
        <v/>
      </c>
      <c r="I80" s="29" t="str">
        <f>IF(COUNTIFS(JournalActions[Joueur],$B80,JournalActions[Action],$H$65,JournalActions[Mi-temps],I$66)=0,"",COUNTIFS(JournalActions[Joueur],$B80,JournalActions[Action],$H$65,JournalActions[Mi-temps],I$66))</f>
        <v/>
      </c>
      <c r="J80" s="28" t="str">
        <f>IF(COUNTIFS(JournalActions[Joueur],$B80,JournalActions[Action],$J$65,JournalActions[Mi-temps],J$66)=0,"",COUNTIFS(JournalActions[Joueur],$B80,JournalActions[Action],$J$65,JournalActions[Mi-temps],J$66))</f>
        <v/>
      </c>
      <c r="K80" s="29" t="str">
        <f>IF(COUNTIFS(JournalActions[Joueur],$B80,JournalActions[Action],$J$65,JournalActions[Mi-temps],K$66)=0,"",COUNTIFS(JournalActions[Joueur],$B80,JournalActions[Action],$J$65,JournalActions[Mi-temps],K$66))</f>
        <v/>
      </c>
    </row>
    <row r="81" spans="2:11" s="3" customFormat="1">
      <c r="B81" s="28" t="str">
        <v>MULLIER Victor</v>
      </c>
      <c r="C81" s="28" t="str">
        <f>IF(COUNTIFS(JournalActions[Joueur],$B81,JournalActions[Action],$C$65,JournalActions[Mi-temps],C$66)=0,"",COUNTIFS(JournalActions[Joueur],$B81,JournalActions[Action],$C$65,JournalActions[Mi-temps],C$66))</f>
        <v/>
      </c>
      <c r="D81" s="29" t="str">
        <f>IF(COUNTIFS(JournalActions[Joueur],$B81,JournalActions[Action],$C$65,JournalActions[Mi-temps],D$66)=0,"",COUNTIFS(JournalActions[Joueur],$B81,JournalActions[Action],$C$65,JournalActions[Mi-temps],D$66))</f>
        <v/>
      </c>
      <c r="E81" s="28" t="str">
        <f>IF(COUNTIFS(JournalActions[Joueur],$B81,JournalActions[Action],$E$65,JournalActions[Mi-temps],E$66)=0,"",COUNTIFS(JournalActions[Joueur],$B81,JournalActions[Action],$E$65,JournalActions[Mi-temps],E$66))</f>
        <v/>
      </c>
      <c r="F81" s="29" t="str">
        <f>IF(COUNTIFS(JournalActions[Joueur],$B81,JournalActions[Action],$E$65,JournalActions[Mi-temps],F$66)=0,"",COUNTIFS(JournalActions[Joueur],$B81,JournalActions[Action],$E$65,JournalActions[Mi-temps],F$66))</f>
        <v/>
      </c>
      <c r="H81" s="28">
        <f>IF(COUNTIFS(JournalActions[Joueur],$B81,JournalActions[Action],$H$65,JournalActions[Mi-temps],H$66)=0,"",COUNTIFS(JournalActions[Joueur],$B81,JournalActions[Action],$H$65,JournalActions[Mi-temps],H$66))</f>
        <v>1</v>
      </c>
      <c r="I81" s="29" t="str">
        <f>IF(COUNTIFS(JournalActions[Joueur],$B81,JournalActions[Action],$H$65,JournalActions[Mi-temps],I$66)=0,"",COUNTIFS(JournalActions[Joueur],$B81,JournalActions[Action],$H$65,JournalActions[Mi-temps],I$66))</f>
        <v/>
      </c>
      <c r="J81" s="28" t="str">
        <f>IF(COUNTIFS(JournalActions[Joueur],$B81,JournalActions[Action],$J$65,JournalActions[Mi-temps],J$66)=0,"",COUNTIFS(JournalActions[Joueur],$B81,JournalActions[Action],$J$65,JournalActions[Mi-temps],J$66))</f>
        <v/>
      </c>
      <c r="K81" s="29" t="str">
        <f>IF(COUNTIFS(JournalActions[Joueur],$B81,JournalActions[Action],$J$65,JournalActions[Mi-temps],K$66)=0,"",COUNTIFS(JournalActions[Joueur],$B81,JournalActions[Action],$J$65,JournalActions[Mi-temps],K$66))</f>
        <v/>
      </c>
    </row>
    <row r="82" spans="2:11" s="3" customFormat="1">
      <c r="B82" s="28" t="str">
        <v>PIQUEMIL Maxime</v>
      </c>
      <c r="C82" s="28" t="str">
        <f>IF(COUNTIFS(JournalActions[Joueur],$B82,JournalActions[Action],$C$65,JournalActions[Mi-temps],C$66)=0,"",COUNTIFS(JournalActions[Joueur],$B82,JournalActions[Action],$C$65,JournalActions[Mi-temps],C$66))</f>
        <v/>
      </c>
      <c r="D82" s="29" t="str">
        <f>IF(COUNTIFS(JournalActions[Joueur],$B82,JournalActions[Action],$C$65,JournalActions[Mi-temps],D$66)=0,"",COUNTIFS(JournalActions[Joueur],$B82,JournalActions[Action],$C$65,JournalActions[Mi-temps],D$66))</f>
        <v/>
      </c>
      <c r="E82" s="28" t="str">
        <f>IF(COUNTIFS(JournalActions[Joueur],$B82,JournalActions[Action],$E$65,JournalActions[Mi-temps],E$66)=0,"",COUNTIFS(JournalActions[Joueur],$B82,JournalActions[Action],$E$65,JournalActions[Mi-temps],E$66))</f>
        <v/>
      </c>
      <c r="F82" s="29" t="str">
        <f>IF(COUNTIFS(JournalActions[Joueur],$B82,JournalActions[Action],$E$65,JournalActions[Mi-temps],F$66)=0,"",COUNTIFS(JournalActions[Joueur],$B82,JournalActions[Action],$E$65,JournalActions[Mi-temps],F$66))</f>
        <v/>
      </c>
      <c r="H82" s="28" t="str">
        <f>IF(COUNTIFS(JournalActions[Joueur],$B82,JournalActions[Action],$H$65,JournalActions[Mi-temps],H$66)=0,"",COUNTIFS(JournalActions[Joueur],$B82,JournalActions[Action],$H$65,JournalActions[Mi-temps],H$66))</f>
        <v/>
      </c>
      <c r="I82" s="29" t="str">
        <f>IF(COUNTIFS(JournalActions[Joueur],$B82,JournalActions[Action],$H$65,JournalActions[Mi-temps],I$66)=0,"",COUNTIFS(JournalActions[Joueur],$B82,JournalActions[Action],$H$65,JournalActions[Mi-temps],I$66))</f>
        <v/>
      </c>
      <c r="J82" s="28" t="str">
        <f>IF(COUNTIFS(JournalActions[Joueur],$B82,JournalActions[Action],$J$65,JournalActions[Mi-temps],J$66)=0,"",COUNTIFS(JournalActions[Joueur],$B82,JournalActions[Action],$J$65,JournalActions[Mi-temps],J$66))</f>
        <v/>
      </c>
      <c r="K82" s="29" t="str">
        <f>IF(COUNTIFS(JournalActions[Joueur],$B82,JournalActions[Action],$J$65,JournalActions[Mi-temps],K$66)=0,"",COUNTIFS(JournalActions[Joueur],$B82,JournalActions[Action],$J$65,JournalActions[Mi-temps],K$66))</f>
        <v/>
      </c>
    </row>
    <row r="83" spans="2:11" s="3" customFormat="1">
      <c r="B83" s="28" t="str">
        <v>POUJOLS Dylan</v>
      </c>
      <c r="C83" s="28" t="str">
        <f>IF(COUNTIFS(JournalActions[Joueur],$B83,JournalActions[Action],$C$65,JournalActions[Mi-temps],C$66)=0,"",COUNTIFS(JournalActions[Joueur],$B83,JournalActions[Action],$C$65,JournalActions[Mi-temps],C$66))</f>
        <v/>
      </c>
      <c r="D83" s="29" t="str">
        <f>IF(COUNTIFS(JournalActions[Joueur],$B83,JournalActions[Action],$C$65,JournalActions[Mi-temps],D$66)=0,"",COUNTIFS(JournalActions[Joueur],$B83,JournalActions[Action],$C$65,JournalActions[Mi-temps],D$66))</f>
        <v/>
      </c>
      <c r="E83" s="28" t="str">
        <f>IF(COUNTIFS(JournalActions[Joueur],$B83,JournalActions[Action],$E$65,JournalActions[Mi-temps],E$66)=0,"",COUNTIFS(JournalActions[Joueur],$B83,JournalActions[Action],$E$65,JournalActions[Mi-temps],E$66))</f>
        <v/>
      </c>
      <c r="F83" s="29" t="str">
        <f>IF(COUNTIFS(JournalActions[Joueur],$B83,JournalActions[Action],$E$65,JournalActions[Mi-temps],F$66)=0,"",COUNTIFS(JournalActions[Joueur],$B83,JournalActions[Action],$E$65,JournalActions[Mi-temps],F$66))</f>
        <v/>
      </c>
      <c r="H83" s="28" t="str">
        <f>IF(COUNTIFS(JournalActions[Joueur],$B83,JournalActions[Action],$H$65,JournalActions[Mi-temps],H$66)=0,"",COUNTIFS(JournalActions[Joueur],$B83,JournalActions[Action],$H$65,JournalActions[Mi-temps],H$66))</f>
        <v/>
      </c>
      <c r="I83" s="29" t="str">
        <f>IF(COUNTIFS(JournalActions[Joueur],$B83,JournalActions[Action],$H$65,JournalActions[Mi-temps],I$66)=0,"",COUNTIFS(JournalActions[Joueur],$B83,JournalActions[Action],$H$65,JournalActions[Mi-temps],I$66))</f>
        <v/>
      </c>
      <c r="J83" s="28" t="str">
        <f>IF(COUNTIFS(JournalActions[Joueur],$B83,JournalActions[Action],$J$65,JournalActions[Mi-temps],J$66)=0,"",COUNTIFS(JournalActions[Joueur],$B83,JournalActions[Action],$J$65,JournalActions[Mi-temps],J$66))</f>
        <v/>
      </c>
      <c r="K83" s="29" t="str">
        <f>IF(COUNTIFS(JournalActions[Joueur],$B83,JournalActions[Action],$J$65,JournalActions[Mi-temps],K$66)=0,"",COUNTIFS(JournalActions[Joueur],$B83,JournalActions[Action],$J$65,JournalActions[Mi-temps],K$66))</f>
        <v/>
      </c>
    </row>
    <row r="84" spans="2:11" s="3" customFormat="1">
      <c r="B84" s="28" t="str">
        <v>ROBERT Jimmy</v>
      </c>
      <c r="C84" s="28" t="str">
        <f>IF(COUNTIFS(JournalActions[Joueur],$B84,JournalActions[Action],$C$65,JournalActions[Mi-temps],C$66)=0,"",COUNTIFS(JournalActions[Joueur],$B84,JournalActions[Action],$C$65,JournalActions[Mi-temps],C$66))</f>
        <v/>
      </c>
      <c r="D84" s="29" t="str">
        <f>IF(COUNTIFS(JournalActions[Joueur],$B84,JournalActions[Action],$C$65,JournalActions[Mi-temps],D$66)=0,"",COUNTIFS(JournalActions[Joueur],$B84,JournalActions[Action],$C$65,JournalActions[Mi-temps],D$66))</f>
        <v/>
      </c>
      <c r="E84" s="28" t="str">
        <f>IF(COUNTIFS(JournalActions[Joueur],$B84,JournalActions[Action],$E$65,JournalActions[Mi-temps],E$66)=0,"",COUNTIFS(JournalActions[Joueur],$B84,JournalActions[Action],$E$65,JournalActions[Mi-temps],E$66))</f>
        <v/>
      </c>
      <c r="F84" s="29" t="str">
        <f>IF(COUNTIFS(JournalActions[Joueur],$B84,JournalActions[Action],$E$65,JournalActions[Mi-temps],F$66)=0,"",COUNTIFS(JournalActions[Joueur],$B84,JournalActions[Action],$E$65,JournalActions[Mi-temps],F$66))</f>
        <v/>
      </c>
      <c r="H84" s="28" t="str">
        <f>IF(COUNTIFS(JournalActions[Joueur],$B84,JournalActions[Action],$H$65,JournalActions[Mi-temps],H$66)=0,"",COUNTIFS(JournalActions[Joueur],$B84,JournalActions[Action],$H$65,JournalActions[Mi-temps],H$66))</f>
        <v/>
      </c>
      <c r="I84" s="29" t="str">
        <f>IF(COUNTIFS(JournalActions[Joueur],$B84,JournalActions[Action],$H$65,JournalActions[Mi-temps],I$66)=0,"",COUNTIFS(JournalActions[Joueur],$B84,JournalActions[Action],$H$65,JournalActions[Mi-temps],I$66))</f>
        <v/>
      </c>
      <c r="J84" s="28" t="str">
        <f>IF(COUNTIFS(JournalActions[Joueur],$B84,JournalActions[Action],$J$65,JournalActions[Mi-temps],J$66)=0,"",COUNTIFS(JournalActions[Joueur],$B84,JournalActions[Action],$J$65,JournalActions[Mi-temps],J$66))</f>
        <v/>
      </c>
      <c r="K84" s="29" t="str">
        <f>IF(COUNTIFS(JournalActions[Joueur],$B84,JournalActions[Action],$J$65,JournalActions[Mi-temps],K$66)=0,"",COUNTIFS(JournalActions[Joueur],$B84,JournalActions[Action],$J$65,JournalActions[Mi-temps],K$66))</f>
        <v/>
      </c>
    </row>
    <row r="85" spans="2:11" s="3" customFormat="1">
      <c r="B85" s="28" t="str">
        <v>SALLES Dorian</v>
      </c>
      <c r="C85" s="28">
        <f>IF(COUNTIFS(JournalActions[Joueur],$B85,JournalActions[Action],$C$65,JournalActions[Mi-temps],C$66)=0,"",COUNTIFS(JournalActions[Joueur],$B85,JournalActions[Action],$C$65,JournalActions[Mi-temps],C$66))</f>
        <v>4</v>
      </c>
      <c r="D85" s="29" t="str">
        <f>IF(COUNTIFS(JournalActions[Joueur],$B85,JournalActions[Action],$C$65,JournalActions[Mi-temps],D$66)=0,"",COUNTIFS(JournalActions[Joueur],$B85,JournalActions[Action],$C$65,JournalActions[Mi-temps],D$66))</f>
        <v/>
      </c>
      <c r="E85" s="28" t="str">
        <f>IF(COUNTIFS(JournalActions[Joueur],$B85,JournalActions[Action],$E$65,JournalActions[Mi-temps],E$66)=0,"",COUNTIFS(JournalActions[Joueur],$B85,JournalActions[Action],$E$65,JournalActions[Mi-temps],E$66))</f>
        <v/>
      </c>
      <c r="F85" s="29" t="str">
        <f>IF(COUNTIFS(JournalActions[Joueur],$B85,JournalActions[Action],$E$65,JournalActions[Mi-temps],F$66)=0,"",COUNTIFS(JournalActions[Joueur],$B85,JournalActions[Action],$E$65,JournalActions[Mi-temps],F$66))</f>
        <v/>
      </c>
      <c r="H85" s="28" t="str">
        <f>IF(COUNTIFS(JournalActions[Joueur],$B85,JournalActions[Action],$H$65,JournalActions[Mi-temps],H$66)=0,"",COUNTIFS(JournalActions[Joueur],$B85,JournalActions[Action],$H$65,JournalActions[Mi-temps],H$66))</f>
        <v/>
      </c>
      <c r="I85" s="29" t="str">
        <f>IF(COUNTIFS(JournalActions[Joueur],$B85,JournalActions[Action],$H$65,JournalActions[Mi-temps],I$66)=0,"",COUNTIFS(JournalActions[Joueur],$B85,JournalActions[Action],$H$65,JournalActions[Mi-temps],I$66))</f>
        <v/>
      </c>
      <c r="J85" s="28" t="str">
        <f>IF(COUNTIFS(JournalActions[Joueur],$B85,JournalActions[Action],$J$65,JournalActions[Mi-temps],J$66)=0,"",COUNTIFS(JournalActions[Joueur],$B85,JournalActions[Action],$J$65,JournalActions[Mi-temps],J$66))</f>
        <v/>
      </c>
      <c r="K85" s="29" t="str">
        <f>IF(COUNTIFS(JournalActions[Joueur],$B85,JournalActions[Action],$J$65,JournalActions[Mi-temps],K$66)=0,"",COUNTIFS(JournalActions[Joueur],$B85,JournalActions[Action],$J$65,JournalActions[Mi-temps],K$66))</f>
        <v/>
      </c>
    </row>
    <row r="86" spans="2:11" s="3" customFormat="1">
      <c r="B86" s="28" t="str">
        <v>SALLES Fabien</v>
      </c>
      <c r="C86" s="28" t="str">
        <f>IF(COUNTIFS(JournalActions[Joueur],$B86,JournalActions[Action],$C$65,JournalActions[Mi-temps],C$66)=0,"",COUNTIFS(JournalActions[Joueur],$B86,JournalActions[Action],$C$65,JournalActions[Mi-temps],C$66))</f>
        <v/>
      </c>
      <c r="D86" s="29" t="str">
        <f>IF(COUNTIFS(JournalActions[Joueur],$B86,JournalActions[Action],$C$65,JournalActions[Mi-temps],D$66)=0,"",COUNTIFS(JournalActions[Joueur],$B86,JournalActions[Action],$C$65,JournalActions[Mi-temps],D$66))</f>
        <v/>
      </c>
      <c r="E86" s="28" t="str">
        <f>IF(COUNTIFS(JournalActions[Joueur],$B86,JournalActions[Action],$E$65,JournalActions[Mi-temps],E$66)=0,"",COUNTIFS(JournalActions[Joueur],$B86,JournalActions[Action],$E$65,JournalActions[Mi-temps],E$66))</f>
        <v/>
      </c>
      <c r="F86" s="29" t="str">
        <f>IF(COUNTIFS(JournalActions[Joueur],$B86,JournalActions[Action],$E$65,JournalActions[Mi-temps],F$66)=0,"",COUNTIFS(JournalActions[Joueur],$B86,JournalActions[Action],$E$65,JournalActions[Mi-temps],F$66))</f>
        <v/>
      </c>
      <c r="H86" s="28" t="str">
        <f>IF(COUNTIFS(JournalActions[Joueur],$B86,JournalActions[Action],$H$65,JournalActions[Mi-temps],H$66)=0,"",COUNTIFS(JournalActions[Joueur],$B86,JournalActions[Action],$H$65,JournalActions[Mi-temps],H$66))</f>
        <v/>
      </c>
      <c r="I86" s="29" t="str">
        <f>IF(COUNTIFS(JournalActions[Joueur],$B86,JournalActions[Action],$H$65,JournalActions[Mi-temps],I$66)=0,"",COUNTIFS(JournalActions[Joueur],$B86,JournalActions[Action],$H$65,JournalActions[Mi-temps],I$66))</f>
        <v/>
      </c>
      <c r="J86" s="28" t="str">
        <f>IF(COUNTIFS(JournalActions[Joueur],$B86,JournalActions[Action],$J$65,JournalActions[Mi-temps],J$66)=0,"",COUNTIFS(JournalActions[Joueur],$B86,JournalActions[Action],$J$65,JournalActions[Mi-temps],J$66))</f>
        <v/>
      </c>
      <c r="K86" s="29" t="str">
        <f>IF(COUNTIFS(JournalActions[Joueur],$B86,JournalActions[Action],$J$65,JournalActions[Mi-temps],K$66)=0,"",COUNTIFS(JournalActions[Joueur],$B86,JournalActions[Action],$J$65,JournalActions[Mi-temps],K$66))</f>
        <v/>
      </c>
    </row>
    <row r="87" spans="2:11" s="3" customFormat="1">
      <c r="B87" s="28" t="str">
        <v>SOUVILLE Quentin</v>
      </c>
      <c r="C87" s="28" t="str">
        <f>IF(COUNTIFS(JournalActions[Joueur],$B87,JournalActions[Action],$C$65,JournalActions[Mi-temps],C$66)=0,"",COUNTIFS(JournalActions[Joueur],$B87,JournalActions[Action],$C$65,JournalActions[Mi-temps],C$66))</f>
        <v/>
      </c>
      <c r="D87" s="29" t="str">
        <f>IF(COUNTIFS(JournalActions[Joueur],$B87,JournalActions[Action],$C$65,JournalActions[Mi-temps],D$66)=0,"",COUNTIFS(JournalActions[Joueur],$B87,JournalActions[Action],$C$65,JournalActions[Mi-temps],D$66))</f>
        <v/>
      </c>
      <c r="E87" s="28" t="str">
        <f>IF(COUNTIFS(JournalActions[Joueur],$B87,JournalActions[Action],$E$65,JournalActions[Mi-temps],E$66)=0,"",COUNTIFS(JournalActions[Joueur],$B87,JournalActions[Action],$E$65,JournalActions[Mi-temps],E$66))</f>
        <v/>
      </c>
      <c r="F87" s="29" t="str">
        <f>IF(COUNTIFS(JournalActions[Joueur],$B87,JournalActions[Action],$E$65,JournalActions[Mi-temps],F$66)=0,"",COUNTIFS(JournalActions[Joueur],$B87,JournalActions[Action],$E$65,JournalActions[Mi-temps],F$66))</f>
        <v/>
      </c>
      <c r="H87" s="28" t="str">
        <f>IF(COUNTIFS(JournalActions[Joueur],$B87,JournalActions[Action],$H$65,JournalActions[Mi-temps],H$66)=0,"",COUNTIFS(JournalActions[Joueur],$B87,JournalActions[Action],$H$65,JournalActions[Mi-temps],H$66))</f>
        <v/>
      </c>
      <c r="I87" s="29" t="str">
        <f>IF(COUNTIFS(JournalActions[Joueur],$B87,JournalActions[Action],$H$65,JournalActions[Mi-temps],I$66)=0,"",COUNTIFS(JournalActions[Joueur],$B87,JournalActions[Action],$H$65,JournalActions[Mi-temps],I$66))</f>
        <v/>
      </c>
      <c r="J87" s="28" t="str">
        <f>IF(COUNTIFS(JournalActions[Joueur],$B87,JournalActions[Action],$J$65,JournalActions[Mi-temps],J$66)=0,"",COUNTIFS(JournalActions[Joueur],$B87,JournalActions[Action],$J$65,JournalActions[Mi-temps],J$66))</f>
        <v/>
      </c>
      <c r="K87" s="29" t="str">
        <f>IF(COUNTIFS(JournalActions[Joueur],$B87,JournalActions[Action],$J$65,JournalActions[Mi-temps],K$66)=0,"",COUNTIFS(JournalActions[Joueur],$B87,JournalActions[Action],$J$65,JournalActions[Mi-temps],K$66))</f>
        <v/>
      </c>
    </row>
    <row r="88" spans="2:11" s="3" customFormat="1">
      <c r="B88" s="28" t="str">
        <v>STEFANI Titouan</v>
      </c>
      <c r="C88" s="28" t="str">
        <f>IF(COUNTIFS(JournalActions[Joueur],$B88,JournalActions[Action],$C$65,JournalActions[Mi-temps],C$66)=0,"",COUNTIFS(JournalActions[Joueur],$B88,JournalActions[Action],$C$65,JournalActions[Mi-temps],C$66))</f>
        <v/>
      </c>
      <c r="D88" s="29">
        <f>IF(COUNTIFS(JournalActions[Joueur],$B88,JournalActions[Action],$C$65,JournalActions[Mi-temps],D$66)=0,"",COUNTIFS(JournalActions[Joueur],$B88,JournalActions[Action],$C$65,JournalActions[Mi-temps],D$66))</f>
        <v>1</v>
      </c>
      <c r="E88" s="79" t="str">
        <f>IF(COUNTIFS(JournalActions[Joueur],$B88,JournalActions[Action],$E$65,JournalActions[Mi-temps],E$66)=0,"",COUNTIFS(JournalActions[Joueur],$B88,JournalActions[Action],$E$65,JournalActions[Mi-temps],E$66))</f>
        <v/>
      </c>
      <c r="F88" s="29" t="str">
        <f>IF(COUNTIFS(JournalActions[Joueur],$B88,JournalActions[Action],$E$65,JournalActions[Mi-temps],F$66)=0,"",COUNTIFS(JournalActions[Joueur],$B88,JournalActions[Action],$E$65,JournalActions[Mi-temps],F$66))</f>
        <v/>
      </c>
      <c r="H88" s="28" t="str">
        <f>IF(COUNTIFS(JournalActions[Joueur],$B88,JournalActions[Action],$H$65,JournalActions[Mi-temps],H$66)=0,"",COUNTIFS(JournalActions[Joueur],$B88,JournalActions[Action],$H$65,JournalActions[Mi-temps],H$66))</f>
        <v/>
      </c>
      <c r="I88" s="29" t="str">
        <f>IF(COUNTIFS(JournalActions[Joueur],$B88,JournalActions[Action],$H$65,JournalActions[Mi-temps],I$66)=0,"",COUNTIFS(JournalActions[Joueur],$B88,JournalActions[Action],$H$65,JournalActions[Mi-temps],I$66))</f>
        <v/>
      </c>
      <c r="J88" s="28" t="str">
        <f>IF(COUNTIFS(JournalActions[Joueur],$B88,JournalActions[Action],$J$65,JournalActions[Mi-temps],J$66)=0,"",COUNTIFS(JournalActions[Joueur],$B88,JournalActions[Action],$J$65,JournalActions[Mi-temps],J$66))</f>
        <v/>
      </c>
      <c r="K88" s="29" t="str">
        <f>IF(COUNTIFS(JournalActions[Joueur],$B88,JournalActions[Action],$J$65,JournalActions[Mi-temps],K$66)=0,"",COUNTIFS(JournalActions[Joueur],$B88,JournalActions[Action],$J$65,JournalActions[Mi-temps],K$66))</f>
        <v/>
      </c>
    </row>
    <row r="89" spans="2:11" s="3" customFormat="1">
      <c r="B89" s="26" t="s">
        <v>42</v>
      </c>
      <c r="C89" s="28" t="str">
        <f>IF(COUNTIFS(JournalActions[Joueur],$B89,JournalActions[Action],$C$65,JournalActions[Mi-temps],C$66)=0,"",COUNTIFS(JournalActions[Joueur],$B89,JournalActions[Action],$C$65,JournalActions[Mi-temps],C$66))</f>
        <v/>
      </c>
      <c r="D89" s="29" t="str">
        <f>IF(COUNTIFS(JournalActions[Joueur],$B89,JournalActions[Action],$C$65,JournalActions[Mi-temps],D$66)=0,"",COUNTIFS(JournalActions[Joueur],$B89,JournalActions[Action],$C$65,JournalActions[Mi-temps],D$66))</f>
        <v/>
      </c>
      <c r="E89" s="28" t="str">
        <f>IF(COUNTIFS(JournalActions[Joueur],$B89,JournalActions[Action],$E$65,JournalActions[Mi-temps],E$66)=0,"",COUNTIFS(JournalActions[Joueur],$B89,JournalActions[Action],$E$65,JournalActions[Mi-temps],E$66))</f>
        <v/>
      </c>
      <c r="F89" s="29" t="str">
        <f>IF(COUNTIFS(JournalActions[Joueur],$B89,JournalActions[Action],$E$65,JournalActions[Mi-temps],F$66)=0,"",COUNTIFS(JournalActions[Joueur],$B89,JournalActions[Action],$E$65,JournalActions[Mi-temps],F$66))</f>
        <v/>
      </c>
      <c r="H89" s="28" t="str">
        <f>IF(COUNTIFS(JournalActions[Joueur],$B89,JournalActions[Action],$H$65,JournalActions[Mi-temps],H$66)=0,"",COUNTIFS(JournalActions[Joueur],$B89,JournalActions[Action],$H$65,JournalActions[Mi-temps],H$66))</f>
        <v/>
      </c>
      <c r="I89" s="29" t="str">
        <f>IF(COUNTIFS(JournalActions[Joueur],$B89,JournalActions[Action],$H$65,JournalActions[Mi-temps],I$66)=0,"",COUNTIFS(JournalActions[Joueur],$B89,JournalActions[Action],$H$65,JournalActions[Mi-temps],I$66))</f>
        <v/>
      </c>
      <c r="J89" s="28" t="str">
        <f>IF(COUNTIFS(JournalActions[Joueur],$B89,JournalActions[Action],$J$65,JournalActions[Mi-temps],J$66)=0,"",COUNTIFS(JournalActions[Joueur],$B89,JournalActions[Action],$J$65,JournalActions[Mi-temps],J$66))</f>
        <v/>
      </c>
      <c r="K89" s="29" t="str">
        <f>IF(COUNTIFS(JournalActions[Joueur],$B89,JournalActions[Action],$J$65,JournalActions[Mi-temps],K$66)=0,"",COUNTIFS(JournalActions[Joueur],$B89,JournalActions[Action],$J$65,JournalActions[Mi-temps],K$66))</f>
        <v/>
      </c>
    </row>
    <row r="90" spans="2:11" s="3" customFormat="1">
      <c r="B90" s="27" t="s">
        <v>32</v>
      </c>
      <c r="C90" s="28">
        <f>IF(COUNTIFS(JournalActions[Joueur],$B90,JournalActions[Action],$C$65,JournalActions[Mi-temps],C$66)=0,"",COUNTIFS(JournalActions[Joueur],$B90,JournalActions[Action],$C$65,JournalActions[Mi-temps],C$66))</f>
        <v>1</v>
      </c>
      <c r="D90" s="29" t="str">
        <f>IF(COUNTIFS(JournalActions[Joueur],$B90,JournalActions[Action],$C$65,JournalActions[Mi-temps],D$66)=0,"",COUNTIFS(JournalActions[Joueur],$B90,JournalActions[Action],$C$65,JournalActions[Mi-temps],D$66))</f>
        <v/>
      </c>
      <c r="E90" s="28" t="str">
        <f>IF(COUNTIFS(JournalActions[Joueur],$B90,JournalActions[Action],$E$65,JournalActions[Mi-temps],E$66)=0,"",COUNTIFS(JournalActions[Joueur],$B90,JournalActions[Action],$E$65,JournalActions[Mi-temps],E$66))</f>
        <v/>
      </c>
      <c r="F90" s="29" t="str">
        <f>IF(COUNTIFS(JournalActions[Joueur],$B90,JournalActions[Action],$E$65,JournalActions[Mi-temps],F$66)=0,"",COUNTIFS(JournalActions[Joueur],$B90,JournalActions[Action],$E$65,JournalActions[Mi-temps],F$66))</f>
        <v/>
      </c>
      <c r="H90" s="28" t="str">
        <f>IF(COUNTIFS(JournalActions[Joueur],$B90,JournalActions[Action],$H$65,JournalActions[Mi-temps],H$66)=0,"",COUNTIFS(JournalActions[Joueur],$B90,JournalActions[Action],$H$65,JournalActions[Mi-temps],H$66))</f>
        <v/>
      </c>
      <c r="I90" s="29" t="str">
        <f>IF(COUNTIFS(JournalActions[Joueur],$B90,JournalActions[Action],$H$65,JournalActions[Mi-temps],I$66)=0,"",COUNTIFS(JournalActions[Joueur],$B90,JournalActions[Action],$H$65,JournalActions[Mi-temps],I$66))</f>
        <v/>
      </c>
      <c r="J90" s="28" t="str">
        <f>IF(COUNTIFS(JournalActions[Joueur],$B90,JournalActions[Action],$J$65,JournalActions[Mi-temps],J$66)=0,"",COUNTIFS(JournalActions[Joueur],$B90,JournalActions[Action],$J$65,JournalActions[Mi-temps],J$66))</f>
        <v/>
      </c>
      <c r="K90" s="29" t="str">
        <f>IF(COUNTIFS(JournalActions[Joueur],$B90,JournalActions[Action],$J$65,JournalActions[Mi-temps],K$66)=0,"",COUNTIFS(JournalActions[Joueur],$B90,JournalActions[Action],$J$65,JournalActions[Mi-temps],K$66))</f>
        <v/>
      </c>
    </row>
    <row r="91" spans="2:11" s="3" customFormat="1" ht="14">
      <c r="B91" s="51" t="s">
        <v>176</v>
      </c>
      <c r="C91" s="52">
        <f>SUM(C67:C90)</f>
        <v>7</v>
      </c>
      <c r="D91" s="53">
        <f t="shared" ref="D91" si="10">SUM(D67:D90)</f>
        <v>5</v>
      </c>
      <c r="E91" s="52">
        <f>SUM(E67:E90)</f>
        <v>1</v>
      </c>
      <c r="F91" s="53">
        <f t="shared" ref="F91" si="11">SUM(F67:F90)</f>
        <v>0</v>
      </c>
      <c r="H91" s="73">
        <f>SUM(H67:H90)</f>
        <v>1</v>
      </c>
      <c r="I91" s="74">
        <f>SUM(I67:I90)</f>
        <v>0</v>
      </c>
      <c r="J91" s="73">
        <f>SUM(J67:J90)</f>
        <v>1</v>
      </c>
      <c r="K91" s="74">
        <f t="shared" ref="K91" si="12">SUM(K67:K90)</f>
        <v>0</v>
      </c>
    </row>
    <row r="92" spans="2:11" s="3" customFormat="1" ht="16">
      <c r="B92" s="54" t="s">
        <v>175</v>
      </c>
      <c r="C92" s="220">
        <f>C91+D91</f>
        <v>12</v>
      </c>
      <c r="D92" s="221"/>
      <c r="E92" s="220">
        <f>E91+F91</f>
        <v>1</v>
      </c>
      <c r="F92" s="221"/>
      <c r="H92" s="225">
        <f>H91+I91</f>
        <v>1</v>
      </c>
      <c r="I92" s="226"/>
      <c r="J92" s="225">
        <f>J91+K91</f>
        <v>1</v>
      </c>
      <c r="K92" s="226"/>
    </row>
    <row r="93" spans="2:11" s="3" customFormat="1"/>
    <row r="94" spans="2:11" s="3" customFormat="1"/>
    <row r="95" spans="2:11" s="3" customFormat="1" ht="14" thickBot="1"/>
    <row r="96" spans="2:11" s="3" customFormat="1" ht="17">
      <c r="B96" s="123" t="s">
        <v>388</v>
      </c>
      <c r="C96" s="124" t="s">
        <v>47</v>
      </c>
      <c r="D96" s="125" t="s">
        <v>113</v>
      </c>
      <c r="F96" s="250" t="s">
        <v>389</v>
      </c>
      <c r="G96" s="251"/>
      <c r="H96" s="124" t="s">
        <v>46</v>
      </c>
      <c r="I96" s="124" t="s">
        <v>44</v>
      </c>
      <c r="J96" s="131" t="s">
        <v>235</v>
      </c>
    </row>
    <row r="97" spans="2:10" s="3" customFormat="1" ht="16">
      <c r="B97" s="126" t="s">
        <v>236</v>
      </c>
      <c r="C97" s="80">
        <v>41</v>
      </c>
      <c r="D97" s="127">
        <v>37</v>
      </c>
      <c r="F97" s="248" t="s">
        <v>236</v>
      </c>
      <c r="G97" s="249"/>
      <c r="H97" s="80">
        <v>13</v>
      </c>
      <c r="I97" s="80">
        <v>16</v>
      </c>
      <c r="J97" s="132">
        <v>29</v>
      </c>
    </row>
    <row r="98" spans="2:10" s="3" customFormat="1" ht="16">
      <c r="B98" s="126" t="s">
        <v>237</v>
      </c>
      <c r="C98" s="80">
        <v>11</v>
      </c>
      <c r="D98" s="127">
        <v>11</v>
      </c>
      <c r="F98" s="248" t="s">
        <v>237</v>
      </c>
      <c r="G98" s="249"/>
      <c r="H98" s="80">
        <v>16</v>
      </c>
      <c r="I98" s="80">
        <v>11</v>
      </c>
      <c r="J98" s="132">
        <v>27</v>
      </c>
    </row>
    <row r="99" spans="2:10" s="3" customFormat="1" ht="16">
      <c r="B99" s="126" t="s">
        <v>238</v>
      </c>
      <c r="C99" s="80">
        <v>3</v>
      </c>
      <c r="D99" s="127">
        <v>5</v>
      </c>
      <c r="F99" s="248" t="s">
        <v>238</v>
      </c>
      <c r="G99" s="249"/>
      <c r="H99" s="80">
        <v>4</v>
      </c>
      <c r="I99" s="80">
        <v>5</v>
      </c>
      <c r="J99" s="132">
        <v>9</v>
      </c>
    </row>
    <row r="100" spans="2:10" s="3" customFormat="1" ht="16">
      <c r="B100" s="126" t="s">
        <v>239</v>
      </c>
      <c r="C100" s="80">
        <v>1</v>
      </c>
      <c r="D100" s="127">
        <v>2</v>
      </c>
      <c r="F100" s="248" t="s">
        <v>239</v>
      </c>
      <c r="G100" s="249"/>
      <c r="H100" s="80">
        <v>1</v>
      </c>
      <c r="I100" s="80">
        <v>2</v>
      </c>
      <c r="J100" s="132">
        <v>3</v>
      </c>
    </row>
    <row r="101" spans="2:10" s="3" customFormat="1" ht="17" thickBot="1">
      <c r="B101" s="128" t="s">
        <v>240</v>
      </c>
      <c r="C101" s="129">
        <v>0</v>
      </c>
      <c r="D101" s="130">
        <v>1</v>
      </c>
      <c r="F101" s="248" t="s">
        <v>390</v>
      </c>
      <c r="G101" s="249"/>
      <c r="H101" s="80">
        <v>0</v>
      </c>
      <c r="I101" s="80">
        <v>0</v>
      </c>
      <c r="J101" s="132">
        <v>0</v>
      </c>
    </row>
    <row r="102" spans="2:10" s="3" customFormat="1" ht="16">
      <c r="F102" s="248" t="s">
        <v>391</v>
      </c>
      <c r="G102" s="249"/>
      <c r="H102" s="80">
        <v>0</v>
      </c>
      <c r="I102" s="80">
        <v>1</v>
      </c>
      <c r="J102" s="132">
        <v>1</v>
      </c>
    </row>
    <row r="103" spans="2:10" s="3" customFormat="1" ht="16">
      <c r="F103" s="248" t="s">
        <v>392</v>
      </c>
      <c r="G103" s="249"/>
      <c r="H103" s="80">
        <v>0</v>
      </c>
      <c r="I103" s="80">
        <v>0</v>
      </c>
      <c r="J103" s="132">
        <v>0</v>
      </c>
    </row>
    <row r="104" spans="2:10" s="3" customFormat="1" ht="17" thickBot="1">
      <c r="F104" s="252" t="s">
        <v>393</v>
      </c>
      <c r="G104" s="253"/>
      <c r="H104" s="129">
        <v>0</v>
      </c>
      <c r="I104" s="129">
        <v>0</v>
      </c>
      <c r="J104" s="133">
        <v>0</v>
      </c>
    </row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  <row r="1057" s="3" customFormat="1"/>
    <row r="1058" s="3" customFormat="1"/>
  </sheetData>
  <mergeCells count="57">
    <mergeCell ref="B3:T4"/>
    <mergeCell ref="Q6:R6"/>
    <mergeCell ref="Q35:R35"/>
    <mergeCell ref="S6:T6"/>
    <mergeCell ref="S35:T35"/>
    <mergeCell ref="O6:P6"/>
    <mergeCell ref="O35:P35"/>
    <mergeCell ref="K6:L6"/>
    <mergeCell ref="M6:N6"/>
    <mergeCell ref="B6:B7"/>
    <mergeCell ref="C6:D6"/>
    <mergeCell ref="E6:F6"/>
    <mergeCell ref="G6:H6"/>
    <mergeCell ref="I6:J6"/>
    <mergeCell ref="F104:G104"/>
    <mergeCell ref="F99:G99"/>
    <mergeCell ref="F100:G100"/>
    <mergeCell ref="F101:G101"/>
    <mergeCell ref="F102:G102"/>
    <mergeCell ref="F103:G103"/>
    <mergeCell ref="F97:G97"/>
    <mergeCell ref="F98:G98"/>
    <mergeCell ref="C92:D92"/>
    <mergeCell ref="E92:F92"/>
    <mergeCell ref="H92:I92"/>
    <mergeCell ref="F96:G96"/>
    <mergeCell ref="J92:K92"/>
    <mergeCell ref="L45:M45"/>
    <mergeCell ref="L46:M46"/>
    <mergeCell ref="L47:M47"/>
    <mergeCell ref="L48:M48"/>
    <mergeCell ref="L49:M49"/>
    <mergeCell ref="B61:K63"/>
    <mergeCell ref="B65:B66"/>
    <mergeCell ref="C65:D65"/>
    <mergeCell ref="E65:F65"/>
    <mergeCell ref="H65:I65"/>
    <mergeCell ref="J65:K65"/>
    <mergeCell ref="B58:K59"/>
    <mergeCell ref="L44:M44"/>
    <mergeCell ref="C35:D35"/>
    <mergeCell ref="E35:F35"/>
    <mergeCell ref="G35:H35"/>
    <mergeCell ref="I35:J35"/>
    <mergeCell ref="K35:L35"/>
    <mergeCell ref="L38:L39"/>
    <mergeCell ref="M38:O38"/>
    <mergeCell ref="M35:N35"/>
    <mergeCell ref="P38:P39"/>
    <mergeCell ref="G42:H42"/>
    <mergeCell ref="U6:Z6"/>
    <mergeCell ref="U34:U35"/>
    <mergeCell ref="V34:V35"/>
    <mergeCell ref="W34:W35"/>
    <mergeCell ref="X34:X35"/>
    <mergeCell ref="Y34:Y35"/>
    <mergeCell ref="Z34:Z35"/>
  </mergeCells>
  <conditionalFormatting sqref="L40:P40 B8:Z33">
    <cfRule type="expression" dxfId="45" priority="6" stopIfTrue="1">
      <formula>ISEVEN(ROW())</formula>
    </cfRule>
  </conditionalFormatting>
  <conditionalFormatting sqref="B67:B90">
    <cfRule type="expression" dxfId="44" priority="5" stopIfTrue="1">
      <formula>ISEVEN(ROW())</formula>
    </cfRule>
  </conditionalFormatting>
  <conditionalFormatting sqref="C67:D90">
    <cfRule type="expression" dxfId="43" priority="4" stopIfTrue="1">
      <formula>ISEVEN(ROW())</formula>
    </cfRule>
  </conditionalFormatting>
  <conditionalFormatting sqref="H67:I90">
    <cfRule type="expression" dxfId="42" priority="3" stopIfTrue="1">
      <formula>ISEVEN(ROW())</formula>
    </cfRule>
  </conditionalFormatting>
  <conditionalFormatting sqref="J67:K90">
    <cfRule type="expression" dxfId="41" priority="2" stopIfTrue="1">
      <formula>ISEVEN(ROW())</formula>
    </cfRule>
  </conditionalFormatting>
  <conditionalFormatting sqref="E67:F90">
    <cfRule type="expression" dxfId="40" priority="1" stopIfTrue="1">
      <formula>ISEVEN(ROW())</formula>
    </cfRule>
  </conditionalFormatting>
  <pageMargins left="0.7" right="0.7" top="0.75" bottom="0.75" header="0.3" footer="0.3"/>
  <pageSetup paperSize="9" scale="74" orientation="landscape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G348"/>
  <sheetViews>
    <sheetView showGridLines="0" topLeftCell="F1" workbookViewId="0">
      <selection activeCell="J35" sqref="J35"/>
    </sheetView>
    <sheetView workbookViewId="1">
      <selection activeCell="D10" sqref="D10"/>
    </sheetView>
  </sheetViews>
  <sheetFormatPr baseColWidth="10" defaultRowHeight="13"/>
  <cols>
    <col min="1" max="4" width="12.83203125" customWidth="1"/>
    <col min="5" max="5" width="15.33203125" bestFit="1" customWidth="1"/>
    <col min="6" max="9" width="12.83203125" customWidth="1"/>
    <col min="10" max="10" width="82.1640625" customWidth="1"/>
    <col min="11" max="20" width="12.83203125" customWidth="1"/>
    <col min="21" max="21" width="30.83203125" customWidth="1"/>
    <col min="22" max="22" width="10.83203125" customWidth="1"/>
    <col min="23" max="33" width="10.83203125" hidden="1" customWidth="1"/>
  </cols>
  <sheetData>
    <row r="1" spans="1:31" ht="18">
      <c r="A1" s="165" t="s">
        <v>443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</row>
    <row r="2" spans="1:31">
      <c r="A2" t="s">
        <v>444</v>
      </c>
      <c r="B2" t="s">
        <v>7</v>
      </c>
      <c r="C2" t="s">
        <v>445</v>
      </c>
      <c r="D2" t="s">
        <v>446</v>
      </c>
      <c r="E2" t="s">
        <v>447</v>
      </c>
      <c r="F2" t="s">
        <v>448</v>
      </c>
      <c r="G2" t="s">
        <v>449</v>
      </c>
      <c r="H2" t="s">
        <v>450</v>
      </c>
      <c r="I2" t="s">
        <v>451</v>
      </c>
      <c r="J2" t="s">
        <v>452</v>
      </c>
      <c r="K2" s="135"/>
      <c r="L2" s="135"/>
      <c r="M2" s="135"/>
      <c r="N2" s="135"/>
      <c r="O2" s="135"/>
      <c r="P2" s="135"/>
      <c r="Q2" s="135"/>
      <c r="R2" s="135"/>
      <c r="S2" s="135"/>
      <c r="T2" s="135"/>
    </row>
    <row r="3" spans="1:31">
      <c r="A3" s="81">
        <v>3.4472453587962963E-3</v>
      </c>
      <c r="B3" t="s">
        <v>46</v>
      </c>
      <c r="C3" t="s">
        <v>412</v>
      </c>
      <c r="D3" t="s">
        <v>415</v>
      </c>
      <c r="E3" t="s">
        <v>626</v>
      </c>
      <c r="F3" t="s">
        <v>423</v>
      </c>
      <c r="G3" t="s">
        <v>427</v>
      </c>
      <c r="H3" t="s">
        <v>433</v>
      </c>
      <c r="I3">
        <v>5</v>
      </c>
      <c r="J3" t="s">
        <v>636</v>
      </c>
      <c r="K3" s="135"/>
      <c r="L3" s="135"/>
      <c r="M3" s="135"/>
      <c r="N3" s="135"/>
      <c r="O3" s="135"/>
      <c r="P3" s="135"/>
      <c r="Q3" s="135"/>
      <c r="R3" s="135"/>
      <c r="S3" s="135"/>
      <c r="T3" s="135"/>
      <c r="AE3" s="97"/>
    </row>
    <row r="4" spans="1:31">
      <c r="A4" s="81">
        <v>4.5154069328703708E-3</v>
      </c>
      <c r="B4" t="s">
        <v>46</v>
      </c>
      <c r="C4" t="s">
        <v>413</v>
      </c>
      <c r="D4" t="s">
        <v>415</v>
      </c>
      <c r="K4" s="135"/>
      <c r="L4" s="135"/>
      <c r="M4" s="135"/>
      <c r="N4" s="135"/>
      <c r="O4" s="135"/>
      <c r="P4" s="135"/>
      <c r="Q4" s="135"/>
      <c r="R4" s="135"/>
      <c r="S4" s="135"/>
      <c r="T4" s="135"/>
    </row>
    <row r="5" spans="1:31">
      <c r="A5" s="278">
        <v>7.5807803009259262E-3</v>
      </c>
      <c r="B5" s="279" t="s">
        <v>46</v>
      </c>
      <c r="C5" s="279" t="s">
        <v>412</v>
      </c>
      <c r="D5" s="279" t="s">
        <v>416</v>
      </c>
      <c r="E5" s="279" t="s">
        <v>502</v>
      </c>
      <c r="F5" s="279" t="s">
        <v>424</v>
      </c>
      <c r="G5" s="279" t="s">
        <v>427</v>
      </c>
      <c r="H5" s="279" t="s">
        <v>435</v>
      </c>
      <c r="I5" s="279" t="s">
        <v>438</v>
      </c>
      <c r="J5" s="279" t="s">
        <v>641</v>
      </c>
      <c r="K5" s="135"/>
      <c r="L5" s="135"/>
      <c r="M5" s="135"/>
      <c r="N5" s="135"/>
      <c r="O5" s="135"/>
      <c r="P5" s="135"/>
      <c r="Q5" s="135"/>
      <c r="R5" s="135"/>
      <c r="S5" s="135"/>
      <c r="T5" s="135"/>
    </row>
    <row r="6" spans="1:31">
      <c r="A6" s="278">
        <v>8.2978065277777777E-3</v>
      </c>
      <c r="B6" s="279" t="s">
        <v>46</v>
      </c>
      <c r="C6" s="279" t="s">
        <v>413</v>
      </c>
      <c r="D6" s="279" t="s">
        <v>416</v>
      </c>
      <c r="E6" s="279"/>
      <c r="F6" s="279" t="s">
        <v>420</v>
      </c>
      <c r="G6" s="279" t="s">
        <v>427</v>
      </c>
      <c r="H6" s="279" t="s">
        <v>433</v>
      </c>
      <c r="I6" s="279" t="s">
        <v>438</v>
      </c>
      <c r="J6" s="279"/>
      <c r="K6" s="135"/>
      <c r="L6" s="135"/>
      <c r="M6" s="135"/>
      <c r="N6" s="135"/>
      <c r="O6" s="135"/>
      <c r="P6" s="135"/>
      <c r="Q6" s="135"/>
      <c r="R6" s="135"/>
      <c r="S6" s="135"/>
      <c r="T6" s="135"/>
    </row>
    <row r="7" spans="1:31">
      <c r="A7" s="278">
        <v>1.4673134178240741E-2</v>
      </c>
      <c r="B7" s="279" t="s">
        <v>46</v>
      </c>
      <c r="C7" s="279" t="s">
        <v>412</v>
      </c>
      <c r="D7" s="279" t="s">
        <v>415</v>
      </c>
      <c r="E7" s="279" t="s">
        <v>628</v>
      </c>
      <c r="F7" s="279" t="s">
        <v>421</v>
      </c>
      <c r="G7" s="279" t="s">
        <v>426</v>
      </c>
      <c r="H7" s="279" t="s">
        <v>436</v>
      </c>
      <c r="I7" s="279" t="s">
        <v>438</v>
      </c>
      <c r="J7" s="279"/>
      <c r="K7" s="135"/>
      <c r="L7" s="135"/>
      <c r="M7" s="135"/>
      <c r="N7" s="135"/>
      <c r="O7" s="135"/>
      <c r="P7" s="135"/>
      <c r="Q7" s="135"/>
      <c r="R7" s="135"/>
      <c r="S7" s="135"/>
      <c r="T7" s="135"/>
    </row>
    <row r="8" spans="1:31">
      <c r="A8" s="278">
        <v>1.5808490937499999E-2</v>
      </c>
      <c r="B8" s="279" t="s">
        <v>46</v>
      </c>
      <c r="C8" s="279" t="s">
        <v>413</v>
      </c>
      <c r="D8" s="279" t="s">
        <v>416</v>
      </c>
      <c r="E8" s="279"/>
      <c r="F8" s="279" t="s">
        <v>423</v>
      </c>
      <c r="G8" s="279" t="s">
        <v>427</v>
      </c>
      <c r="H8" s="279" t="s">
        <v>436</v>
      </c>
      <c r="I8" s="279">
        <v>5</v>
      </c>
      <c r="J8" s="279"/>
      <c r="K8" s="135"/>
      <c r="L8" s="135"/>
      <c r="M8" s="135"/>
      <c r="N8" s="135"/>
      <c r="O8" s="135"/>
      <c r="P8" s="135"/>
      <c r="Q8" s="135"/>
      <c r="R8" s="135"/>
      <c r="S8" s="135"/>
      <c r="T8" s="135"/>
    </row>
    <row r="9" spans="1:31">
      <c r="A9" s="278">
        <v>1.6962182581018517E-2</v>
      </c>
      <c r="B9" s="279" t="s">
        <v>46</v>
      </c>
      <c r="C9" s="279" t="s">
        <v>412</v>
      </c>
      <c r="D9" s="279" t="s">
        <v>415</v>
      </c>
      <c r="E9" s="279" t="s">
        <v>631</v>
      </c>
      <c r="F9" s="279" t="s">
        <v>423</v>
      </c>
      <c r="G9" s="279" t="s">
        <v>426</v>
      </c>
      <c r="H9" s="279" t="s">
        <v>617</v>
      </c>
      <c r="I9" s="279" t="s">
        <v>438</v>
      </c>
      <c r="J9" s="279"/>
      <c r="K9" s="135"/>
      <c r="L9" s="135"/>
      <c r="M9" s="135"/>
      <c r="N9" s="135"/>
      <c r="O9" s="135"/>
      <c r="P9" s="135"/>
      <c r="Q9" s="135"/>
      <c r="R9" s="135"/>
      <c r="S9" s="135"/>
      <c r="T9" s="135"/>
    </row>
    <row r="10" spans="1:31">
      <c r="A10" s="278">
        <v>1.8645699386574073E-2</v>
      </c>
      <c r="B10" s="279" t="s">
        <v>46</v>
      </c>
      <c r="C10" s="279" t="s">
        <v>412</v>
      </c>
      <c r="D10" s="279" t="s">
        <v>415</v>
      </c>
      <c r="E10" s="279" t="s">
        <v>631</v>
      </c>
      <c r="F10" s="279" t="s">
        <v>423</v>
      </c>
      <c r="G10" s="279" t="s">
        <v>427</v>
      </c>
      <c r="H10" s="279" t="s">
        <v>433</v>
      </c>
      <c r="I10" s="279">
        <v>5</v>
      </c>
      <c r="J10" s="279" t="s">
        <v>655</v>
      </c>
      <c r="K10" s="135"/>
      <c r="L10" s="135"/>
      <c r="M10" s="135"/>
      <c r="N10" s="135"/>
      <c r="O10" s="135"/>
      <c r="P10" s="135"/>
      <c r="Q10" s="135"/>
      <c r="R10" s="135"/>
      <c r="S10" s="135"/>
      <c r="T10" s="135"/>
    </row>
    <row r="11" spans="1:31">
      <c r="A11" s="278">
        <v>2.1486184988425926E-2</v>
      </c>
      <c r="B11" s="279" t="s">
        <v>46</v>
      </c>
      <c r="C11" s="279" t="s">
        <v>413</v>
      </c>
      <c r="D11" s="279" t="s">
        <v>416</v>
      </c>
      <c r="E11" s="279"/>
      <c r="F11" s="279" t="s">
        <v>423</v>
      </c>
      <c r="G11" s="279" t="s">
        <v>427</v>
      </c>
      <c r="H11" s="279" t="s">
        <v>434</v>
      </c>
      <c r="I11" s="279" t="s">
        <v>438</v>
      </c>
      <c r="J11" s="279"/>
      <c r="K11" s="135"/>
      <c r="L11" s="135"/>
      <c r="M11" s="135"/>
      <c r="N11" s="135"/>
      <c r="O11" s="135"/>
      <c r="P11" s="135"/>
      <c r="Q11" s="135"/>
      <c r="R11" s="135"/>
      <c r="S11" s="135"/>
      <c r="T11" s="135"/>
    </row>
    <row r="12" spans="1:31">
      <c r="A12" s="278">
        <v>2.2309893773148147E-2</v>
      </c>
      <c r="B12" s="279" t="s">
        <v>46</v>
      </c>
      <c r="C12" s="279" t="s">
        <v>413</v>
      </c>
      <c r="D12" s="279" t="s">
        <v>416</v>
      </c>
      <c r="E12" s="279"/>
      <c r="F12" s="279" t="s">
        <v>423</v>
      </c>
      <c r="G12" s="279" t="s">
        <v>426</v>
      </c>
      <c r="H12" s="279" t="s">
        <v>433</v>
      </c>
      <c r="I12" s="279" t="s">
        <v>438</v>
      </c>
      <c r="J12" s="279"/>
      <c r="K12" s="135"/>
      <c r="L12" s="135"/>
      <c r="M12" s="135"/>
      <c r="N12" s="135"/>
      <c r="O12" s="135"/>
      <c r="P12" s="135"/>
      <c r="Q12" s="135"/>
      <c r="R12" s="135"/>
      <c r="S12" s="135"/>
      <c r="T12" s="135"/>
    </row>
    <row r="13" spans="1:31">
      <c r="A13" s="278">
        <v>2.4050045451388887E-2</v>
      </c>
      <c r="B13" s="279" t="s">
        <v>46</v>
      </c>
      <c r="C13" s="279" t="s">
        <v>412</v>
      </c>
      <c r="D13" s="279" t="s">
        <v>415</v>
      </c>
      <c r="E13" s="279" t="s">
        <v>32</v>
      </c>
      <c r="F13" s="279" t="s">
        <v>421</v>
      </c>
      <c r="G13" s="279" t="s">
        <v>427</v>
      </c>
      <c r="H13" s="279" t="s">
        <v>429</v>
      </c>
      <c r="I13" s="279">
        <v>5</v>
      </c>
      <c r="J13" s="279"/>
      <c r="K13" s="135"/>
      <c r="L13" s="135"/>
      <c r="M13" s="135"/>
      <c r="N13" s="135"/>
      <c r="O13" s="135"/>
      <c r="P13" s="135"/>
      <c r="Q13" s="135"/>
      <c r="R13" s="135"/>
      <c r="S13" s="135"/>
      <c r="T13" s="135"/>
    </row>
    <row r="14" spans="1:31">
      <c r="A14" s="278">
        <v>2.4740910208333335E-2</v>
      </c>
      <c r="B14" s="279" t="s">
        <v>46</v>
      </c>
      <c r="C14" s="279" t="s">
        <v>412</v>
      </c>
      <c r="D14" s="279" t="s">
        <v>417</v>
      </c>
      <c r="E14" s="279" t="s">
        <v>628</v>
      </c>
      <c r="F14" s="279" t="s">
        <v>421</v>
      </c>
      <c r="G14" s="279"/>
      <c r="H14" s="279" t="s">
        <v>432</v>
      </c>
      <c r="I14" s="279" t="s">
        <v>438</v>
      </c>
      <c r="J14" s="279"/>
      <c r="K14" s="135"/>
      <c r="L14" s="135"/>
      <c r="M14" s="135"/>
      <c r="N14" s="135"/>
      <c r="O14" s="135"/>
      <c r="P14" s="135"/>
      <c r="Q14" s="135"/>
      <c r="R14" s="135"/>
      <c r="S14" s="135"/>
      <c r="T14" s="135"/>
    </row>
    <row r="15" spans="1:31">
      <c r="A15" s="278">
        <v>2.6305139259259258E-2</v>
      </c>
      <c r="B15" s="279" t="s">
        <v>46</v>
      </c>
      <c r="C15" s="279" t="s">
        <v>412</v>
      </c>
      <c r="D15" s="279" t="s">
        <v>417</v>
      </c>
      <c r="E15" s="279"/>
      <c r="F15" s="279"/>
      <c r="G15" s="279"/>
      <c r="H15" s="279"/>
      <c r="I15" s="279"/>
      <c r="J15" s="279"/>
      <c r="K15" s="135"/>
      <c r="L15" s="135"/>
      <c r="M15" s="135"/>
      <c r="N15" s="135"/>
      <c r="O15" s="135"/>
      <c r="P15" s="135"/>
      <c r="Q15" s="135"/>
      <c r="R15" s="135"/>
      <c r="S15" s="135"/>
      <c r="T15" s="135"/>
    </row>
    <row r="16" spans="1:31">
      <c r="A16" s="278">
        <v>2.6305139259259258E-2</v>
      </c>
      <c r="B16" s="279" t="s">
        <v>46</v>
      </c>
      <c r="C16" s="279" t="s">
        <v>413</v>
      </c>
      <c r="D16" s="279" t="s">
        <v>416</v>
      </c>
      <c r="E16" s="279"/>
      <c r="F16" s="279" t="s">
        <v>421</v>
      </c>
      <c r="G16" s="279"/>
      <c r="H16" s="279" t="s">
        <v>616</v>
      </c>
      <c r="I16" s="279" t="s">
        <v>438</v>
      </c>
      <c r="J16" s="279" t="s">
        <v>672</v>
      </c>
      <c r="K16" s="135"/>
      <c r="L16" s="135"/>
      <c r="M16" s="135"/>
      <c r="N16" s="135"/>
      <c r="O16" s="135"/>
      <c r="P16" s="135"/>
      <c r="Q16" s="135"/>
      <c r="R16" s="135"/>
      <c r="S16" s="135"/>
      <c r="T16" s="135"/>
    </row>
    <row r="17" spans="1:20">
      <c r="A17" s="278">
        <v>2.6799866504629632E-2</v>
      </c>
      <c r="B17" s="279" t="s">
        <v>46</v>
      </c>
      <c r="C17" s="279" t="s">
        <v>412</v>
      </c>
      <c r="D17" s="279" t="s">
        <v>415</v>
      </c>
      <c r="E17" s="279" t="s">
        <v>631</v>
      </c>
      <c r="F17" s="279" t="s">
        <v>423</v>
      </c>
      <c r="G17" s="279" t="s">
        <v>426</v>
      </c>
      <c r="H17" s="279" t="s">
        <v>433</v>
      </c>
      <c r="I17" s="279">
        <v>5</v>
      </c>
      <c r="J17" s="279"/>
      <c r="K17" s="135"/>
      <c r="L17" s="135"/>
      <c r="M17" s="135"/>
      <c r="N17" s="135"/>
      <c r="O17" s="135"/>
      <c r="P17" s="135"/>
      <c r="Q17" s="135"/>
      <c r="R17" s="135"/>
      <c r="S17" s="135"/>
      <c r="T17" s="135"/>
    </row>
    <row r="18" spans="1:20">
      <c r="A18" s="278">
        <v>2.737056681712963E-2</v>
      </c>
      <c r="B18" s="279" t="s">
        <v>46</v>
      </c>
      <c r="C18" s="279" t="s">
        <v>412</v>
      </c>
      <c r="D18" s="279" t="s">
        <v>415</v>
      </c>
      <c r="E18" s="279" t="s">
        <v>631</v>
      </c>
      <c r="F18" s="279" t="s">
        <v>423</v>
      </c>
      <c r="G18" s="279" t="s">
        <v>427</v>
      </c>
      <c r="H18" s="279"/>
      <c r="I18" s="279" t="s">
        <v>438</v>
      </c>
      <c r="J18" s="279" t="s">
        <v>673</v>
      </c>
      <c r="K18" s="135"/>
      <c r="L18" s="135"/>
      <c r="M18" s="135"/>
      <c r="N18" s="135"/>
      <c r="O18" s="135"/>
      <c r="P18" s="135"/>
      <c r="Q18" s="135"/>
      <c r="R18" s="135"/>
      <c r="S18" s="135"/>
      <c r="T18" s="135"/>
    </row>
    <row r="19" spans="1:20">
      <c r="A19" s="278">
        <v>2.9198744722222225E-2</v>
      </c>
      <c r="B19" s="279" t="s">
        <v>46</v>
      </c>
      <c r="C19" s="279" t="s">
        <v>413</v>
      </c>
      <c r="D19" s="279" t="s">
        <v>416</v>
      </c>
      <c r="E19" s="279"/>
      <c r="F19" s="279" t="s">
        <v>424</v>
      </c>
      <c r="G19" s="279" t="s">
        <v>427</v>
      </c>
      <c r="H19" s="279" t="s">
        <v>431</v>
      </c>
      <c r="I19" s="279" t="s">
        <v>438</v>
      </c>
      <c r="J19" s="279"/>
      <c r="K19" s="135"/>
      <c r="L19" s="135"/>
      <c r="M19" s="135"/>
      <c r="N19" s="135"/>
      <c r="O19" s="135"/>
      <c r="P19" s="135"/>
      <c r="Q19" s="135"/>
      <c r="R19" s="135"/>
      <c r="S19" s="135"/>
      <c r="T19" s="135"/>
    </row>
    <row r="20" spans="1:20">
      <c r="A20" s="278">
        <v>3.5769609016203706E-2</v>
      </c>
      <c r="B20" s="279" t="s">
        <v>44</v>
      </c>
      <c r="C20" s="279" t="s">
        <v>413</v>
      </c>
      <c r="D20" s="279" t="s">
        <v>416</v>
      </c>
      <c r="E20" s="279"/>
      <c r="F20" s="279" t="s">
        <v>423</v>
      </c>
      <c r="G20" s="279" t="s">
        <v>426</v>
      </c>
      <c r="H20" s="279" t="s">
        <v>435</v>
      </c>
      <c r="I20" s="279" t="s">
        <v>438</v>
      </c>
      <c r="J20" s="279"/>
      <c r="K20" s="135"/>
      <c r="L20" s="135"/>
      <c r="M20" s="135"/>
      <c r="N20" s="135"/>
      <c r="O20" s="135"/>
      <c r="P20" s="135"/>
      <c r="Q20" s="135"/>
      <c r="R20" s="135"/>
      <c r="S20" s="135"/>
      <c r="T20" s="135"/>
    </row>
    <row r="21" spans="1:20">
      <c r="A21" s="278">
        <v>3.8461107256944446E-2</v>
      </c>
      <c r="B21" s="279" t="s">
        <v>44</v>
      </c>
      <c r="C21" s="279" t="s">
        <v>412</v>
      </c>
      <c r="D21" s="279" t="s">
        <v>416</v>
      </c>
      <c r="E21" s="279"/>
      <c r="F21" s="279" t="s">
        <v>423</v>
      </c>
      <c r="G21" s="279" t="s">
        <v>427</v>
      </c>
      <c r="H21" s="279" t="s">
        <v>436</v>
      </c>
      <c r="I21" s="279">
        <v>5</v>
      </c>
      <c r="J21" s="279" t="s">
        <v>680</v>
      </c>
      <c r="K21" s="135"/>
      <c r="L21" s="135"/>
      <c r="M21" s="135"/>
      <c r="N21" s="135"/>
      <c r="O21" s="135"/>
      <c r="P21" s="135"/>
      <c r="Q21" s="135"/>
      <c r="R21" s="135"/>
      <c r="S21" s="135"/>
      <c r="T21" s="135"/>
    </row>
    <row r="22" spans="1:20">
      <c r="A22" s="278">
        <v>4.3962474513888891E-2</v>
      </c>
      <c r="B22" s="279" t="s">
        <v>44</v>
      </c>
      <c r="C22" s="279" t="s">
        <v>413</v>
      </c>
      <c r="D22" s="279" t="s">
        <v>416</v>
      </c>
      <c r="E22" s="279"/>
      <c r="F22" s="279" t="s">
        <v>423</v>
      </c>
      <c r="G22" s="279" t="s">
        <v>426</v>
      </c>
      <c r="H22" s="279" t="s">
        <v>432</v>
      </c>
      <c r="I22" s="279" t="s">
        <v>438</v>
      </c>
      <c r="J22" s="279"/>
      <c r="K22" s="135"/>
      <c r="L22" s="135"/>
      <c r="M22" s="135"/>
      <c r="N22" s="135"/>
      <c r="O22" s="135"/>
      <c r="P22" s="135"/>
      <c r="Q22" s="135"/>
      <c r="R22" s="135"/>
      <c r="S22" s="135"/>
      <c r="T22" s="135"/>
    </row>
    <row r="23" spans="1:20">
      <c r="A23" s="278">
        <v>4.5011364409722227E-2</v>
      </c>
      <c r="B23" s="279" t="s">
        <v>44</v>
      </c>
      <c r="C23" s="279" t="s">
        <v>413</v>
      </c>
      <c r="D23" s="279" t="s">
        <v>416</v>
      </c>
      <c r="E23" s="279"/>
      <c r="F23" s="279" t="s">
        <v>423</v>
      </c>
      <c r="G23" s="279" t="s">
        <v>426</v>
      </c>
      <c r="H23" s="279" t="s">
        <v>429</v>
      </c>
      <c r="I23" s="279" t="s">
        <v>438</v>
      </c>
      <c r="J23" s="279"/>
      <c r="K23" s="135"/>
      <c r="L23" s="135"/>
      <c r="M23" s="135"/>
      <c r="N23" s="135"/>
      <c r="O23" s="135"/>
      <c r="P23" s="135"/>
      <c r="Q23" s="135"/>
      <c r="R23" s="135"/>
      <c r="S23" s="135"/>
      <c r="T23" s="135"/>
    </row>
    <row r="24" spans="1:20">
      <c r="A24" s="278">
        <v>4.5592536099537034E-2</v>
      </c>
      <c r="B24" s="279" t="s">
        <v>44</v>
      </c>
      <c r="C24" s="279" t="s">
        <v>412</v>
      </c>
      <c r="D24" s="279" t="s">
        <v>415</v>
      </c>
      <c r="E24" s="279" t="s">
        <v>628</v>
      </c>
      <c r="F24" s="279" t="s">
        <v>421</v>
      </c>
      <c r="G24" s="279" t="s">
        <v>427</v>
      </c>
      <c r="H24" s="279" t="s">
        <v>429</v>
      </c>
      <c r="I24" s="279">
        <v>5</v>
      </c>
      <c r="J24" s="279"/>
      <c r="K24" s="135"/>
      <c r="L24" s="135"/>
      <c r="M24" s="135"/>
      <c r="N24" s="135"/>
      <c r="O24" s="135"/>
      <c r="P24" s="135"/>
      <c r="Q24" s="135"/>
      <c r="R24" s="135"/>
      <c r="S24" s="135"/>
      <c r="T24" s="135"/>
    </row>
    <row r="25" spans="1:20">
      <c r="A25" s="278">
        <v>4.6180702395833335E-2</v>
      </c>
      <c r="B25" s="279" t="s">
        <v>44</v>
      </c>
      <c r="C25" s="279" t="s">
        <v>413</v>
      </c>
      <c r="D25" s="279" t="s">
        <v>416</v>
      </c>
      <c r="E25" s="279"/>
      <c r="F25" s="279" t="s">
        <v>424</v>
      </c>
      <c r="G25" s="279" t="s">
        <v>427</v>
      </c>
      <c r="H25" s="279" t="s">
        <v>432</v>
      </c>
      <c r="I25" s="279" t="s">
        <v>438</v>
      </c>
      <c r="J25" s="279"/>
      <c r="K25" s="135"/>
      <c r="L25" s="135"/>
      <c r="M25" s="135"/>
      <c r="N25" s="135"/>
      <c r="O25" s="135"/>
      <c r="P25" s="135"/>
      <c r="Q25" s="135"/>
      <c r="R25" s="135"/>
      <c r="S25" s="135"/>
      <c r="T25" s="135"/>
    </row>
    <row r="26" spans="1:20">
      <c r="A26" s="278">
        <v>4.8812546643518515E-2</v>
      </c>
      <c r="B26" s="279" t="s">
        <v>44</v>
      </c>
      <c r="C26" s="279" t="s">
        <v>412</v>
      </c>
      <c r="D26" s="279" t="s">
        <v>415</v>
      </c>
      <c r="E26" s="279"/>
      <c r="F26" s="279" t="s">
        <v>423</v>
      </c>
      <c r="G26" s="279" t="s">
        <v>427</v>
      </c>
      <c r="H26" s="279" t="s">
        <v>430</v>
      </c>
      <c r="I26" s="279" t="s">
        <v>438</v>
      </c>
      <c r="J26" s="279" t="s">
        <v>685</v>
      </c>
      <c r="K26" s="135"/>
      <c r="L26" s="135"/>
      <c r="M26" s="135"/>
      <c r="N26" s="135"/>
      <c r="O26" s="135"/>
      <c r="P26" s="135"/>
      <c r="Q26" s="135"/>
      <c r="R26" s="135"/>
      <c r="S26" s="135"/>
      <c r="T26" s="135"/>
    </row>
    <row r="27" spans="1:20">
      <c r="A27" s="278">
        <v>4.9646575995370368E-2</v>
      </c>
      <c r="B27" s="279" t="s">
        <v>44</v>
      </c>
      <c r="C27" s="279" t="s">
        <v>412</v>
      </c>
      <c r="D27" s="279" t="s">
        <v>415</v>
      </c>
      <c r="E27" s="279" t="s">
        <v>628</v>
      </c>
      <c r="F27" s="279" t="s">
        <v>421</v>
      </c>
      <c r="G27" s="279" t="s">
        <v>426</v>
      </c>
      <c r="H27" s="279" t="s">
        <v>616</v>
      </c>
      <c r="I27" s="279" t="s">
        <v>438</v>
      </c>
      <c r="J27" s="279"/>
      <c r="K27" s="135"/>
      <c r="L27" s="135"/>
      <c r="M27" s="135"/>
      <c r="N27" s="135"/>
      <c r="O27" s="135"/>
      <c r="P27" s="135"/>
      <c r="Q27" s="135"/>
      <c r="R27" s="135"/>
      <c r="S27" s="135"/>
      <c r="T27" s="135"/>
    </row>
    <row r="28" spans="1:20">
      <c r="A28" s="278">
        <v>5.1249769583333334E-2</v>
      </c>
      <c r="B28" s="279" t="s">
        <v>44</v>
      </c>
      <c r="C28" s="279" t="s">
        <v>413</v>
      </c>
      <c r="D28" s="279" t="s">
        <v>415</v>
      </c>
      <c r="E28" s="279"/>
      <c r="F28" s="279" t="s">
        <v>423</v>
      </c>
      <c r="G28" s="279"/>
      <c r="H28" s="279" t="s">
        <v>431</v>
      </c>
      <c r="I28" s="279">
        <v>5</v>
      </c>
      <c r="J28" s="279" t="s">
        <v>687</v>
      </c>
      <c r="K28" s="135"/>
      <c r="L28" s="135"/>
      <c r="M28" s="135"/>
      <c r="N28" s="135"/>
      <c r="O28" s="135"/>
      <c r="P28" s="135"/>
      <c r="Q28" s="135"/>
      <c r="R28" s="135"/>
      <c r="S28" s="135"/>
      <c r="T28" s="135"/>
    </row>
    <row r="29" spans="1:20">
      <c r="A29" s="278">
        <v>5.3225445219907401E-2</v>
      </c>
      <c r="B29" s="279" t="s">
        <v>44</v>
      </c>
      <c r="C29" s="279" t="s">
        <v>413</v>
      </c>
      <c r="D29" s="279" t="s">
        <v>416</v>
      </c>
      <c r="E29" s="279"/>
      <c r="F29" s="279" t="s">
        <v>424</v>
      </c>
      <c r="G29" s="279" t="s">
        <v>426</v>
      </c>
      <c r="H29" s="279" t="s">
        <v>436</v>
      </c>
      <c r="I29" s="279" t="s">
        <v>438</v>
      </c>
      <c r="J29" s="279"/>
      <c r="K29" s="135"/>
      <c r="L29" s="135"/>
      <c r="M29" s="135"/>
      <c r="N29" s="135"/>
      <c r="O29" s="135"/>
      <c r="P29" s="135"/>
      <c r="Q29" s="135"/>
      <c r="R29" s="135"/>
      <c r="S29" s="135"/>
      <c r="T29" s="135"/>
    </row>
    <row r="30" spans="1:20">
      <c r="A30" s="278">
        <v>5.8239728657407411E-2</v>
      </c>
      <c r="B30" s="279" t="s">
        <v>44</v>
      </c>
      <c r="C30" s="279" t="s">
        <v>412</v>
      </c>
      <c r="D30" s="279" t="s">
        <v>415</v>
      </c>
      <c r="E30" s="279" t="s">
        <v>628</v>
      </c>
      <c r="F30" s="279" t="s">
        <v>421</v>
      </c>
      <c r="G30" s="279" t="s">
        <v>426</v>
      </c>
      <c r="H30" s="279" t="s">
        <v>433</v>
      </c>
      <c r="I30" s="279">
        <v>5</v>
      </c>
      <c r="J30" s="279"/>
      <c r="K30" s="135"/>
      <c r="L30" s="135"/>
      <c r="M30" s="135"/>
      <c r="N30" s="135"/>
      <c r="O30" s="135"/>
      <c r="P30" s="135"/>
      <c r="Q30" s="135"/>
      <c r="R30" s="135"/>
      <c r="S30" s="135"/>
      <c r="T30" s="135"/>
    </row>
    <row r="31" spans="1:20">
      <c r="A31" s="278">
        <v>5.9517442546296297E-2</v>
      </c>
      <c r="B31" s="279" t="s">
        <v>44</v>
      </c>
      <c r="C31" s="279" t="s">
        <v>412</v>
      </c>
      <c r="D31" s="279" t="s">
        <v>415</v>
      </c>
      <c r="E31" s="279" t="s">
        <v>503</v>
      </c>
      <c r="F31" s="279" t="s">
        <v>423</v>
      </c>
      <c r="G31" s="279"/>
      <c r="H31" s="279" t="s">
        <v>615</v>
      </c>
      <c r="I31" s="279">
        <v>5</v>
      </c>
      <c r="J31" s="279" t="s">
        <v>692</v>
      </c>
      <c r="K31" s="135"/>
      <c r="L31" s="135"/>
      <c r="M31" s="135"/>
      <c r="N31" s="135"/>
      <c r="O31" s="135"/>
      <c r="P31" s="135"/>
      <c r="Q31" s="135"/>
      <c r="R31" s="135"/>
      <c r="S31" s="135"/>
      <c r="T31" s="135"/>
    </row>
    <row r="32" spans="1:20">
      <c r="A32" s="278">
        <v>6.1290151435185188E-2</v>
      </c>
      <c r="B32" s="279" t="s">
        <v>44</v>
      </c>
      <c r="C32" s="279" t="s">
        <v>413</v>
      </c>
      <c r="D32" s="279" t="s">
        <v>416</v>
      </c>
      <c r="E32" s="279"/>
      <c r="F32" s="279" t="s">
        <v>423</v>
      </c>
      <c r="G32" s="279" t="s">
        <v>426</v>
      </c>
      <c r="H32" s="279" t="s">
        <v>431</v>
      </c>
      <c r="I32" s="279" t="s">
        <v>438</v>
      </c>
      <c r="J32" s="279"/>
      <c r="K32" s="135"/>
      <c r="L32" s="135"/>
      <c r="M32" s="135"/>
      <c r="N32" s="135"/>
      <c r="O32" s="135"/>
      <c r="P32" s="135"/>
      <c r="Q32" s="135"/>
      <c r="R32" s="135"/>
      <c r="S32" s="135"/>
      <c r="T32" s="135"/>
    </row>
    <row r="33" spans="1:20">
      <c r="A33" s="278">
        <v>6.4455977210648149E-2</v>
      </c>
      <c r="B33" s="279" t="s">
        <v>44</v>
      </c>
      <c r="C33" s="279" t="s">
        <v>413</v>
      </c>
      <c r="D33" s="279" t="s">
        <v>416</v>
      </c>
      <c r="E33" s="279"/>
      <c r="F33" s="279" t="s">
        <v>423</v>
      </c>
      <c r="G33" s="279" t="s">
        <v>426</v>
      </c>
      <c r="H33" s="279" t="s">
        <v>429</v>
      </c>
      <c r="I33" s="279" t="s">
        <v>438</v>
      </c>
      <c r="J33" s="279"/>
      <c r="K33" s="135"/>
      <c r="L33" s="135"/>
      <c r="M33" s="135"/>
      <c r="N33" s="135"/>
      <c r="O33" s="135"/>
      <c r="P33" s="135"/>
      <c r="Q33" s="135"/>
      <c r="R33" s="135"/>
      <c r="S33" s="135"/>
      <c r="T33" s="135"/>
    </row>
    <row r="34" spans="1:20">
      <c r="A34" s="278">
        <v>6.545935483796296E-2</v>
      </c>
      <c r="B34" s="279" t="s">
        <v>44</v>
      </c>
      <c r="C34" s="279" t="s">
        <v>412</v>
      </c>
      <c r="D34" s="279" t="s">
        <v>415</v>
      </c>
      <c r="E34" s="279" t="s">
        <v>628</v>
      </c>
      <c r="F34" s="279" t="s">
        <v>421</v>
      </c>
      <c r="G34" s="279" t="s">
        <v>426</v>
      </c>
      <c r="H34" s="279" t="s">
        <v>432</v>
      </c>
      <c r="I34" s="279">
        <v>5</v>
      </c>
      <c r="J34" s="279"/>
      <c r="K34" s="135"/>
      <c r="L34" s="135"/>
      <c r="M34" s="135"/>
      <c r="N34" s="135"/>
      <c r="O34" s="135"/>
      <c r="P34" s="135"/>
      <c r="Q34" s="135"/>
      <c r="R34" s="135"/>
      <c r="S34" s="135"/>
      <c r="T34" s="135"/>
    </row>
    <row r="35" spans="1:20">
      <c r="A35" s="278"/>
      <c r="B35" s="279"/>
      <c r="C35" s="279"/>
      <c r="D35" s="279"/>
      <c r="E35" s="279"/>
      <c r="F35" s="279"/>
      <c r="G35" s="279"/>
      <c r="H35" s="279"/>
      <c r="I35" s="279"/>
      <c r="J35" s="279"/>
      <c r="K35" s="135"/>
      <c r="L35" s="135"/>
      <c r="M35" s="135"/>
      <c r="N35" s="135"/>
      <c r="O35" s="135"/>
      <c r="P35" s="135"/>
      <c r="Q35" s="135"/>
      <c r="R35" s="135"/>
      <c r="S35" s="135"/>
      <c r="T35" s="135"/>
    </row>
    <row r="36" spans="1:20">
      <c r="A36" s="108" t="s">
        <v>220</v>
      </c>
      <c r="B36" s="109" t="s">
        <v>210</v>
      </c>
      <c r="C36" s="109" t="s">
        <v>144</v>
      </c>
      <c r="D36" s="109" t="s">
        <v>472</v>
      </c>
      <c r="E36" s="279"/>
      <c r="F36" s="279"/>
      <c r="G36" s="279"/>
      <c r="H36" s="279"/>
      <c r="I36" s="279"/>
      <c r="J36" s="279"/>
      <c r="K36" s="135"/>
      <c r="L36" s="135"/>
      <c r="M36" s="135"/>
      <c r="N36" s="135"/>
      <c r="O36" s="135"/>
      <c r="P36" s="135"/>
      <c r="Q36" s="135"/>
      <c r="R36" s="135"/>
      <c r="S36" s="135"/>
      <c r="T36" s="135"/>
    </row>
    <row r="37" spans="1:20">
      <c r="A37" s="110" t="s">
        <v>142</v>
      </c>
      <c r="B37" s="111">
        <f>COUNTIFS(DetailTouches[Lance pour],"N",DetailTouches[Issue],"G")</f>
        <v>13</v>
      </c>
      <c r="C37" s="111">
        <f>COUNTIFS(DetailTouches[Lance pour],"N",DetailTouches[Issue],"P")</f>
        <v>2</v>
      </c>
      <c r="D37" s="111">
        <f>COUNTIFS(DetailTouches[Lance pour],"N",DetailTouches[Issue],"ND")</f>
        <v>2</v>
      </c>
      <c r="E37" s="279"/>
      <c r="F37" s="279"/>
      <c r="G37" s="279"/>
      <c r="H37" s="279"/>
      <c r="I37" s="279"/>
      <c r="J37" s="279"/>
      <c r="K37" s="135"/>
      <c r="L37" s="135"/>
      <c r="M37" s="135"/>
      <c r="N37" s="135"/>
      <c r="O37" s="135"/>
      <c r="P37" s="135"/>
      <c r="Q37" s="135"/>
      <c r="R37" s="135"/>
      <c r="S37" s="135"/>
      <c r="T37" s="135"/>
    </row>
    <row r="38" spans="1:20">
      <c r="A38" s="106" t="s">
        <v>172</v>
      </c>
      <c r="B38" s="107">
        <f>COUNTIFS(DetailTouches[Lance pour],"E",DetailTouches[Issue],"P")</f>
        <v>13</v>
      </c>
      <c r="C38" s="107">
        <f>COUNTIFS(DetailTouches[Lance pour],"E",DetailTouches[Issue],"G")</f>
        <v>2</v>
      </c>
      <c r="D38" s="107">
        <f>COUNTIFS(DetailTouches[Lance pour],"E",DetailTouches[Issue],"ND")</f>
        <v>0</v>
      </c>
      <c r="E38" s="279"/>
      <c r="F38" s="279"/>
      <c r="G38" s="279"/>
      <c r="H38" s="279"/>
      <c r="I38" s="279"/>
      <c r="J38" s="279"/>
      <c r="K38" s="135"/>
      <c r="L38" s="135"/>
      <c r="M38" s="135"/>
      <c r="N38" s="135"/>
      <c r="O38" s="135"/>
      <c r="P38" s="135"/>
      <c r="Q38" s="135"/>
      <c r="R38" s="135"/>
      <c r="S38" s="135"/>
      <c r="T38" s="135"/>
    </row>
    <row r="39" spans="1:20">
      <c r="E39" s="279"/>
      <c r="F39" s="279"/>
      <c r="G39" s="279"/>
      <c r="H39" s="279"/>
      <c r="I39" s="279"/>
      <c r="J39" s="279"/>
      <c r="K39" s="135"/>
      <c r="L39" s="135"/>
      <c r="M39" s="135"/>
      <c r="N39" s="135"/>
      <c r="O39" s="135"/>
      <c r="P39" s="135"/>
      <c r="Q39" s="135"/>
      <c r="R39" s="135"/>
      <c r="S39" s="135"/>
      <c r="T39" s="135"/>
    </row>
    <row r="40" spans="1:20">
      <c r="E40" s="279"/>
      <c r="F40" s="279"/>
      <c r="G40" s="279"/>
      <c r="H40" s="279"/>
      <c r="I40" s="279"/>
      <c r="J40" s="279"/>
      <c r="K40" s="135"/>
      <c r="L40" s="135"/>
      <c r="M40" s="135"/>
      <c r="N40" s="135"/>
      <c r="O40" s="135"/>
      <c r="P40" s="135"/>
      <c r="Q40" s="135"/>
      <c r="R40" s="135"/>
      <c r="S40" s="135"/>
      <c r="T40" s="135"/>
    </row>
    <row r="41" spans="1:20" ht="18">
      <c r="A41" s="165" t="s">
        <v>453</v>
      </c>
      <c r="B41" s="135"/>
      <c r="C41" s="135"/>
      <c r="D41" s="135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  <c r="S41" s="135"/>
      <c r="T41" s="135"/>
    </row>
    <row r="42" spans="1:20">
      <c r="A42" t="s">
        <v>444</v>
      </c>
      <c r="B42" t="s">
        <v>7</v>
      </c>
      <c r="C42" t="s">
        <v>471</v>
      </c>
      <c r="D42" t="s">
        <v>446</v>
      </c>
      <c r="E42" t="s">
        <v>454</v>
      </c>
      <c r="F42" t="s">
        <v>455</v>
      </c>
      <c r="G42" t="s">
        <v>456</v>
      </c>
      <c r="H42" t="s">
        <v>457</v>
      </c>
      <c r="I42" t="s">
        <v>458</v>
      </c>
      <c r="J42" t="s">
        <v>452</v>
      </c>
      <c r="K42" s="135"/>
      <c r="L42" s="135"/>
      <c r="M42" s="135"/>
      <c r="N42" s="135"/>
      <c r="O42" s="135"/>
      <c r="P42" s="135"/>
      <c r="Q42" s="135"/>
      <c r="R42" s="135"/>
      <c r="S42" s="135"/>
      <c r="T42" s="135"/>
    </row>
    <row r="43" spans="1:20">
      <c r="A43" s="81">
        <v>5.4359321412037033E-3</v>
      </c>
      <c r="B43" t="s">
        <v>46</v>
      </c>
      <c r="C43" t="s">
        <v>412</v>
      </c>
      <c r="D43" t="s">
        <v>415</v>
      </c>
      <c r="E43" t="s">
        <v>617</v>
      </c>
      <c r="F43" t="s">
        <v>442</v>
      </c>
      <c r="G43" s="95" t="s">
        <v>637</v>
      </c>
      <c r="H43" s="95"/>
      <c r="I43" s="95"/>
      <c r="K43" s="135"/>
      <c r="L43" s="135"/>
      <c r="M43" s="135"/>
      <c r="N43" s="135"/>
      <c r="O43" s="135"/>
      <c r="P43" s="135"/>
      <c r="Q43" s="135"/>
      <c r="R43" s="135"/>
      <c r="S43" s="135"/>
      <c r="T43" s="135"/>
    </row>
    <row r="44" spans="1:20">
      <c r="A44" s="278">
        <v>1.1963986076388888E-2</v>
      </c>
      <c r="B44" s="279" t="s">
        <v>46</v>
      </c>
      <c r="C44" s="279" t="s">
        <v>413</v>
      </c>
      <c r="D44" s="279" t="s">
        <v>416</v>
      </c>
      <c r="E44" s="279" t="s">
        <v>434</v>
      </c>
      <c r="F44" s="279" t="s">
        <v>440</v>
      </c>
      <c r="G44" s="310"/>
      <c r="H44" s="310" t="s">
        <v>637</v>
      </c>
      <c r="I44" s="310"/>
      <c r="J44" s="279"/>
      <c r="K44" s="135"/>
      <c r="L44" s="135"/>
      <c r="M44" s="135"/>
      <c r="N44" s="135"/>
      <c r="O44" s="135"/>
      <c r="P44" s="135"/>
      <c r="Q44" s="135"/>
      <c r="R44" s="135"/>
      <c r="S44" s="135"/>
      <c r="T44" s="135"/>
    </row>
    <row r="45" spans="1:20">
      <c r="A45" s="278">
        <v>2.3585585682870371E-2</v>
      </c>
      <c r="B45" s="279" t="s">
        <v>46</v>
      </c>
      <c r="C45" s="279" t="s">
        <v>413</v>
      </c>
      <c r="D45" s="279" t="s">
        <v>416</v>
      </c>
      <c r="E45" s="279" t="s">
        <v>431</v>
      </c>
      <c r="F45" s="279" t="s">
        <v>441</v>
      </c>
      <c r="G45" s="310" t="s">
        <v>637</v>
      </c>
      <c r="H45" s="310"/>
      <c r="I45" s="310"/>
      <c r="J45" s="279"/>
      <c r="K45" s="135"/>
      <c r="L45" s="135"/>
      <c r="M45" s="135"/>
      <c r="N45" s="135"/>
      <c r="O45" s="135"/>
      <c r="P45" s="135"/>
      <c r="Q45" s="135"/>
      <c r="R45" s="135"/>
      <c r="S45" s="135"/>
      <c r="T45" s="135"/>
    </row>
    <row r="46" spans="1:20">
      <c r="A46" s="278">
        <v>2.5168540995370369E-2</v>
      </c>
      <c r="B46" s="279" t="s">
        <v>46</v>
      </c>
      <c r="C46" s="279" t="s">
        <v>413</v>
      </c>
      <c r="D46" s="279" t="s">
        <v>416</v>
      </c>
      <c r="E46" s="279" t="s">
        <v>432</v>
      </c>
      <c r="F46" s="279" t="s">
        <v>440</v>
      </c>
      <c r="G46" s="310"/>
      <c r="H46" s="310" t="s">
        <v>637</v>
      </c>
      <c r="I46" s="310"/>
      <c r="J46" s="279"/>
      <c r="K46" s="135"/>
      <c r="L46" s="135"/>
      <c r="M46" s="135"/>
      <c r="N46" s="135"/>
      <c r="O46" s="135"/>
      <c r="P46" s="135"/>
      <c r="Q46" s="135"/>
      <c r="R46" s="135"/>
      <c r="S46" s="135"/>
      <c r="T46" s="135"/>
    </row>
    <row r="47" spans="1:20">
      <c r="A47" s="278">
        <v>2.5748878206018521E-2</v>
      </c>
      <c r="B47" s="279" t="s">
        <v>46</v>
      </c>
      <c r="C47" s="279" t="s">
        <v>412</v>
      </c>
      <c r="D47" s="279" t="s">
        <v>415</v>
      </c>
      <c r="E47" s="279" t="s">
        <v>433</v>
      </c>
      <c r="F47" s="279" t="s">
        <v>442</v>
      </c>
      <c r="G47" s="310"/>
      <c r="H47" s="310"/>
      <c r="I47" s="310" t="s">
        <v>637</v>
      </c>
      <c r="J47" s="279"/>
      <c r="K47" s="135"/>
      <c r="L47" s="135"/>
      <c r="M47" s="135"/>
      <c r="N47" s="135"/>
      <c r="O47" s="135"/>
      <c r="P47" s="135"/>
      <c r="Q47" s="135"/>
      <c r="R47" s="135"/>
      <c r="S47" s="135"/>
      <c r="T47" s="135"/>
    </row>
    <row r="48" spans="1:20">
      <c r="A48" s="278">
        <v>3.0456365231481482E-2</v>
      </c>
      <c r="B48" s="279" t="s">
        <v>46</v>
      </c>
      <c r="C48" s="279" t="s">
        <v>412</v>
      </c>
      <c r="D48" s="279" t="s">
        <v>415</v>
      </c>
      <c r="E48" s="279" t="s">
        <v>617</v>
      </c>
      <c r="F48" s="279" t="s">
        <v>440</v>
      </c>
      <c r="G48" s="310" t="s">
        <v>637</v>
      </c>
      <c r="H48" s="310"/>
      <c r="I48" s="310"/>
      <c r="J48" s="279"/>
      <c r="K48" s="135"/>
      <c r="L48" s="135"/>
      <c r="M48" s="135"/>
      <c r="N48" s="135"/>
      <c r="O48" s="135"/>
      <c r="P48" s="135"/>
      <c r="Q48" s="135"/>
      <c r="R48" s="135"/>
      <c r="S48" s="135"/>
      <c r="T48" s="135"/>
    </row>
    <row r="49" spans="1:20">
      <c r="A49" s="278">
        <v>3.8899983182870371E-2</v>
      </c>
      <c r="B49" s="279" t="s">
        <v>44</v>
      </c>
      <c r="C49" s="279" t="s">
        <v>412</v>
      </c>
      <c r="D49" s="279" t="s">
        <v>415</v>
      </c>
      <c r="E49" s="279" t="s">
        <v>436</v>
      </c>
      <c r="F49" s="279" t="s">
        <v>440</v>
      </c>
      <c r="G49" s="310"/>
      <c r="H49" s="310" t="s">
        <v>637</v>
      </c>
      <c r="I49" s="310"/>
      <c r="J49" s="279"/>
      <c r="K49" s="135"/>
      <c r="L49" s="135"/>
      <c r="M49" s="135"/>
      <c r="N49" s="135"/>
      <c r="O49" s="135"/>
      <c r="P49" s="135"/>
      <c r="Q49" s="135"/>
      <c r="R49" s="135"/>
      <c r="S49" s="135"/>
      <c r="T49" s="135"/>
    </row>
    <row r="50" spans="1:20">
      <c r="A50" s="278">
        <v>5.2060646157407409E-2</v>
      </c>
      <c r="B50" s="279" t="s">
        <v>44</v>
      </c>
      <c r="C50" s="279" t="s">
        <v>413</v>
      </c>
      <c r="D50" s="279" t="s">
        <v>416</v>
      </c>
      <c r="E50" s="279" t="s">
        <v>432</v>
      </c>
      <c r="F50" s="279" t="s">
        <v>442</v>
      </c>
      <c r="G50" s="310"/>
      <c r="H50" s="310" t="s">
        <v>637</v>
      </c>
      <c r="I50" s="310"/>
      <c r="J50" s="279"/>
      <c r="K50" s="135"/>
      <c r="L50" s="135"/>
      <c r="M50" s="135"/>
      <c r="N50" s="135"/>
      <c r="O50" s="135"/>
      <c r="P50" s="135"/>
      <c r="Q50" s="135"/>
      <c r="R50" s="135"/>
      <c r="S50" s="135"/>
      <c r="T50" s="135"/>
    </row>
    <row r="51" spans="1:20">
      <c r="A51" s="278">
        <v>5.2753131296296302E-2</v>
      </c>
      <c r="B51" s="279" t="s">
        <v>44</v>
      </c>
      <c r="C51" s="279" t="s">
        <v>412</v>
      </c>
      <c r="D51" s="279" t="s">
        <v>415</v>
      </c>
      <c r="E51" s="279" t="s">
        <v>432</v>
      </c>
      <c r="F51" s="279" t="s">
        <v>440</v>
      </c>
      <c r="G51" s="310"/>
      <c r="H51" s="310"/>
      <c r="I51" s="310" t="s">
        <v>637</v>
      </c>
      <c r="J51" s="279"/>
      <c r="K51" s="135"/>
      <c r="L51" s="135"/>
      <c r="M51" s="135"/>
      <c r="N51" s="135"/>
      <c r="O51" s="135"/>
      <c r="P51" s="135"/>
      <c r="Q51" s="135"/>
      <c r="R51" s="135"/>
      <c r="S51" s="135"/>
      <c r="T51" s="135"/>
    </row>
    <row r="52" spans="1:20">
      <c r="A52" s="278">
        <v>5.7874384641203702E-2</v>
      </c>
      <c r="B52" s="279" t="s">
        <v>44</v>
      </c>
      <c r="C52" s="279" t="s">
        <v>413</v>
      </c>
      <c r="D52" s="279" t="s">
        <v>416</v>
      </c>
      <c r="E52" s="279" t="s">
        <v>434</v>
      </c>
      <c r="F52" s="279" t="s">
        <v>441</v>
      </c>
      <c r="G52" s="310"/>
      <c r="H52" s="310"/>
      <c r="I52" s="310" t="s">
        <v>637</v>
      </c>
      <c r="J52" s="279"/>
      <c r="K52" s="135"/>
      <c r="L52" s="135"/>
      <c r="M52" s="135"/>
      <c r="N52" s="135"/>
      <c r="O52" s="135"/>
      <c r="P52" s="135"/>
      <c r="Q52" s="135"/>
      <c r="R52" s="135"/>
      <c r="S52" s="135"/>
      <c r="T52" s="135"/>
    </row>
    <row r="53" spans="1:20">
      <c r="A53" s="278"/>
      <c r="B53" s="279"/>
      <c r="C53" s="279"/>
      <c r="D53" s="279"/>
      <c r="E53" s="279"/>
      <c r="F53" s="279"/>
      <c r="G53" s="310"/>
      <c r="H53" s="310"/>
      <c r="I53" s="310"/>
      <c r="J53" s="279"/>
      <c r="K53" s="135"/>
      <c r="L53" s="135"/>
      <c r="M53" s="135"/>
      <c r="N53" s="135"/>
      <c r="O53" s="135"/>
      <c r="P53" s="135"/>
      <c r="Q53" s="135"/>
      <c r="R53" s="135"/>
      <c r="S53" s="135"/>
      <c r="T53" s="135"/>
    </row>
    <row r="54" spans="1:20">
      <c r="A54" s="112" t="s">
        <v>473</v>
      </c>
      <c r="B54" s="113" t="s">
        <v>210</v>
      </c>
      <c r="C54" s="113" t="s">
        <v>144</v>
      </c>
      <c r="E54" s="279"/>
      <c r="F54" s="279"/>
      <c r="G54" s="310"/>
      <c r="H54" s="310"/>
      <c r="I54" s="310"/>
      <c r="J54" s="279"/>
      <c r="K54" s="135"/>
      <c r="L54" s="135"/>
      <c r="M54" s="135"/>
      <c r="N54" s="135"/>
      <c r="O54" s="135"/>
      <c r="P54" s="135"/>
      <c r="Q54" s="135"/>
      <c r="R54" s="135"/>
      <c r="S54" s="135"/>
      <c r="T54" s="135"/>
    </row>
    <row r="55" spans="1:20">
      <c r="A55" s="114" t="s">
        <v>142</v>
      </c>
      <c r="B55" s="115">
        <f>COUNTIFS(DetailMelees[Introduction pour],"N",DetailMelees[Issue],"G")</f>
        <v>5</v>
      </c>
      <c r="C55" s="115">
        <f>COUNTIFS(DetailMelees[Introduction pour],"N",DetailMelees[Issue],"P")</f>
        <v>0</v>
      </c>
      <c r="E55" s="279"/>
      <c r="F55" s="279"/>
      <c r="G55" s="310"/>
      <c r="H55" s="310"/>
      <c r="I55" s="310"/>
      <c r="J55" s="279"/>
      <c r="K55" s="135"/>
      <c r="L55" s="135"/>
      <c r="M55" s="135"/>
      <c r="N55" s="135"/>
      <c r="O55" s="135"/>
      <c r="P55" s="135"/>
      <c r="Q55" s="135"/>
      <c r="R55" s="135"/>
      <c r="S55" s="135"/>
      <c r="T55" s="135"/>
    </row>
    <row r="56" spans="1:20">
      <c r="A56" s="106" t="s">
        <v>172</v>
      </c>
      <c r="B56" s="107">
        <f>COUNTIFS(DetailMelees[Introduction pour],"E",DetailMelees[Issue],"P")</f>
        <v>5</v>
      </c>
      <c r="C56" s="107">
        <f>COUNTIFS(DetailMelees[Introduction pour],"E",DetailMelees[Issue],"G")</f>
        <v>0</v>
      </c>
      <c r="E56" s="279"/>
      <c r="F56" s="279"/>
      <c r="G56" s="310"/>
      <c r="H56" s="310"/>
      <c r="I56" s="310"/>
      <c r="J56" s="279"/>
      <c r="K56" s="135"/>
      <c r="L56" s="135"/>
      <c r="M56" s="135"/>
      <c r="N56" s="135"/>
      <c r="O56" s="135"/>
      <c r="P56" s="135"/>
      <c r="Q56" s="135"/>
      <c r="R56" s="135"/>
      <c r="S56" s="135"/>
      <c r="T56" s="135"/>
    </row>
    <row r="57" spans="1:20">
      <c r="E57" s="279"/>
      <c r="F57" s="279"/>
      <c r="G57" s="310"/>
      <c r="H57" s="310"/>
      <c r="I57" s="310"/>
      <c r="J57" s="279"/>
      <c r="K57" s="135"/>
      <c r="L57" s="135"/>
      <c r="M57" s="135"/>
      <c r="N57" s="135"/>
      <c r="O57" s="135"/>
      <c r="P57" s="135"/>
      <c r="Q57" s="135"/>
      <c r="R57" s="135"/>
      <c r="S57" s="135"/>
      <c r="T57" s="135"/>
    </row>
    <row r="58" spans="1:20">
      <c r="A58" s="254" t="s">
        <v>507</v>
      </c>
      <c r="B58" s="254"/>
      <c r="E58" s="279"/>
      <c r="F58" s="279"/>
      <c r="G58" s="310"/>
      <c r="H58" s="310"/>
      <c r="I58" s="310"/>
      <c r="J58" s="279"/>
      <c r="K58" s="135"/>
      <c r="L58" s="135"/>
      <c r="M58" s="135"/>
      <c r="N58" s="135"/>
      <c r="O58" s="135"/>
      <c r="P58" s="135"/>
      <c r="Q58" s="135"/>
      <c r="R58" s="135"/>
      <c r="S58" s="135"/>
      <c r="T58" s="135"/>
    </row>
    <row r="59" spans="1:20">
      <c r="A59" s="254"/>
      <c r="B59" s="254"/>
      <c r="E59" s="279"/>
      <c r="F59" s="279"/>
      <c r="G59" s="310"/>
      <c r="H59" s="310"/>
      <c r="I59" s="310"/>
      <c r="J59" s="279"/>
      <c r="K59" s="135"/>
      <c r="L59" s="135"/>
      <c r="M59" s="135"/>
      <c r="N59" s="135"/>
      <c r="O59" s="135"/>
      <c r="P59" s="135"/>
      <c r="Q59" s="135"/>
      <c r="R59" s="135"/>
      <c r="S59" s="135"/>
      <c r="T59" s="135"/>
    </row>
    <row r="60" spans="1:20">
      <c r="E60" s="279"/>
      <c r="F60" s="279"/>
      <c r="G60" s="310"/>
      <c r="H60" s="310"/>
      <c r="I60" s="310"/>
      <c r="J60" s="279"/>
      <c r="K60" s="135"/>
      <c r="L60" s="135"/>
      <c r="M60" s="135"/>
      <c r="N60" s="135"/>
      <c r="O60" s="135"/>
      <c r="P60" s="135"/>
      <c r="Q60" s="135"/>
      <c r="R60" s="135"/>
      <c r="S60" s="135"/>
      <c r="T60" s="135"/>
    </row>
    <row r="61" spans="1:20">
      <c r="G61" s="95"/>
      <c r="H61" s="95"/>
      <c r="I61" s="95"/>
      <c r="K61" s="135"/>
      <c r="L61" s="135"/>
      <c r="M61" s="135"/>
      <c r="N61" s="135"/>
      <c r="O61" s="135"/>
      <c r="P61" s="135"/>
      <c r="Q61" s="135"/>
      <c r="R61" s="135"/>
      <c r="S61" s="135"/>
      <c r="T61" s="135"/>
    </row>
    <row r="62" spans="1:20">
      <c r="E62" s="135"/>
      <c r="F62" s="135"/>
      <c r="G62" s="166"/>
      <c r="H62" s="166"/>
      <c r="I62" s="166"/>
      <c r="J62" s="135"/>
      <c r="K62" s="135"/>
      <c r="L62" s="135"/>
      <c r="M62" s="135"/>
      <c r="N62" s="135"/>
      <c r="O62" s="135"/>
      <c r="P62" s="135"/>
      <c r="Q62" s="135"/>
      <c r="R62" s="135"/>
      <c r="S62" s="135"/>
      <c r="T62" s="135"/>
    </row>
    <row r="63" spans="1:20">
      <c r="E63" s="135"/>
      <c r="F63" s="135"/>
      <c r="G63" s="166"/>
      <c r="H63" s="166"/>
      <c r="I63" s="166"/>
      <c r="J63" s="135"/>
      <c r="K63" s="135"/>
      <c r="L63" s="135"/>
      <c r="M63" s="135"/>
      <c r="N63" s="135"/>
      <c r="O63" s="135"/>
      <c r="P63" s="135"/>
      <c r="Q63" s="135"/>
      <c r="R63" s="135"/>
      <c r="S63" s="135"/>
      <c r="T63" s="135"/>
    </row>
    <row r="64" spans="1:20">
      <c r="E64" s="135"/>
      <c r="F64" s="135"/>
      <c r="G64" s="166"/>
      <c r="H64" s="166"/>
      <c r="I64" s="166"/>
      <c r="J64" s="135"/>
      <c r="K64" s="135"/>
      <c r="L64" s="135"/>
      <c r="M64" s="135"/>
      <c r="N64" s="135"/>
      <c r="O64" s="135"/>
      <c r="P64" s="135"/>
      <c r="Q64" s="135"/>
      <c r="R64" s="135"/>
      <c r="S64" s="135"/>
      <c r="T64" s="135"/>
    </row>
    <row r="65" spans="1:20">
      <c r="E65" s="135"/>
      <c r="F65" s="135"/>
      <c r="G65" s="166"/>
      <c r="H65" s="166"/>
      <c r="I65" s="166"/>
      <c r="J65" s="135"/>
      <c r="K65" s="135"/>
      <c r="L65" s="135"/>
      <c r="M65" s="135"/>
      <c r="N65" s="135"/>
      <c r="O65" s="135"/>
      <c r="P65" s="135"/>
      <c r="Q65" s="135"/>
      <c r="R65" s="135"/>
      <c r="S65" s="135"/>
      <c r="T65" s="135"/>
    </row>
    <row r="66" spans="1:20">
      <c r="C66" s="135"/>
      <c r="D66" s="135"/>
      <c r="E66" s="135"/>
      <c r="F66" s="135"/>
      <c r="G66" s="166"/>
      <c r="H66" s="166"/>
      <c r="I66" s="166"/>
      <c r="J66" s="135"/>
      <c r="K66" s="135"/>
      <c r="L66" s="135"/>
      <c r="M66" s="135"/>
      <c r="N66" s="135"/>
      <c r="O66" s="135"/>
      <c r="P66" s="135"/>
      <c r="Q66" s="135"/>
      <c r="R66" s="135"/>
      <c r="S66" s="135"/>
      <c r="T66" s="135"/>
    </row>
    <row r="67" spans="1:20">
      <c r="C67" s="135"/>
      <c r="D67" s="135"/>
      <c r="E67" s="135"/>
      <c r="F67" s="135"/>
      <c r="G67" s="166"/>
      <c r="H67" s="166"/>
      <c r="I67" s="166"/>
      <c r="J67" s="135"/>
      <c r="K67" s="135"/>
      <c r="L67" s="135"/>
      <c r="M67" s="135"/>
      <c r="N67" s="135"/>
      <c r="O67" s="135"/>
      <c r="P67" s="135"/>
      <c r="Q67" s="135"/>
      <c r="R67" s="135"/>
      <c r="S67" s="135"/>
      <c r="T67" s="135"/>
    </row>
    <row r="68" spans="1:20">
      <c r="C68" s="135"/>
      <c r="D68" s="135"/>
      <c r="E68" s="135"/>
      <c r="F68" s="135"/>
      <c r="G68" s="166"/>
      <c r="H68" s="166"/>
      <c r="I68" s="166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</row>
    <row r="69" spans="1:20">
      <c r="A69" s="135"/>
      <c r="B69" s="135"/>
      <c r="C69" s="135"/>
      <c r="D69" s="135"/>
      <c r="E69" s="135"/>
      <c r="F69" s="135"/>
      <c r="G69" s="166"/>
      <c r="H69" s="166"/>
      <c r="I69" s="166"/>
      <c r="J69" s="135"/>
      <c r="K69" s="135"/>
      <c r="L69" s="135"/>
      <c r="M69" s="135"/>
      <c r="N69" s="135"/>
      <c r="O69" s="135"/>
      <c r="P69" s="135"/>
      <c r="Q69" s="135"/>
      <c r="R69" s="135"/>
      <c r="S69" s="135"/>
      <c r="T69" s="135"/>
    </row>
    <row r="70" spans="1:20">
      <c r="A70" s="135"/>
      <c r="B70" s="135"/>
      <c r="C70" s="135"/>
      <c r="D70" s="135"/>
      <c r="E70" s="135"/>
      <c r="F70" s="135"/>
      <c r="G70" s="166"/>
      <c r="H70" s="166"/>
      <c r="I70" s="166"/>
      <c r="J70" s="135"/>
      <c r="K70" s="135"/>
      <c r="L70" s="135"/>
      <c r="M70" s="135"/>
      <c r="N70" s="135"/>
      <c r="O70" s="135"/>
      <c r="P70" s="135"/>
      <c r="Q70" s="135"/>
      <c r="R70" s="135"/>
      <c r="S70" s="135"/>
      <c r="T70" s="135"/>
    </row>
    <row r="71" spans="1:20">
      <c r="A71" s="135"/>
      <c r="B71" s="135"/>
      <c r="C71" s="135"/>
      <c r="D71" s="135"/>
      <c r="E71" s="135"/>
      <c r="F71" s="135"/>
      <c r="G71" s="166"/>
      <c r="H71" s="166"/>
      <c r="I71" s="166"/>
      <c r="J71" s="135"/>
      <c r="K71" s="135"/>
      <c r="L71" s="135"/>
      <c r="M71" s="135"/>
      <c r="N71" s="135"/>
      <c r="O71" s="135"/>
      <c r="P71" s="135"/>
      <c r="Q71" s="135"/>
      <c r="R71" s="135"/>
      <c r="S71" s="135"/>
      <c r="T71" s="135"/>
    </row>
    <row r="72" spans="1:20">
      <c r="A72" s="135"/>
      <c r="B72" s="135"/>
      <c r="C72" s="135"/>
      <c r="D72" s="135"/>
      <c r="E72" s="135"/>
      <c r="F72" s="135"/>
      <c r="G72" s="166"/>
      <c r="H72" s="166"/>
      <c r="I72" s="166"/>
      <c r="J72" s="135"/>
      <c r="K72" s="135"/>
      <c r="L72" s="135"/>
      <c r="M72" s="135"/>
      <c r="N72" s="135"/>
      <c r="O72" s="135"/>
      <c r="P72" s="135"/>
      <c r="Q72" s="135"/>
      <c r="R72" s="135"/>
      <c r="S72" s="135"/>
      <c r="T72" s="135"/>
    </row>
    <row r="73" spans="1:20">
      <c r="A73" s="135"/>
      <c r="B73" s="135"/>
      <c r="C73" s="135"/>
      <c r="D73" s="135"/>
      <c r="E73" s="135"/>
      <c r="F73" s="135"/>
      <c r="G73" s="166"/>
      <c r="H73" s="166"/>
      <c r="I73" s="166"/>
      <c r="J73" s="135"/>
      <c r="K73" s="135"/>
      <c r="L73" s="135"/>
      <c r="M73" s="135"/>
      <c r="N73" s="135"/>
      <c r="O73" s="135"/>
      <c r="P73" s="135"/>
      <c r="Q73" s="135"/>
      <c r="R73" s="135"/>
      <c r="S73" s="135"/>
      <c r="T73" s="135"/>
    </row>
    <row r="74" spans="1:20">
      <c r="A74" s="135"/>
      <c r="B74" s="135"/>
      <c r="C74" s="135"/>
      <c r="D74" s="135"/>
      <c r="E74" s="135"/>
      <c r="F74" s="135"/>
      <c r="G74" s="166"/>
      <c r="H74" s="166"/>
      <c r="I74" s="166"/>
      <c r="J74" s="135"/>
      <c r="K74" s="135"/>
      <c r="L74" s="135"/>
      <c r="M74" s="135"/>
      <c r="N74" s="135"/>
      <c r="O74" s="135"/>
      <c r="P74" s="135"/>
      <c r="Q74" s="135"/>
      <c r="R74" s="135"/>
      <c r="S74" s="135"/>
      <c r="T74" s="135"/>
    </row>
    <row r="75" spans="1:20">
      <c r="A75" s="135"/>
      <c r="B75" s="135"/>
      <c r="C75" s="135"/>
      <c r="D75" s="135"/>
      <c r="E75" s="135"/>
      <c r="F75" s="135"/>
      <c r="G75" s="166"/>
      <c r="H75" s="166"/>
      <c r="I75" s="166"/>
      <c r="J75" s="135"/>
      <c r="K75" s="135"/>
      <c r="L75" s="135"/>
      <c r="M75" s="135"/>
      <c r="N75" s="135"/>
      <c r="O75" s="135"/>
      <c r="P75" s="135"/>
      <c r="Q75" s="135"/>
      <c r="R75" s="135"/>
      <c r="S75" s="135"/>
      <c r="T75" s="135"/>
    </row>
    <row r="76" spans="1:20">
      <c r="A76" s="135"/>
      <c r="B76" s="135"/>
      <c r="C76" s="135"/>
      <c r="D76" s="135"/>
      <c r="E76" s="135"/>
      <c r="F76" s="135"/>
      <c r="G76" s="166"/>
      <c r="H76" s="166"/>
      <c r="I76" s="166"/>
      <c r="J76" s="135"/>
      <c r="K76" s="135"/>
      <c r="L76" s="135"/>
      <c r="M76" s="135"/>
      <c r="N76" s="135"/>
      <c r="O76" s="135"/>
      <c r="P76" s="135"/>
      <c r="Q76" s="135"/>
      <c r="R76" s="135"/>
      <c r="S76" s="135"/>
      <c r="T76" s="135"/>
    </row>
    <row r="77" spans="1:20">
      <c r="A77" s="135"/>
      <c r="B77" s="135"/>
      <c r="C77" s="135"/>
      <c r="D77" s="135"/>
      <c r="E77" s="135"/>
      <c r="F77" s="135"/>
      <c r="G77" s="166"/>
      <c r="H77" s="166"/>
      <c r="I77" s="166"/>
      <c r="J77" s="135"/>
      <c r="K77" s="135"/>
      <c r="L77" s="135"/>
      <c r="M77" s="135"/>
      <c r="N77" s="135"/>
      <c r="O77" s="135"/>
      <c r="P77" s="135"/>
      <c r="Q77" s="135"/>
      <c r="R77" s="135"/>
      <c r="S77" s="135"/>
      <c r="T77" s="135"/>
    </row>
    <row r="78" spans="1:20">
      <c r="A78" s="135"/>
      <c r="B78" s="135"/>
      <c r="C78" s="135"/>
      <c r="D78" s="135"/>
      <c r="E78" s="135"/>
      <c r="F78" s="135"/>
      <c r="G78" s="166"/>
      <c r="H78" s="166"/>
      <c r="I78" s="166"/>
      <c r="J78" s="135"/>
      <c r="K78" s="135"/>
      <c r="L78" s="135"/>
      <c r="M78" s="135"/>
      <c r="N78" s="135"/>
      <c r="O78" s="135"/>
      <c r="P78" s="135"/>
      <c r="Q78" s="135"/>
      <c r="R78" s="135"/>
      <c r="S78" s="135"/>
      <c r="T78" s="135"/>
    </row>
    <row r="79" spans="1:20">
      <c r="A79" s="135"/>
      <c r="B79" s="135"/>
      <c r="C79" s="135"/>
      <c r="D79" s="135"/>
      <c r="E79" s="135"/>
      <c r="F79" s="135"/>
      <c r="G79" s="166"/>
      <c r="H79" s="166"/>
      <c r="I79" s="166"/>
      <c r="J79" s="135"/>
      <c r="K79" s="135"/>
      <c r="L79" s="135"/>
      <c r="M79" s="135"/>
      <c r="N79" s="135"/>
      <c r="O79" s="135"/>
      <c r="P79" s="135"/>
      <c r="Q79" s="135"/>
      <c r="R79" s="135"/>
      <c r="S79" s="135"/>
      <c r="T79" s="135"/>
    </row>
    <row r="80" spans="1:20">
      <c r="A80" s="135"/>
      <c r="B80" s="135"/>
      <c r="C80" s="135"/>
      <c r="D80" s="135"/>
      <c r="E80" s="135"/>
      <c r="F80" s="135"/>
      <c r="G80" s="166"/>
      <c r="H80" s="166"/>
      <c r="I80" s="166"/>
      <c r="J80" s="135"/>
      <c r="K80" s="135"/>
      <c r="L80" s="135"/>
      <c r="M80" s="135"/>
      <c r="N80" s="135"/>
      <c r="O80" s="135"/>
      <c r="P80" s="135"/>
      <c r="Q80" s="135"/>
      <c r="R80" s="135"/>
      <c r="S80" s="135"/>
      <c r="T80" s="135"/>
    </row>
    <row r="81" spans="1:20">
      <c r="A81" s="135"/>
      <c r="B81" s="135"/>
      <c r="C81" s="135"/>
      <c r="D81" s="135"/>
      <c r="E81" s="135"/>
      <c r="F81" s="135"/>
      <c r="G81" s="166"/>
      <c r="H81" s="166"/>
      <c r="I81" s="166"/>
      <c r="J81" s="135"/>
      <c r="K81" s="135"/>
      <c r="L81" s="135"/>
      <c r="M81" s="135"/>
      <c r="N81" s="135"/>
      <c r="O81" s="135"/>
      <c r="P81" s="135"/>
      <c r="Q81" s="135"/>
      <c r="R81" s="135"/>
      <c r="S81" s="135"/>
      <c r="T81" s="135"/>
    </row>
    <row r="82" spans="1:20">
      <c r="A82" s="135"/>
      <c r="B82" s="135"/>
      <c r="C82" s="135"/>
      <c r="D82" s="135"/>
      <c r="E82" s="135"/>
      <c r="F82" s="135"/>
      <c r="G82" s="166"/>
      <c r="H82" s="166"/>
      <c r="I82" s="166"/>
      <c r="J82" s="135"/>
      <c r="K82" s="135"/>
      <c r="L82" s="135"/>
      <c r="M82" s="135"/>
      <c r="N82" s="135"/>
      <c r="O82" s="135"/>
      <c r="P82" s="135"/>
      <c r="Q82" s="135"/>
      <c r="R82" s="135"/>
      <c r="S82" s="135"/>
      <c r="T82" s="135"/>
    </row>
    <row r="83" spans="1:20">
      <c r="A83" s="135"/>
      <c r="B83" s="135"/>
      <c r="C83" s="135"/>
      <c r="D83" s="135"/>
      <c r="E83" s="135"/>
      <c r="F83" s="135"/>
      <c r="G83" s="166"/>
      <c r="H83" s="166"/>
      <c r="I83" s="166"/>
      <c r="J83" s="135"/>
      <c r="K83" s="135"/>
      <c r="L83" s="135"/>
      <c r="M83" s="135"/>
      <c r="N83" s="135"/>
      <c r="O83" s="135"/>
      <c r="P83" s="135"/>
      <c r="Q83" s="135"/>
      <c r="R83" s="135"/>
      <c r="S83" s="135"/>
      <c r="T83" s="135"/>
    </row>
    <row r="84" spans="1:20">
      <c r="A84" s="135"/>
      <c r="B84" s="135"/>
      <c r="C84" s="135"/>
      <c r="D84" s="135"/>
      <c r="E84" s="135"/>
      <c r="F84" s="135"/>
      <c r="G84" s="166"/>
      <c r="H84" s="166"/>
      <c r="I84" s="166"/>
      <c r="J84" s="135"/>
      <c r="K84" s="135"/>
      <c r="L84" s="135"/>
      <c r="M84" s="135"/>
      <c r="N84" s="135"/>
      <c r="O84" s="135"/>
      <c r="P84" s="135"/>
      <c r="Q84" s="135"/>
      <c r="R84" s="135"/>
      <c r="S84" s="135"/>
      <c r="T84" s="135"/>
    </row>
    <row r="85" spans="1:20">
      <c r="A85" s="135"/>
      <c r="B85" s="135"/>
      <c r="C85" s="135"/>
      <c r="D85" s="135"/>
      <c r="E85" s="135"/>
      <c r="F85" s="135"/>
      <c r="G85" s="135"/>
      <c r="H85" s="135"/>
      <c r="I85" s="135"/>
      <c r="J85" s="135"/>
      <c r="K85" s="135"/>
      <c r="L85" s="135"/>
      <c r="M85" s="135"/>
      <c r="N85" s="135"/>
      <c r="O85" s="135"/>
      <c r="P85" s="135"/>
      <c r="Q85" s="135"/>
      <c r="R85" s="135"/>
      <c r="S85" s="135"/>
      <c r="T85" s="135"/>
    </row>
    <row r="86" spans="1:20">
      <c r="A86" s="135"/>
      <c r="B86" s="135"/>
      <c r="C86" s="135"/>
      <c r="D86" s="135"/>
      <c r="E86" s="135"/>
      <c r="F86" s="135"/>
      <c r="G86" s="135"/>
      <c r="H86" s="135"/>
      <c r="I86" s="135"/>
      <c r="J86" s="135"/>
      <c r="K86" s="135"/>
      <c r="L86" s="135"/>
      <c r="M86" s="135"/>
      <c r="N86" s="135"/>
      <c r="O86" s="135"/>
      <c r="P86" s="135"/>
      <c r="Q86" s="135"/>
      <c r="R86" s="135"/>
      <c r="S86" s="135"/>
      <c r="T86" s="135"/>
    </row>
    <row r="87" spans="1:20">
      <c r="A87" s="135"/>
      <c r="B87" s="135"/>
      <c r="C87" s="135"/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</row>
    <row r="88" spans="1:20">
      <c r="A88" s="135"/>
      <c r="B88" s="135"/>
      <c r="C88" s="135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</row>
    <row r="89" spans="1:20">
      <c r="A89" s="135"/>
      <c r="B89" s="135"/>
      <c r="C89" s="135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</row>
    <row r="90" spans="1:20">
      <c r="A90" s="135"/>
      <c r="B90" s="135"/>
      <c r="C90" s="135"/>
      <c r="D90" s="135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35"/>
      <c r="P90" s="135"/>
      <c r="Q90" s="135"/>
      <c r="R90" s="135"/>
      <c r="S90" s="135"/>
      <c r="T90" s="135"/>
    </row>
    <row r="91" spans="1:20">
      <c r="A91" s="135"/>
      <c r="B91" s="135"/>
      <c r="C91" s="135"/>
      <c r="D91" s="135"/>
      <c r="E91" s="135"/>
      <c r="F91" s="135"/>
      <c r="G91" s="135"/>
      <c r="H91" s="135"/>
      <c r="I91" s="135"/>
      <c r="J91" s="135"/>
      <c r="K91" s="135"/>
      <c r="L91" s="135"/>
      <c r="M91" s="135"/>
      <c r="N91" s="135"/>
      <c r="O91" s="135"/>
      <c r="P91" s="135"/>
      <c r="Q91" s="135"/>
      <c r="R91" s="135"/>
      <c r="S91" s="135"/>
      <c r="T91" s="135"/>
    </row>
    <row r="92" spans="1:20">
      <c r="A92" s="135"/>
      <c r="B92" s="135"/>
      <c r="C92" s="135"/>
      <c r="D92" s="135"/>
      <c r="E92" s="135"/>
      <c r="F92" s="135"/>
      <c r="G92" s="135"/>
      <c r="H92" s="135"/>
      <c r="I92" s="135"/>
      <c r="J92" s="135"/>
      <c r="K92" s="135"/>
      <c r="L92" s="135"/>
      <c r="M92" s="135"/>
      <c r="N92" s="135"/>
      <c r="O92" s="135"/>
      <c r="P92" s="135"/>
      <c r="Q92" s="135"/>
      <c r="R92" s="135"/>
      <c r="S92" s="135"/>
      <c r="T92" s="135"/>
    </row>
    <row r="93" spans="1:20">
      <c r="A93" s="135"/>
      <c r="B93" s="135"/>
      <c r="C93" s="135"/>
      <c r="D93" s="135"/>
      <c r="E93" s="135"/>
      <c r="F93" s="135"/>
      <c r="G93" s="135"/>
      <c r="H93" s="135"/>
      <c r="I93" s="135"/>
      <c r="J93" s="135"/>
      <c r="K93" s="135"/>
      <c r="L93" s="135"/>
      <c r="M93" s="135"/>
      <c r="N93" s="135"/>
      <c r="O93" s="135"/>
      <c r="P93" s="135"/>
      <c r="Q93" s="135"/>
      <c r="R93" s="135"/>
      <c r="S93" s="135"/>
      <c r="T93" s="135"/>
    </row>
    <row r="94" spans="1:20">
      <c r="A94" s="135"/>
      <c r="B94" s="135"/>
      <c r="C94" s="135"/>
      <c r="D94" s="135"/>
      <c r="E94" s="135"/>
      <c r="F94" s="135"/>
      <c r="G94" s="135"/>
      <c r="H94" s="135"/>
      <c r="I94" s="135"/>
      <c r="J94" s="135"/>
      <c r="K94" s="135"/>
      <c r="L94" s="135"/>
      <c r="M94" s="135"/>
      <c r="N94" s="135"/>
      <c r="O94" s="135"/>
      <c r="P94" s="135"/>
      <c r="Q94" s="135"/>
      <c r="R94" s="135"/>
      <c r="S94" s="135"/>
      <c r="T94" s="135"/>
    </row>
    <row r="95" spans="1:20">
      <c r="A95" s="135"/>
      <c r="B95" s="135"/>
      <c r="C95" s="135"/>
      <c r="D95" s="135"/>
      <c r="E95" s="135"/>
      <c r="F95" s="135"/>
      <c r="G95" s="135"/>
      <c r="H95" s="135"/>
      <c r="I95" s="135"/>
      <c r="J95" s="135"/>
      <c r="K95" s="135"/>
      <c r="L95" s="135"/>
      <c r="M95" s="135"/>
      <c r="N95" s="135"/>
      <c r="O95" s="135"/>
      <c r="P95" s="135"/>
      <c r="Q95" s="135"/>
      <c r="R95" s="135"/>
      <c r="S95" s="135"/>
      <c r="T95" s="135"/>
    </row>
    <row r="96" spans="1:20">
      <c r="A96" s="135"/>
      <c r="B96" s="135"/>
      <c r="C96" s="135"/>
      <c r="D96" s="135"/>
      <c r="E96" s="135"/>
      <c r="F96" s="135"/>
      <c r="G96" s="135"/>
      <c r="H96" s="135"/>
      <c r="I96" s="135"/>
      <c r="J96" s="135"/>
      <c r="K96" s="135"/>
      <c r="L96" s="135"/>
      <c r="M96" s="135"/>
      <c r="N96" s="135"/>
      <c r="O96" s="135"/>
      <c r="P96" s="135"/>
      <c r="Q96" s="135"/>
      <c r="R96" s="135"/>
      <c r="S96" s="135"/>
      <c r="T96" s="135"/>
    </row>
    <row r="97" spans="1:20">
      <c r="A97" s="135"/>
      <c r="B97" s="135"/>
      <c r="C97" s="135"/>
      <c r="D97" s="135"/>
      <c r="E97" s="135"/>
      <c r="F97" s="135"/>
      <c r="G97" s="135"/>
      <c r="H97" s="135"/>
      <c r="I97" s="135"/>
      <c r="J97" s="135"/>
      <c r="K97" s="135"/>
      <c r="L97" s="135"/>
      <c r="M97" s="135"/>
      <c r="N97" s="135"/>
      <c r="O97" s="135"/>
      <c r="P97" s="135"/>
      <c r="Q97" s="135"/>
      <c r="R97" s="135"/>
      <c r="S97" s="135"/>
      <c r="T97" s="135"/>
    </row>
    <row r="98" spans="1:20">
      <c r="A98" s="135"/>
      <c r="B98" s="135"/>
      <c r="C98" s="135"/>
      <c r="D98" s="135"/>
      <c r="E98" s="135"/>
      <c r="F98" s="135"/>
      <c r="G98" s="135"/>
      <c r="H98" s="135"/>
      <c r="I98" s="135"/>
      <c r="J98" s="135"/>
      <c r="K98" s="135"/>
      <c r="L98" s="135"/>
      <c r="M98" s="135"/>
      <c r="N98" s="135"/>
      <c r="O98" s="135"/>
      <c r="P98" s="135"/>
      <c r="Q98" s="135"/>
      <c r="R98" s="135"/>
      <c r="S98" s="135"/>
      <c r="T98" s="135"/>
    </row>
    <row r="99" spans="1:20">
      <c r="A99" s="135"/>
      <c r="B99" s="135"/>
      <c r="C99" s="135"/>
      <c r="D99" s="135"/>
      <c r="E99" s="135"/>
      <c r="F99" s="135"/>
      <c r="G99" s="135"/>
      <c r="H99" s="135"/>
      <c r="I99" s="135"/>
      <c r="J99" s="135"/>
      <c r="K99" s="135"/>
      <c r="L99" s="135"/>
      <c r="M99" s="135"/>
      <c r="N99" s="135"/>
      <c r="O99" s="135"/>
      <c r="P99" s="135"/>
      <c r="Q99" s="135"/>
      <c r="R99" s="135"/>
      <c r="S99" s="135"/>
      <c r="T99" s="135"/>
    </row>
    <row r="100" spans="1:20">
      <c r="A100" s="135"/>
      <c r="B100" s="135"/>
      <c r="C100" s="135"/>
      <c r="D100" s="135"/>
      <c r="E100" s="135"/>
      <c r="F100" s="135"/>
      <c r="G100" s="135"/>
      <c r="H100" s="135"/>
      <c r="I100" s="135"/>
      <c r="J100" s="135"/>
      <c r="K100" s="135"/>
      <c r="L100" s="135"/>
      <c r="M100" s="135"/>
      <c r="N100" s="135"/>
      <c r="O100" s="135"/>
      <c r="P100" s="135"/>
      <c r="Q100" s="135"/>
      <c r="R100" s="135"/>
      <c r="S100" s="135"/>
      <c r="T100" s="135"/>
    </row>
    <row r="101" spans="1:20">
      <c r="A101" s="135"/>
      <c r="B101" s="135"/>
      <c r="C101" s="135"/>
      <c r="D101" s="135"/>
      <c r="E101" s="135"/>
      <c r="F101" s="135"/>
      <c r="G101" s="135"/>
      <c r="H101" s="135"/>
      <c r="I101" s="135"/>
      <c r="J101" s="135"/>
      <c r="K101" s="135"/>
      <c r="L101" s="135"/>
      <c r="M101" s="135"/>
      <c r="N101" s="135"/>
      <c r="O101" s="135"/>
      <c r="P101" s="135"/>
      <c r="Q101" s="135"/>
      <c r="R101" s="135"/>
      <c r="S101" s="135"/>
      <c r="T101" s="135"/>
    </row>
    <row r="102" spans="1:20">
      <c r="A102" s="135"/>
      <c r="B102" s="135"/>
      <c r="C102" s="135"/>
      <c r="D102" s="135"/>
      <c r="E102" s="135"/>
      <c r="F102" s="135"/>
      <c r="G102" s="135"/>
      <c r="H102" s="135"/>
      <c r="I102" s="135"/>
      <c r="J102" s="135"/>
      <c r="K102" s="135"/>
      <c r="L102" s="135"/>
      <c r="M102" s="135"/>
      <c r="N102" s="135"/>
      <c r="O102" s="135"/>
      <c r="P102" s="135"/>
      <c r="Q102" s="135"/>
      <c r="R102" s="135"/>
      <c r="S102" s="135"/>
      <c r="T102" s="135"/>
    </row>
    <row r="103" spans="1:20">
      <c r="A103" s="135"/>
      <c r="B103" s="135"/>
      <c r="C103" s="135"/>
      <c r="D103" s="135"/>
      <c r="E103" s="135"/>
      <c r="F103" s="135"/>
      <c r="G103" s="135"/>
      <c r="H103" s="135"/>
      <c r="I103" s="135"/>
      <c r="J103" s="135"/>
      <c r="K103" s="135"/>
      <c r="L103" s="135"/>
      <c r="M103" s="135"/>
      <c r="N103" s="135"/>
      <c r="O103" s="135"/>
      <c r="P103" s="135"/>
      <c r="Q103" s="135"/>
      <c r="R103" s="135"/>
      <c r="S103" s="135"/>
      <c r="T103" s="135"/>
    </row>
    <row r="104" spans="1:20">
      <c r="A104" s="135"/>
      <c r="B104" s="135"/>
      <c r="C104" s="135"/>
      <c r="D104" s="135"/>
      <c r="E104" s="135"/>
      <c r="F104" s="135"/>
      <c r="G104" s="135"/>
      <c r="H104" s="135"/>
      <c r="I104" s="135"/>
      <c r="J104" s="135"/>
      <c r="K104" s="135"/>
      <c r="L104" s="135"/>
      <c r="M104" s="135"/>
      <c r="N104" s="135"/>
      <c r="O104" s="135"/>
      <c r="P104" s="135"/>
      <c r="Q104" s="135"/>
      <c r="R104" s="135"/>
      <c r="S104" s="135"/>
      <c r="T104" s="135"/>
    </row>
    <row r="105" spans="1:20">
      <c r="A105" s="135"/>
      <c r="B105" s="135"/>
      <c r="C105" s="135"/>
      <c r="D105" s="135"/>
      <c r="E105" s="135"/>
      <c r="F105" s="135"/>
      <c r="G105" s="135"/>
      <c r="H105" s="135"/>
      <c r="I105" s="135"/>
      <c r="J105" s="135"/>
      <c r="K105" s="135"/>
      <c r="L105" s="135"/>
      <c r="M105" s="135"/>
      <c r="N105" s="135"/>
      <c r="O105" s="135"/>
      <c r="P105" s="135"/>
      <c r="Q105" s="135"/>
      <c r="R105" s="135"/>
      <c r="S105" s="135"/>
      <c r="T105" s="135"/>
    </row>
    <row r="106" spans="1:20">
      <c r="A106" s="135"/>
      <c r="B106" s="135"/>
      <c r="C106" s="135"/>
      <c r="D106" s="135"/>
      <c r="E106" s="135"/>
      <c r="F106" s="135"/>
      <c r="G106" s="135"/>
      <c r="H106" s="135"/>
      <c r="I106" s="135"/>
      <c r="J106" s="135"/>
      <c r="K106" s="135"/>
      <c r="L106" s="135"/>
      <c r="M106" s="135"/>
      <c r="N106" s="135"/>
      <c r="O106" s="135"/>
      <c r="P106" s="135"/>
      <c r="Q106" s="135"/>
      <c r="R106" s="135"/>
      <c r="S106" s="135"/>
      <c r="T106" s="135"/>
    </row>
    <row r="107" spans="1:20">
      <c r="A107" s="135"/>
      <c r="B107" s="135"/>
      <c r="C107" s="135"/>
      <c r="D107" s="135"/>
      <c r="E107" s="135"/>
      <c r="F107" s="135"/>
      <c r="G107" s="135"/>
      <c r="H107" s="135"/>
      <c r="I107" s="135"/>
      <c r="J107" s="135"/>
      <c r="K107" s="135"/>
      <c r="L107" s="135"/>
      <c r="M107" s="135"/>
      <c r="N107" s="135"/>
      <c r="O107" s="135"/>
      <c r="P107" s="135"/>
      <c r="Q107" s="135"/>
      <c r="R107" s="135"/>
      <c r="S107" s="135"/>
      <c r="T107" s="135"/>
    </row>
    <row r="108" spans="1:20">
      <c r="A108" s="135"/>
      <c r="B108" s="135"/>
      <c r="C108" s="135"/>
      <c r="D108" s="135"/>
      <c r="E108" s="135"/>
      <c r="F108" s="135"/>
      <c r="G108" s="135"/>
      <c r="H108" s="135"/>
      <c r="I108" s="135"/>
      <c r="J108" s="135"/>
      <c r="K108" s="135"/>
      <c r="L108" s="135"/>
      <c r="M108" s="135"/>
      <c r="N108" s="135"/>
      <c r="O108" s="135"/>
      <c r="P108" s="135"/>
      <c r="Q108" s="135"/>
      <c r="R108" s="135"/>
      <c r="S108" s="135"/>
      <c r="T108" s="135"/>
    </row>
    <row r="109" spans="1:20">
      <c r="A109" s="135"/>
      <c r="B109" s="135"/>
      <c r="C109" s="135"/>
      <c r="D109" s="135"/>
      <c r="E109" s="135"/>
      <c r="F109" s="135"/>
      <c r="G109" s="135"/>
      <c r="H109" s="135"/>
      <c r="I109" s="135"/>
      <c r="J109" s="135"/>
      <c r="K109" s="135"/>
      <c r="L109" s="135"/>
      <c r="M109" s="135"/>
      <c r="N109" s="135"/>
      <c r="O109" s="135"/>
      <c r="P109" s="135"/>
      <c r="Q109" s="135"/>
      <c r="R109" s="135"/>
      <c r="S109" s="135"/>
      <c r="T109" s="135"/>
    </row>
    <row r="110" spans="1:20">
      <c r="A110" s="135"/>
      <c r="B110" s="135"/>
      <c r="C110" s="135"/>
      <c r="D110" s="135"/>
      <c r="E110" s="135"/>
      <c r="F110" s="135"/>
      <c r="G110" s="135"/>
      <c r="H110" s="135"/>
      <c r="I110" s="135"/>
      <c r="J110" s="135"/>
      <c r="K110" s="135"/>
      <c r="L110" s="135"/>
      <c r="M110" s="135"/>
      <c r="N110" s="135"/>
      <c r="O110" s="135"/>
      <c r="P110" s="135"/>
      <c r="Q110" s="135"/>
      <c r="R110" s="135"/>
      <c r="S110" s="135"/>
      <c r="T110" s="135"/>
    </row>
    <row r="111" spans="1:20">
      <c r="A111" s="135"/>
      <c r="B111" s="135"/>
      <c r="C111" s="135"/>
      <c r="D111" s="135"/>
      <c r="E111" s="135"/>
      <c r="F111" s="135"/>
      <c r="G111" s="135"/>
      <c r="H111" s="135"/>
      <c r="I111" s="135"/>
      <c r="J111" s="135"/>
      <c r="K111" s="135"/>
      <c r="L111" s="135"/>
      <c r="M111" s="135"/>
      <c r="N111" s="135"/>
      <c r="O111" s="135"/>
      <c r="P111" s="135"/>
      <c r="Q111" s="135"/>
      <c r="R111" s="135"/>
      <c r="S111" s="135"/>
      <c r="T111" s="135"/>
    </row>
    <row r="112" spans="1:20">
      <c r="A112" s="135"/>
      <c r="B112" s="135"/>
      <c r="C112" s="135"/>
      <c r="D112" s="135"/>
      <c r="E112" s="135"/>
      <c r="F112" s="135"/>
      <c r="G112" s="135"/>
      <c r="H112" s="135"/>
      <c r="I112" s="135"/>
      <c r="J112" s="135"/>
      <c r="K112" s="135"/>
      <c r="L112" s="135"/>
      <c r="M112" s="135"/>
      <c r="N112" s="135"/>
      <c r="O112" s="135"/>
      <c r="P112" s="135"/>
      <c r="Q112" s="135"/>
      <c r="R112" s="135"/>
      <c r="S112" s="135"/>
      <c r="T112" s="135"/>
    </row>
    <row r="113" spans="1:20">
      <c r="A113" s="135"/>
      <c r="B113" s="135"/>
      <c r="C113" s="135"/>
      <c r="D113" s="135"/>
      <c r="E113" s="135"/>
      <c r="F113" s="135"/>
      <c r="G113" s="135"/>
      <c r="H113" s="135"/>
      <c r="I113" s="135"/>
      <c r="J113" s="135"/>
      <c r="K113" s="135"/>
      <c r="L113" s="135"/>
      <c r="M113" s="135"/>
      <c r="N113" s="135"/>
      <c r="O113" s="135"/>
      <c r="P113" s="135"/>
      <c r="Q113" s="135"/>
      <c r="R113" s="135"/>
      <c r="S113" s="135"/>
      <c r="T113" s="135"/>
    </row>
    <row r="114" spans="1:20">
      <c r="A114" s="135"/>
      <c r="B114" s="135"/>
      <c r="C114" s="135"/>
      <c r="D114" s="135"/>
      <c r="E114" s="135"/>
      <c r="F114" s="135"/>
      <c r="G114" s="135"/>
      <c r="H114" s="135"/>
      <c r="I114" s="135"/>
      <c r="J114" s="135"/>
      <c r="K114" s="135"/>
      <c r="L114" s="135"/>
      <c r="M114" s="135"/>
      <c r="N114" s="135"/>
      <c r="O114" s="135"/>
      <c r="P114" s="135"/>
      <c r="Q114" s="135"/>
      <c r="R114" s="135"/>
      <c r="S114" s="135"/>
      <c r="T114" s="135"/>
    </row>
    <row r="115" spans="1:20">
      <c r="A115" s="135"/>
      <c r="B115" s="135"/>
      <c r="C115" s="135"/>
      <c r="D115" s="135"/>
      <c r="E115" s="135"/>
      <c r="F115" s="135"/>
      <c r="G115" s="135"/>
      <c r="H115" s="135"/>
      <c r="I115" s="135"/>
      <c r="J115" s="135"/>
      <c r="K115" s="135"/>
      <c r="L115" s="135"/>
      <c r="M115" s="135"/>
      <c r="N115" s="135"/>
      <c r="O115" s="135"/>
      <c r="P115" s="135"/>
      <c r="Q115" s="135"/>
      <c r="R115" s="135"/>
      <c r="S115" s="135"/>
      <c r="T115" s="135"/>
    </row>
    <row r="116" spans="1:20">
      <c r="A116" s="135"/>
      <c r="B116" s="135"/>
      <c r="C116" s="135"/>
      <c r="D116" s="135"/>
      <c r="E116" s="135"/>
      <c r="F116" s="135"/>
      <c r="G116" s="135"/>
      <c r="H116" s="135"/>
      <c r="I116" s="135"/>
      <c r="J116" s="135"/>
      <c r="K116" s="135"/>
      <c r="L116" s="135"/>
      <c r="M116" s="135"/>
      <c r="N116" s="135"/>
      <c r="O116" s="135"/>
      <c r="P116" s="135"/>
      <c r="Q116" s="135"/>
      <c r="R116" s="135"/>
      <c r="S116" s="135"/>
      <c r="T116" s="135"/>
    </row>
    <row r="117" spans="1:20">
      <c r="A117" s="135"/>
      <c r="B117" s="135"/>
      <c r="C117" s="135"/>
      <c r="D117" s="135"/>
      <c r="E117" s="135"/>
      <c r="F117" s="135"/>
      <c r="G117" s="135"/>
      <c r="H117" s="135"/>
      <c r="I117" s="135"/>
      <c r="J117" s="135"/>
      <c r="K117" s="135"/>
      <c r="L117" s="135"/>
      <c r="M117" s="135"/>
      <c r="N117" s="135"/>
      <c r="O117" s="135"/>
      <c r="P117" s="135"/>
      <c r="Q117" s="135"/>
      <c r="R117" s="135"/>
      <c r="S117" s="135"/>
      <c r="T117" s="135"/>
    </row>
    <row r="118" spans="1:20">
      <c r="A118" s="135"/>
      <c r="B118" s="135"/>
      <c r="C118" s="135"/>
      <c r="D118" s="135"/>
      <c r="E118" s="135"/>
      <c r="F118" s="135"/>
      <c r="G118" s="135"/>
      <c r="H118" s="135"/>
      <c r="I118" s="135"/>
      <c r="J118" s="135"/>
      <c r="K118" s="135"/>
      <c r="L118" s="135"/>
      <c r="M118" s="135"/>
      <c r="N118" s="135"/>
      <c r="O118" s="135"/>
      <c r="P118" s="135"/>
      <c r="Q118" s="135"/>
      <c r="R118" s="135"/>
      <c r="S118" s="135"/>
      <c r="T118" s="135"/>
    </row>
    <row r="119" spans="1:20">
      <c r="A119" s="135"/>
      <c r="B119" s="135"/>
      <c r="C119" s="135"/>
      <c r="D119" s="135"/>
      <c r="E119" s="135"/>
      <c r="F119" s="135"/>
      <c r="G119" s="135"/>
      <c r="H119" s="135"/>
      <c r="I119" s="135"/>
      <c r="J119" s="135"/>
      <c r="K119" s="135"/>
      <c r="L119" s="135"/>
      <c r="M119" s="135"/>
      <c r="N119" s="135"/>
      <c r="O119" s="135"/>
      <c r="P119" s="135"/>
      <c r="Q119" s="135"/>
      <c r="R119" s="135"/>
      <c r="S119" s="135"/>
      <c r="T119" s="135"/>
    </row>
    <row r="120" spans="1:20">
      <c r="A120" s="135"/>
      <c r="B120" s="135"/>
      <c r="C120" s="135"/>
      <c r="D120" s="135"/>
      <c r="E120" s="135"/>
      <c r="F120" s="135"/>
      <c r="G120" s="135"/>
      <c r="H120" s="135"/>
      <c r="I120" s="135"/>
      <c r="J120" s="135"/>
      <c r="K120" s="135"/>
      <c r="L120" s="135"/>
      <c r="M120" s="135"/>
      <c r="N120" s="135"/>
      <c r="O120" s="135"/>
      <c r="P120" s="135"/>
      <c r="Q120" s="135"/>
      <c r="R120" s="135"/>
      <c r="S120" s="135"/>
      <c r="T120" s="135"/>
    </row>
    <row r="121" spans="1:20">
      <c r="A121" s="135"/>
      <c r="B121" s="135"/>
      <c r="C121" s="135"/>
      <c r="D121" s="135"/>
      <c r="E121" s="135"/>
      <c r="F121" s="135"/>
      <c r="G121" s="135"/>
      <c r="H121" s="135"/>
      <c r="I121" s="135"/>
      <c r="J121" s="135"/>
      <c r="K121" s="135"/>
      <c r="L121" s="135"/>
      <c r="M121" s="135"/>
      <c r="N121" s="135"/>
      <c r="O121" s="135"/>
      <c r="P121" s="135"/>
      <c r="Q121" s="135"/>
      <c r="R121" s="135"/>
      <c r="S121" s="135"/>
      <c r="T121" s="135"/>
    </row>
    <row r="122" spans="1:20">
      <c r="A122" s="135"/>
      <c r="B122" s="135"/>
      <c r="C122" s="135"/>
      <c r="D122" s="135"/>
      <c r="E122" s="135"/>
      <c r="F122" s="135"/>
      <c r="G122" s="135"/>
      <c r="H122" s="135"/>
      <c r="I122" s="135"/>
      <c r="J122" s="135"/>
      <c r="K122" s="135"/>
      <c r="L122" s="135"/>
      <c r="M122" s="135"/>
      <c r="N122" s="135"/>
      <c r="O122" s="135"/>
      <c r="P122" s="135"/>
      <c r="Q122" s="135"/>
      <c r="R122" s="135"/>
      <c r="S122" s="135"/>
      <c r="T122" s="135"/>
    </row>
    <row r="123" spans="1:20">
      <c r="A123" s="135"/>
      <c r="B123" s="135"/>
      <c r="C123" s="135"/>
      <c r="D123" s="135"/>
      <c r="E123" s="135"/>
      <c r="F123" s="135"/>
      <c r="G123" s="135"/>
      <c r="H123" s="135"/>
      <c r="I123" s="135"/>
      <c r="J123" s="135"/>
      <c r="K123" s="135"/>
      <c r="L123" s="135"/>
      <c r="M123" s="135"/>
      <c r="N123" s="135"/>
      <c r="O123" s="135"/>
      <c r="P123" s="135"/>
      <c r="Q123" s="135"/>
      <c r="R123" s="135"/>
      <c r="S123" s="135"/>
      <c r="T123" s="135"/>
    </row>
    <row r="124" spans="1:20">
      <c r="A124" s="135"/>
      <c r="B124" s="135"/>
      <c r="C124" s="135"/>
      <c r="D124" s="135"/>
      <c r="E124" s="135"/>
      <c r="F124" s="135"/>
      <c r="G124" s="135"/>
      <c r="H124" s="135"/>
      <c r="I124" s="135"/>
      <c r="J124" s="135"/>
      <c r="K124" s="135"/>
      <c r="L124" s="135"/>
      <c r="M124" s="135"/>
      <c r="N124" s="135"/>
      <c r="O124" s="135"/>
      <c r="P124" s="135"/>
      <c r="Q124" s="135"/>
      <c r="R124" s="135"/>
      <c r="S124" s="135"/>
      <c r="T124" s="135"/>
    </row>
    <row r="125" spans="1:20">
      <c r="A125" s="135"/>
      <c r="B125" s="135"/>
      <c r="C125" s="135"/>
      <c r="D125" s="135"/>
      <c r="E125" s="135"/>
      <c r="F125" s="135"/>
      <c r="G125" s="135"/>
      <c r="H125" s="135"/>
      <c r="I125" s="135"/>
      <c r="J125" s="135"/>
      <c r="K125" s="135"/>
      <c r="L125" s="135"/>
      <c r="M125" s="135"/>
      <c r="N125" s="135"/>
      <c r="O125" s="135"/>
      <c r="P125" s="135"/>
      <c r="Q125" s="135"/>
      <c r="R125" s="135"/>
      <c r="S125" s="135"/>
      <c r="T125" s="135"/>
    </row>
    <row r="126" spans="1:20">
      <c r="A126" s="135"/>
      <c r="B126" s="135"/>
      <c r="C126" s="135"/>
      <c r="D126" s="135"/>
      <c r="E126" s="135"/>
      <c r="F126" s="135"/>
      <c r="G126" s="135"/>
      <c r="H126" s="135"/>
      <c r="I126" s="135"/>
      <c r="J126" s="135"/>
      <c r="K126" s="135"/>
      <c r="L126" s="135"/>
      <c r="M126" s="135"/>
      <c r="N126" s="135"/>
      <c r="O126" s="135"/>
      <c r="P126" s="135"/>
      <c r="Q126" s="135"/>
      <c r="R126" s="135"/>
      <c r="S126" s="135"/>
      <c r="T126" s="135"/>
    </row>
    <row r="127" spans="1:20">
      <c r="A127" s="135"/>
      <c r="B127" s="135"/>
      <c r="C127" s="135"/>
      <c r="D127" s="135"/>
      <c r="E127" s="135"/>
      <c r="F127" s="135"/>
      <c r="G127" s="135"/>
      <c r="H127" s="135"/>
      <c r="I127" s="135"/>
      <c r="J127" s="135"/>
      <c r="K127" s="135"/>
      <c r="L127" s="135"/>
      <c r="M127" s="135"/>
      <c r="N127" s="135"/>
      <c r="O127" s="135"/>
      <c r="P127" s="135"/>
      <c r="Q127" s="135"/>
      <c r="R127" s="135"/>
      <c r="S127" s="135"/>
      <c r="T127" s="135"/>
    </row>
    <row r="128" spans="1:20">
      <c r="A128" s="135"/>
      <c r="B128" s="135"/>
      <c r="C128" s="135"/>
      <c r="D128" s="135"/>
      <c r="E128" s="135"/>
      <c r="F128" s="135"/>
      <c r="G128" s="135"/>
      <c r="H128" s="135"/>
      <c r="I128" s="135"/>
      <c r="J128" s="135"/>
      <c r="K128" s="135"/>
      <c r="L128" s="135"/>
      <c r="M128" s="135"/>
      <c r="N128" s="135"/>
      <c r="O128" s="135"/>
      <c r="P128" s="135"/>
      <c r="Q128" s="135"/>
      <c r="R128" s="135"/>
      <c r="S128" s="135"/>
      <c r="T128" s="135"/>
    </row>
    <row r="129" spans="1:20">
      <c r="A129" s="135"/>
      <c r="B129" s="135"/>
      <c r="C129" s="135"/>
      <c r="D129" s="135"/>
      <c r="E129" s="135"/>
      <c r="F129" s="135"/>
      <c r="G129" s="135"/>
      <c r="H129" s="135"/>
      <c r="I129" s="135"/>
      <c r="J129" s="135"/>
      <c r="K129" s="135"/>
      <c r="L129" s="135"/>
      <c r="M129" s="135"/>
      <c r="N129" s="135"/>
      <c r="O129" s="135"/>
      <c r="P129" s="135"/>
      <c r="Q129" s="135"/>
      <c r="R129" s="135"/>
      <c r="S129" s="135"/>
      <c r="T129" s="135"/>
    </row>
    <row r="130" spans="1:20">
      <c r="A130" s="135"/>
      <c r="B130" s="135"/>
      <c r="C130" s="135"/>
      <c r="D130" s="135"/>
      <c r="E130" s="135"/>
      <c r="F130" s="135"/>
      <c r="G130" s="135"/>
      <c r="H130" s="135"/>
      <c r="I130" s="135"/>
      <c r="J130" s="135"/>
      <c r="K130" s="135"/>
      <c r="L130" s="135"/>
      <c r="M130" s="135"/>
      <c r="N130" s="135"/>
      <c r="O130" s="135"/>
      <c r="P130" s="135"/>
      <c r="Q130" s="135"/>
      <c r="R130" s="135"/>
      <c r="S130" s="135"/>
      <c r="T130" s="135"/>
    </row>
    <row r="131" spans="1:20">
      <c r="A131" s="135"/>
      <c r="B131" s="135"/>
      <c r="C131" s="135"/>
      <c r="D131" s="135"/>
      <c r="E131" s="135"/>
      <c r="F131" s="135"/>
      <c r="G131" s="135"/>
      <c r="H131" s="135"/>
      <c r="I131" s="135"/>
      <c r="J131" s="135"/>
      <c r="K131" s="135"/>
      <c r="L131" s="135"/>
      <c r="M131" s="135"/>
      <c r="N131" s="135"/>
      <c r="O131" s="135"/>
      <c r="P131" s="135"/>
      <c r="Q131" s="135"/>
      <c r="R131" s="135"/>
      <c r="S131" s="135"/>
      <c r="T131" s="135"/>
    </row>
    <row r="132" spans="1:20">
      <c r="A132" s="135"/>
      <c r="B132" s="135"/>
      <c r="C132" s="135"/>
      <c r="D132" s="135"/>
      <c r="E132" s="135"/>
      <c r="F132" s="135"/>
      <c r="G132" s="135"/>
      <c r="H132" s="135"/>
      <c r="I132" s="135"/>
      <c r="J132" s="135"/>
      <c r="K132" s="135"/>
      <c r="L132" s="135"/>
      <c r="M132" s="135"/>
      <c r="N132" s="135"/>
      <c r="O132" s="135"/>
      <c r="P132" s="135"/>
      <c r="Q132" s="135"/>
      <c r="R132" s="135"/>
      <c r="S132" s="135"/>
      <c r="T132" s="135"/>
    </row>
    <row r="133" spans="1:20">
      <c r="A133" s="135"/>
      <c r="B133" s="135"/>
      <c r="C133" s="135"/>
      <c r="D133" s="135"/>
      <c r="E133" s="135"/>
      <c r="F133" s="135"/>
      <c r="G133" s="135"/>
      <c r="H133" s="135"/>
      <c r="I133" s="135"/>
      <c r="J133" s="135"/>
      <c r="K133" s="135"/>
      <c r="L133" s="135"/>
      <c r="M133" s="135"/>
      <c r="N133" s="135"/>
      <c r="O133" s="135"/>
      <c r="P133" s="135"/>
      <c r="Q133" s="135"/>
      <c r="R133" s="135"/>
      <c r="S133" s="135"/>
      <c r="T133" s="135"/>
    </row>
    <row r="134" spans="1:20">
      <c r="A134" s="135"/>
      <c r="B134" s="135"/>
      <c r="C134" s="135"/>
      <c r="D134" s="135"/>
      <c r="E134" s="135"/>
      <c r="F134" s="135"/>
      <c r="G134" s="135"/>
      <c r="H134" s="135"/>
      <c r="I134" s="135"/>
      <c r="J134" s="135"/>
      <c r="K134" s="135"/>
      <c r="L134" s="135"/>
      <c r="M134" s="135"/>
      <c r="N134" s="135"/>
      <c r="O134" s="135"/>
      <c r="P134" s="135"/>
      <c r="Q134" s="135"/>
      <c r="R134" s="135"/>
      <c r="S134" s="135"/>
      <c r="T134" s="135"/>
    </row>
    <row r="135" spans="1:20">
      <c r="A135" s="135"/>
      <c r="B135" s="135"/>
      <c r="C135" s="135"/>
      <c r="D135" s="135"/>
      <c r="E135" s="135"/>
      <c r="F135" s="135"/>
      <c r="G135" s="135"/>
      <c r="H135" s="135"/>
      <c r="I135" s="135"/>
      <c r="J135" s="135"/>
      <c r="K135" s="135"/>
      <c r="L135" s="135"/>
      <c r="M135" s="135"/>
      <c r="N135" s="135"/>
      <c r="O135" s="135"/>
      <c r="P135" s="135"/>
      <c r="Q135" s="135"/>
      <c r="R135" s="135"/>
      <c r="S135" s="135"/>
      <c r="T135" s="135"/>
    </row>
    <row r="136" spans="1:20">
      <c r="A136" s="135"/>
      <c r="B136" s="135"/>
      <c r="C136" s="135"/>
      <c r="D136" s="135"/>
      <c r="E136" s="135"/>
      <c r="F136" s="135"/>
      <c r="G136" s="135"/>
      <c r="H136" s="135"/>
      <c r="I136" s="135"/>
      <c r="J136" s="135"/>
      <c r="K136" s="135"/>
      <c r="L136" s="135"/>
      <c r="M136" s="135"/>
      <c r="N136" s="135"/>
      <c r="O136" s="135"/>
      <c r="P136" s="135"/>
      <c r="Q136" s="135"/>
      <c r="R136" s="135"/>
      <c r="S136" s="135"/>
      <c r="T136" s="135"/>
    </row>
    <row r="137" spans="1:20">
      <c r="A137" s="135"/>
      <c r="B137" s="135"/>
      <c r="C137" s="135"/>
      <c r="D137" s="135"/>
      <c r="E137" s="135"/>
      <c r="F137" s="135"/>
      <c r="G137" s="135"/>
      <c r="H137" s="135"/>
      <c r="I137" s="135"/>
      <c r="J137" s="135"/>
      <c r="K137" s="135"/>
      <c r="L137" s="135"/>
      <c r="M137" s="135"/>
      <c r="N137" s="135"/>
      <c r="O137" s="135"/>
      <c r="P137" s="135"/>
      <c r="Q137" s="135"/>
      <c r="R137" s="135"/>
      <c r="S137" s="135"/>
      <c r="T137" s="135"/>
    </row>
    <row r="138" spans="1:20">
      <c r="A138" s="135"/>
      <c r="B138" s="135"/>
      <c r="C138" s="135"/>
      <c r="D138" s="135"/>
      <c r="E138" s="135"/>
      <c r="F138" s="135"/>
      <c r="G138" s="135"/>
      <c r="H138" s="135"/>
      <c r="I138" s="135"/>
      <c r="J138" s="135"/>
      <c r="K138" s="135"/>
      <c r="L138" s="135"/>
      <c r="M138" s="135"/>
      <c r="N138" s="135"/>
      <c r="O138" s="135"/>
      <c r="P138" s="135"/>
      <c r="Q138" s="135"/>
      <c r="R138" s="135"/>
      <c r="S138" s="135"/>
      <c r="T138" s="135"/>
    </row>
    <row r="139" spans="1:20">
      <c r="A139" s="135"/>
      <c r="B139" s="135"/>
      <c r="C139" s="135"/>
      <c r="D139" s="135"/>
      <c r="E139" s="135"/>
      <c r="F139" s="135"/>
      <c r="G139" s="135"/>
      <c r="H139" s="135"/>
      <c r="I139" s="135"/>
      <c r="J139" s="135"/>
      <c r="K139" s="135"/>
      <c r="L139" s="135"/>
      <c r="M139" s="135"/>
      <c r="N139" s="135"/>
      <c r="O139" s="135"/>
      <c r="P139" s="135"/>
      <c r="Q139" s="135"/>
      <c r="R139" s="135"/>
      <c r="S139" s="135"/>
      <c r="T139" s="135"/>
    </row>
    <row r="140" spans="1:20">
      <c r="A140" s="135"/>
      <c r="B140" s="135"/>
      <c r="C140" s="135"/>
      <c r="D140" s="135"/>
      <c r="E140" s="135"/>
      <c r="F140" s="135"/>
      <c r="G140" s="135"/>
      <c r="H140" s="135"/>
      <c r="I140" s="135"/>
      <c r="J140" s="135"/>
      <c r="K140" s="135"/>
      <c r="L140" s="135"/>
      <c r="M140" s="135"/>
      <c r="N140" s="135"/>
      <c r="O140" s="135"/>
      <c r="P140" s="135"/>
      <c r="Q140" s="135"/>
      <c r="R140" s="135"/>
      <c r="S140" s="135"/>
      <c r="T140" s="135"/>
    </row>
    <row r="141" spans="1:20">
      <c r="A141" s="135"/>
      <c r="B141" s="135"/>
      <c r="C141" s="135"/>
      <c r="D141" s="135"/>
      <c r="E141" s="135"/>
      <c r="F141" s="135"/>
      <c r="G141" s="135"/>
      <c r="H141" s="135"/>
      <c r="I141" s="135"/>
      <c r="J141" s="135"/>
      <c r="K141" s="135"/>
      <c r="L141" s="135"/>
      <c r="M141" s="135"/>
      <c r="N141" s="135"/>
      <c r="O141" s="135"/>
      <c r="P141" s="135"/>
      <c r="Q141" s="135"/>
      <c r="R141" s="135"/>
      <c r="S141" s="135"/>
      <c r="T141" s="135"/>
    </row>
    <row r="142" spans="1:20">
      <c r="A142" s="135"/>
      <c r="B142" s="135"/>
      <c r="C142" s="135"/>
      <c r="D142" s="135"/>
      <c r="E142" s="135"/>
      <c r="F142" s="135"/>
      <c r="G142" s="135"/>
      <c r="H142" s="135"/>
      <c r="I142" s="135"/>
      <c r="J142" s="135"/>
      <c r="K142" s="135"/>
      <c r="L142" s="135"/>
      <c r="M142" s="135"/>
      <c r="N142" s="135"/>
      <c r="O142" s="135"/>
      <c r="P142" s="135"/>
      <c r="Q142" s="135"/>
      <c r="R142" s="135"/>
      <c r="S142" s="135"/>
      <c r="T142" s="135"/>
    </row>
    <row r="143" spans="1:20">
      <c r="A143" s="135"/>
      <c r="B143" s="135"/>
      <c r="C143" s="135"/>
      <c r="D143" s="135"/>
      <c r="E143" s="135"/>
      <c r="F143" s="135"/>
      <c r="G143" s="135"/>
      <c r="H143" s="135"/>
      <c r="I143" s="135"/>
      <c r="J143" s="135"/>
      <c r="K143" s="135"/>
      <c r="L143" s="135"/>
      <c r="M143" s="135"/>
      <c r="N143" s="135"/>
      <c r="O143" s="135"/>
      <c r="P143" s="135"/>
      <c r="Q143" s="135"/>
      <c r="R143" s="135"/>
      <c r="S143" s="135"/>
      <c r="T143" s="135"/>
    </row>
    <row r="144" spans="1:20">
      <c r="A144" s="135"/>
      <c r="B144" s="135"/>
      <c r="C144" s="135"/>
      <c r="D144" s="135"/>
      <c r="E144" s="135"/>
      <c r="F144" s="135"/>
      <c r="G144" s="135"/>
      <c r="H144" s="135"/>
      <c r="I144" s="135"/>
      <c r="J144" s="135"/>
      <c r="K144" s="135"/>
      <c r="L144" s="135"/>
      <c r="M144" s="135"/>
      <c r="N144" s="135"/>
      <c r="O144" s="135"/>
      <c r="P144" s="135"/>
      <c r="Q144" s="135"/>
      <c r="R144" s="135"/>
      <c r="S144" s="135"/>
      <c r="T144" s="135"/>
    </row>
    <row r="145" spans="1:20">
      <c r="A145" s="135"/>
      <c r="B145" s="135"/>
      <c r="C145" s="135"/>
      <c r="D145" s="135"/>
      <c r="E145" s="135"/>
      <c r="F145" s="135"/>
      <c r="G145" s="135"/>
      <c r="H145" s="135"/>
      <c r="I145" s="135"/>
      <c r="J145" s="135"/>
      <c r="K145" s="135"/>
      <c r="L145" s="135"/>
      <c r="M145" s="135"/>
      <c r="N145" s="135"/>
      <c r="O145" s="135"/>
      <c r="P145" s="135"/>
      <c r="Q145" s="135"/>
      <c r="R145" s="135"/>
      <c r="S145" s="135"/>
      <c r="T145" s="135"/>
    </row>
    <row r="146" spans="1:20">
      <c r="A146" s="135"/>
      <c r="B146" s="135"/>
      <c r="C146" s="135"/>
      <c r="D146" s="135"/>
      <c r="E146" s="135"/>
      <c r="F146" s="135"/>
      <c r="G146" s="135"/>
      <c r="H146" s="135"/>
      <c r="I146" s="135"/>
      <c r="J146" s="135"/>
      <c r="K146" s="135"/>
      <c r="L146" s="135"/>
      <c r="M146" s="135"/>
      <c r="N146" s="135"/>
      <c r="O146" s="135"/>
      <c r="P146" s="135"/>
      <c r="Q146" s="135"/>
      <c r="R146" s="135"/>
      <c r="S146" s="135"/>
      <c r="T146" s="135"/>
    </row>
    <row r="147" spans="1:20">
      <c r="A147" s="135"/>
      <c r="B147" s="135"/>
      <c r="C147" s="135"/>
      <c r="D147" s="135"/>
      <c r="E147" s="135"/>
      <c r="F147" s="135"/>
      <c r="G147" s="135"/>
      <c r="H147" s="135"/>
      <c r="I147" s="135"/>
      <c r="J147" s="135"/>
      <c r="K147" s="135"/>
      <c r="L147" s="135"/>
      <c r="M147" s="135"/>
      <c r="N147" s="135"/>
      <c r="O147" s="135"/>
      <c r="P147" s="135"/>
      <c r="Q147" s="135"/>
      <c r="R147" s="135"/>
      <c r="S147" s="135"/>
      <c r="T147" s="135"/>
    </row>
    <row r="148" spans="1:20">
      <c r="A148" s="135"/>
      <c r="B148" s="135"/>
      <c r="C148" s="135"/>
      <c r="D148" s="135"/>
      <c r="E148" s="135"/>
      <c r="F148" s="135"/>
      <c r="G148" s="135"/>
      <c r="H148" s="135"/>
      <c r="I148" s="135"/>
      <c r="J148" s="135"/>
      <c r="K148" s="135"/>
      <c r="L148" s="135"/>
      <c r="M148" s="135"/>
      <c r="N148" s="135"/>
      <c r="O148" s="135"/>
      <c r="P148" s="135"/>
      <c r="Q148" s="135"/>
      <c r="R148" s="135"/>
      <c r="S148" s="135"/>
      <c r="T148" s="135"/>
    </row>
    <row r="149" spans="1:20">
      <c r="A149" s="135"/>
      <c r="B149" s="135"/>
      <c r="C149" s="135"/>
      <c r="D149" s="135"/>
      <c r="E149" s="135"/>
      <c r="F149" s="135"/>
      <c r="G149" s="135"/>
      <c r="H149" s="135"/>
      <c r="I149" s="135"/>
      <c r="J149" s="135"/>
      <c r="K149" s="135"/>
      <c r="L149" s="135"/>
      <c r="M149" s="135"/>
      <c r="N149" s="135"/>
      <c r="O149" s="135"/>
      <c r="P149" s="135"/>
      <c r="Q149" s="135"/>
      <c r="R149" s="135"/>
      <c r="S149" s="135"/>
      <c r="T149" s="135"/>
    </row>
    <row r="150" spans="1:20">
      <c r="A150" s="135"/>
      <c r="B150" s="135"/>
      <c r="C150" s="135"/>
      <c r="D150" s="135"/>
      <c r="E150" s="135"/>
      <c r="F150" s="135"/>
      <c r="G150" s="135"/>
      <c r="H150" s="135"/>
      <c r="I150" s="135"/>
      <c r="J150" s="135"/>
      <c r="K150" s="135"/>
      <c r="L150" s="135"/>
      <c r="M150" s="135"/>
      <c r="N150" s="135"/>
      <c r="O150" s="135"/>
      <c r="P150" s="135"/>
      <c r="Q150" s="135"/>
      <c r="R150" s="135"/>
      <c r="S150" s="135"/>
      <c r="T150" s="135"/>
    </row>
    <row r="151" spans="1:20">
      <c r="A151" s="135"/>
      <c r="B151" s="135"/>
      <c r="C151" s="135"/>
      <c r="D151" s="135"/>
      <c r="E151" s="135"/>
      <c r="F151" s="135"/>
      <c r="G151" s="135"/>
      <c r="H151" s="135"/>
      <c r="I151" s="135"/>
      <c r="J151" s="135"/>
      <c r="K151" s="135"/>
      <c r="L151" s="135"/>
      <c r="M151" s="135"/>
      <c r="N151" s="135"/>
      <c r="O151" s="135"/>
      <c r="P151" s="135"/>
      <c r="Q151" s="135"/>
      <c r="R151" s="135"/>
      <c r="S151" s="135"/>
      <c r="T151" s="135"/>
    </row>
    <row r="152" spans="1:20">
      <c r="A152" s="135"/>
      <c r="B152" s="135"/>
      <c r="C152" s="135"/>
      <c r="D152" s="135"/>
      <c r="E152" s="135"/>
      <c r="F152" s="135"/>
      <c r="G152" s="135"/>
      <c r="H152" s="135"/>
      <c r="I152" s="135"/>
      <c r="J152" s="135"/>
      <c r="K152" s="135"/>
      <c r="L152" s="135"/>
      <c r="M152" s="135"/>
      <c r="N152" s="135"/>
      <c r="O152" s="135"/>
      <c r="P152" s="135"/>
      <c r="Q152" s="135"/>
      <c r="R152" s="135"/>
      <c r="S152" s="135"/>
      <c r="T152" s="135"/>
    </row>
    <row r="153" spans="1:20">
      <c r="A153" s="135"/>
      <c r="B153" s="135"/>
      <c r="C153" s="135"/>
      <c r="D153" s="135"/>
      <c r="E153" s="135"/>
      <c r="F153" s="135"/>
      <c r="G153" s="135"/>
      <c r="H153" s="135"/>
      <c r="I153" s="135"/>
      <c r="J153" s="135"/>
      <c r="K153" s="135"/>
      <c r="L153" s="135"/>
      <c r="M153" s="135"/>
      <c r="N153" s="135"/>
      <c r="O153" s="135"/>
      <c r="P153" s="135"/>
      <c r="Q153" s="135"/>
      <c r="R153" s="135"/>
      <c r="S153" s="135"/>
      <c r="T153" s="135"/>
    </row>
    <row r="154" spans="1:20">
      <c r="A154" s="135"/>
      <c r="B154" s="135"/>
      <c r="C154" s="135"/>
      <c r="D154" s="135"/>
      <c r="E154" s="135"/>
      <c r="F154" s="135"/>
      <c r="G154" s="135"/>
      <c r="H154" s="135"/>
      <c r="I154" s="135"/>
      <c r="J154" s="135"/>
      <c r="K154" s="135"/>
      <c r="L154" s="135"/>
      <c r="M154" s="135"/>
      <c r="N154" s="135"/>
      <c r="O154" s="135"/>
      <c r="P154" s="135"/>
      <c r="Q154" s="135"/>
      <c r="R154" s="135"/>
      <c r="S154" s="135"/>
      <c r="T154" s="135"/>
    </row>
    <row r="155" spans="1:20">
      <c r="A155" s="135"/>
      <c r="B155" s="135"/>
      <c r="C155" s="135"/>
      <c r="D155" s="135"/>
      <c r="E155" s="135"/>
      <c r="F155" s="135"/>
      <c r="G155" s="135"/>
      <c r="H155" s="135"/>
      <c r="I155" s="135"/>
      <c r="J155" s="135"/>
      <c r="K155" s="135"/>
      <c r="L155" s="135"/>
      <c r="M155" s="135"/>
      <c r="N155" s="135"/>
      <c r="O155" s="135"/>
      <c r="P155" s="135"/>
      <c r="Q155" s="135"/>
      <c r="R155" s="135"/>
      <c r="S155" s="135"/>
      <c r="T155" s="135"/>
    </row>
    <row r="156" spans="1:20">
      <c r="A156" s="135"/>
      <c r="B156" s="135"/>
      <c r="C156" s="135"/>
      <c r="D156" s="135"/>
      <c r="E156" s="135"/>
      <c r="F156" s="135"/>
      <c r="G156" s="135"/>
      <c r="H156" s="135"/>
      <c r="I156" s="135"/>
      <c r="J156" s="135"/>
      <c r="K156" s="135"/>
      <c r="L156" s="135"/>
      <c r="M156" s="135"/>
      <c r="N156" s="135"/>
      <c r="O156" s="135"/>
      <c r="P156" s="135"/>
      <c r="Q156" s="135"/>
      <c r="R156" s="135"/>
      <c r="S156" s="135"/>
      <c r="T156" s="135"/>
    </row>
    <row r="157" spans="1:20">
      <c r="A157" s="135"/>
      <c r="B157" s="135"/>
      <c r="C157" s="135"/>
      <c r="D157" s="135"/>
      <c r="E157" s="135"/>
      <c r="F157" s="135"/>
      <c r="G157" s="135"/>
      <c r="H157" s="135"/>
      <c r="I157" s="135"/>
      <c r="J157" s="135"/>
      <c r="K157" s="135"/>
      <c r="L157" s="135"/>
      <c r="M157" s="135"/>
      <c r="N157" s="135"/>
      <c r="O157" s="135"/>
      <c r="P157" s="135"/>
      <c r="Q157" s="135"/>
      <c r="R157" s="135"/>
      <c r="S157" s="135"/>
      <c r="T157" s="135"/>
    </row>
    <row r="158" spans="1:20">
      <c r="A158" s="135"/>
      <c r="B158" s="135"/>
      <c r="C158" s="135"/>
      <c r="D158" s="135"/>
      <c r="E158" s="135"/>
      <c r="F158" s="135"/>
      <c r="G158" s="135"/>
      <c r="H158" s="135"/>
      <c r="I158" s="135"/>
      <c r="J158" s="135"/>
      <c r="K158" s="135"/>
      <c r="L158" s="135"/>
      <c r="M158" s="135"/>
      <c r="N158" s="135"/>
      <c r="O158" s="135"/>
      <c r="P158" s="135"/>
      <c r="Q158" s="135"/>
      <c r="R158" s="135"/>
      <c r="S158" s="135"/>
      <c r="T158" s="135"/>
    </row>
    <row r="159" spans="1:20">
      <c r="A159" s="135"/>
      <c r="B159" s="135"/>
      <c r="C159" s="135"/>
      <c r="D159" s="135"/>
      <c r="E159" s="135"/>
      <c r="F159" s="135"/>
      <c r="G159" s="135"/>
      <c r="H159" s="135"/>
      <c r="I159" s="135"/>
      <c r="J159" s="135"/>
      <c r="K159" s="135"/>
      <c r="L159" s="135"/>
      <c r="M159" s="135"/>
      <c r="N159" s="135"/>
      <c r="O159" s="135"/>
      <c r="P159" s="135"/>
      <c r="Q159" s="135"/>
      <c r="R159" s="135"/>
      <c r="S159" s="135"/>
      <c r="T159" s="135"/>
    </row>
    <row r="160" spans="1:20">
      <c r="A160" s="135"/>
      <c r="B160" s="135"/>
      <c r="C160" s="135"/>
      <c r="D160" s="135"/>
      <c r="E160" s="135"/>
      <c r="F160" s="135"/>
      <c r="G160" s="135"/>
      <c r="H160" s="135"/>
      <c r="I160" s="135"/>
      <c r="J160" s="135"/>
      <c r="K160" s="135"/>
      <c r="L160" s="135"/>
      <c r="M160" s="135"/>
      <c r="N160" s="135"/>
      <c r="O160" s="135"/>
      <c r="P160" s="135"/>
      <c r="Q160" s="135"/>
      <c r="R160" s="135"/>
      <c r="S160" s="135"/>
      <c r="T160" s="135"/>
    </row>
    <row r="161" spans="1:20">
      <c r="A161" s="135"/>
      <c r="B161" s="135"/>
      <c r="C161" s="135"/>
      <c r="D161" s="135"/>
      <c r="E161" s="135"/>
      <c r="F161" s="135"/>
      <c r="G161" s="135"/>
      <c r="H161" s="135"/>
      <c r="I161" s="135"/>
      <c r="J161" s="135"/>
      <c r="K161" s="135"/>
      <c r="L161" s="135"/>
      <c r="M161" s="135"/>
      <c r="N161" s="135"/>
      <c r="O161" s="135"/>
      <c r="P161" s="135"/>
      <c r="Q161" s="135"/>
      <c r="R161" s="135"/>
      <c r="S161" s="135"/>
      <c r="T161" s="135"/>
    </row>
    <row r="162" spans="1:20">
      <c r="A162" s="135"/>
      <c r="B162" s="135"/>
      <c r="C162" s="135"/>
      <c r="D162" s="135"/>
      <c r="E162" s="135"/>
      <c r="F162" s="135"/>
      <c r="G162" s="135"/>
      <c r="H162" s="135"/>
      <c r="I162" s="135"/>
      <c r="J162" s="135"/>
      <c r="K162" s="135"/>
      <c r="L162" s="135"/>
      <c r="M162" s="135"/>
      <c r="N162" s="135"/>
      <c r="O162" s="135"/>
      <c r="P162" s="135"/>
      <c r="Q162" s="135"/>
      <c r="R162" s="135"/>
      <c r="S162" s="135"/>
      <c r="T162" s="135"/>
    </row>
    <row r="163" spans="1:20">
      <c r="A163" s="135"/>
      <c r="B163" s="135"/>
      <c r="C163" s="135"/>
      <c r="D163" s="135"/>
      <c r="E163" s="135"/>
      <c r="F163" s="135"/>
      <c r="G163" s="135"/>
      <c r="H163" s="135"/>
      <c r="I163" s="135"/>
      <c r="J163" s="135"/>
      <c r="K163" s="135"/>
      <c r="L163" s="135"/>
      <c r="M163" s="135"/>
      <c r="N163" s="135"/>
      <c r="O163" s="135"/>
      <c r="P163" s="135"/>
      <c r="Q163" s="135"/>
      <c r="R163" s="135"/>
      <c r="S163" s="135"/>
      <c r="T163" s="135"/>
    </row>
    <row r="164" spans="1:20">
      <c r="A164" s="135"/>
      <c r="B164" s="135"/>
      <c r="C164" s="135"/>
      <c r="D164" s="135"/>
      <c r="E164" s="135"/>
      <c r="F164" s="135"/>
      <c r="G164" s="135"/>
      <c r="H164" s="135"/>
      <c r="I164" s="135"/>
      <c r="J164" s="135"/>
      <c r="K164" s="135"/>
      <c r="L164" s="135"/>
      <c r="M164" s="135"/>
      <c r="N164" s="135"/>
      <c r="O164" s="135"/>
      <c r="P164" s="135"/>
      <c r="Q164" s="135"/>
      <c r="R164" s="135"/>
      <c r="S164" s="135"/>
      <c r="T164" s="135"/>
    </row>
    <row r="165" spans="1:20">
      <c r="A165" s="135"/>
      <c r="B165" s="135"/>
      <c r="C165" s="135"/>
      <c r="D165" s="135"/>
      <c r="E165" s="135"/>
      <c r="F165" s="135"/>
      <c r="G165" s="135"/>
      <c r="H165" s="135"/>
      <c r="I165" s="135"/>
      <c r="J165" s="135"/>
      <c r="K165" s="135"/>
      <c r="L165" s="135"/>
      <c r="M165" s="135"/>
      <c r="N165" s="135"/>
      <c r="O165" s="135"/>
      <c r="P165" s="135"/>
      <c r="Q165" s="135"/>
      <c r="R165" s="135"/>
      <c r="S165" s="135"/>
      <c r="T165" s="135"/>
    </row>
    <row r="166" spans="1:20">
      <c r="A166" s="135"/>
      <c r="B166" s="135"/>
      <c r="C166" s="135"/>
      <c r="D166" s="135"/>
      <c r="E166" s="135"/>
      <c r="F166" s="135"/>
      <c r="G166" s="135"/>
      <c r="H166" s="135"/>
      <c r="I166" s="135"/>
      <c r="J166" s="135"/>
      <c r="K166" s="135"/>
      <c r="L166" s="135"/>
      <c r="M166" s="135"/>
      <c r="N166" s="135"/>
      <c r="O166" s="135"/>
      <c r="P166" s="135"/>
      <c r="Q166" s="135"/>
      <c r="R166" s="135"/>
      <c r="S166" s="135"/>
      <c r="T166" s="135"/>
    </row>
    <row r="167" spans="1:20">
      <c r="A167" s="135"/>
      <c r="B167" s="135"/>
      <c r="C167" s="135"/>
      <c r="D167" s="135"/>
      <c r="E167" s="135"/>
      <c r="F167" s="135"/>
      <c r="G167" s="135"/>
      <c r="H167" s="135"/>
      <c r="I167" s="135"/>
      <c r="J167" s="135"/>
      <c r="K167" s="135"/>
      <c r="L167" s="135"/>
      <c r="M167" s="135"/>
      <c r="N167" s="135"/>
      <c r="O167" s="135"/>
      <c r="P167" s="135"/>
      <c r="Q167" s="135"/>
      <c r="R167" s="135"/>
      <c r="S167" s="135"/>
      <c r="T167" s="135"/>
    </row>
    <row r="168" spans="1:20">
      <c r="A168" s="135"/>
      <c r="B168" s="135"/>
      <c r="C168" s="135"/>
      <c r="D168" s="135"/>
      <c r="E168" s="135"/>
      <c r="F168" s="135"/>
      <c r="G168" s="135"/>
      <c r="H168" s="135"/>
      <c r="I168" s="135"/>
      <c r="J168" s="135"/>
      <c r="K168" s="135"/>
      <c r="L168" s="135"/>
      <c r="M168" s="135"/>
      <c r="N168" s="135"/>
      <c r="O168" s="135"/>
      <c r="P168" s="135"/>
      <c r="Q168" s="135"/>
      <c r="R168" s="135"/>
      <c r="S168" s="135"/>
      <c r="T168" s="135"/>
    </row>
    <row r="169" spans="1:20">
      <c r="A169" s="135"/>
      <c r="B169" s="135"/>
      <c r="C169" s="135"/>
      <c r="D169" s="135"/>
      <c r="E169" s="135"/>
      <c r="F169" s="135"/>
      <c r="G169" s="135"/>
      <c r="H169" s="135"/>
      <c r="I169" s="135"/>
      <c r="J169" s="135"/>
      <c r="K169" s="135"/>
      <c r="L169" s="135"/>
      <c r="M169" s="135"/>
      <c r="N169" s="135"/>
      <c r="O169" s="135"/>
      <c r="P169" s="135"/>
      <c r="Q169" s="135"/>
      <c r="R169" s="135"/>
      <c r="S169" s="135"/>
      <c r="T169" s="135"/>
    </row>
    <row r="170" spans="1:20">
      <c r="A170" s="135"/>
      <c r="B170" s="135"/>
      <c r="C170" s="135"/>
      <c r="D170" s="135"/>
      <c r="E170" s="135"/>
      <c r="F170" s="135"/>
      <c r="G170" s="135"/>
      <c r="H170" s="135"/>
      <c r="I170" s="135"/>
      <c r="J170" s="135"/>
      <c r="K170" s="135"/>
      <c r="L170" s="135"/>
      <c r="M170" s="135"/>
      <c r="N170" s="135"/>
      <c r="O170" s="135"/>
      <c r="P170" s="135"/>
      <c r="Q170" s="135"/>
      <c r="R170" s="135"/>
      <c r="S170" s="135"/>
      <c r="T170" s="135"/>
    </row>
    <row r="171" spans="1:20">
      <c r="A171" s="135"/>
      <c r="B171" s="135"/>
      <c r="C171" s="135"/>
      <c r="D171" s="135"/>
      <c r="E171" s="135"/>
      <c r="F171" s="135"/>
      <c r="G171" s="135"/>
      <c r="H171" s="135"/>
      <c r="I171" s="135"/>
      <c r="J171" s="135"/>
      <c r="K171" s="135"/>
      <c r="L171" s="135"/>
      <c r="M171" s="135"/>
      <c r="N171" s="135"/>
      <c r="O171" s="135"/>
      <c r="P171" s="135"/>
      <c r="Q171" s="135"/>
      <c r="R171" s="135"/>
      <c r="S171" s="135"/>
      <c r="T171" s="135"/>
    </row>
    <row r="172" spans="1:20">
      <c r="A172" s="135"/>
      <c r="B172" s="135"/>
      <c r="C172" s="135"/>
      <c r="D172" s="135"/>
      <c r="E172" s="135"/>
      <c r="F172" s="135"/>
      <c r="G172" s="135"/>
      <c r="H172" s="135"/>
      <c r="I172" s="135"/>
      <c r="J172" s="135"/>
      <c r="K172" s="135"/>
      <c r="L172" s="135"/>
      <c r="M172" s="135"/>
      <c r="N172" s="135"/>
      <c r="O172" s="135"/>
      <c r="P172" s="135"/>
      <c r="Q172" s="135"/>
      <c r="R172" s="135"/>
      <c r="S172" s="135"/>
      <c r="T172" s="135"/>
    </row>
    <row r="173" spans="1:20">
      <c r="A173" s="135"/>
      <c r="B173" s="135"/>
      <c r="C173" s="135"/>
      <c r="D173" s="135"/>
      <c r="E173" s="135"/>
      <c r="F173" s="135"/>
      <c r="G173" s="135"/>
      <c r="H173" s="135"/>
      <c r="I173" s="135"/>
      <c r="J173" s="135"/>
      <c r="K173" s="135"/>
      <c r="L173" s="135"/>
      <c r="M173" s="135"/>
      <c r="N173" s="135"/>
      <c r="O173" s="135"/>
      <c r="P173" s="135"/>
      <c r="Q173" s="135"/>
      <c r="R173" s="135"/>
      <c r="S173" s="135"/>
      <c r="T173" s="135"/>
    </row>
    <row r="174" spans="1:20">
      <c r="A174" s="135"/>
      <c r="B174" s="135"/>
      <c r="C174" s="135"/>
      <c r="D174" s="135"/>
      <c r="E174" s="135"/>
      <c r="F174" s="135"/>
      <c r="G174" s="135"/>
      <c r="H174" s="135"/>
      <c r="I174" s="135"/>
      <c r="J174" s="135"/>
      <c r="K174" s="135"/>
      <c r="L174" s="135"/>
      <c r="M174" s="135"/>
      <c r="N174" s="135"/>
      <c r="O174" s="135"/>
      <c r="P174" s="135"/>
      <c r="Q174" s="135"/>
      <c r="R174" s="135"/>
      <c r="S174" s="135"/>
      <c r="T174" s="135"/>
    </row>
    <row r="175" spans="1:20">
      <c r="A175" s="135"/>
      <c r="B175" s="135"/>
      <c r="C175" s="135"/>
      <c r="D175" s="135"/>
      <c r="E175" s="135"/>
      <c r="F175" s="135"/>
      <c r="G175" s="135"/>
      <c r="H175" s="135"/>
      <c r="I175" s="135"/>
      <c r="J175" s="135"/>
      <c r="K175" s="135"/>
      <c r="L175" s="135"/>
      <c r="M175" s="135"/>
      <c r="N175" s="135"/>
      <c r="O175" s="135"/>
      <c r="P175" s="135"/>
      <c r="Q175" s="135"/>
      <c r="R175" s="135"/>
      <c r="S175" s="135"/>
      <c r="T175" s="135"/>
    </row>
    <row r="176" spans="1:20">
      <c r="A176" s="135"/>
      <c r="B176" s="135"/>
      <c r="C176" s="135"/>
      <c r="D176" s="135"/>
      <c r="E176" s="135"/>
      <c r="F176" s="135"/>
      <c r="G176" s="135"/>
      <c r="H176" s="135"/>
      <c r="I176" s="135"/>
      <c r="J176" s="135"/>
      <c r="K176" s="135"/>
      <c r="L176" s="135"/>
      <c r="M176" s="135"/>
      <c r="N176" s="135"/>
      <c r="O176" s="135"/>
      <c r="P176" s="135"/>
      <c r="Q176" s="135"/>
      <c r="R176" s="135"/>
      <c r="S176" s="135"/>
      <c r="T176" s="135"/>
    </row>
    <row r="177" spans="1:20">
      <c r="A177" s="135"/>
      <c r="B177" s="135"/>
      <c r="C177" s="135"/>
      <c r="D177" s="135"/>
      <c r="E177" s="135"/>
      <c r="F177" s="135"/>
      <c r="G177" s="135"/>
      <c r="H177" s="135"/>
      <c r="I177" s="135"/>
      <c r="J177" s="135"/>
      <c r="K177" s="135"/>
      <c r="L177" s="135"/>
      <c r="M177" s="135"/>
      <c r="N177" s="135"/>
      <c r="O177" s="135"/>
      <c r="P177" s="135"/>
      <c r="Q177" s="135"/>
      <c r="R177" s="135"/>
      <c r="S177" s="135"/>
      <c r="T177" s="135"/>
    </row>
    <row r="178" spans="1:20">
      <c r="A178" s="135"/>
      <c r="B178" s="135"/>
      <c r="C178" s="135"/>
      <c r="D178" s="135"/>
      <c r="E178" s="135"/>
      <c r="F178" s="135"/>
      <c r="G178" s="135"/>
      <c r="H178" s="135"/>
      <c r="I178" s="135"/>
      <c r="J178" s="135"/>
      <c r="K178" s="135"/>
      <c r="L178" s="135"/>
      <c r="M178" s="135"/>
      <c r="N178" s="135"/>
      <c r="O178" s="135"/>
      <c r="P178" s="135"/>
      <c r="Q178" s="135"/>
      <c r="R178" s="135"/>
      <c r="S178" s="135"/>
      <c r="T178" s="135"/>
    </row>
    <row r="179" spans="1:20">
      <c r="A179" s="135"/>
      <c r="B179" s="135"/>
      <c r="C179" s="135"/>
      <c r="D179" s="135"/>
      <c r="E179" s="135"/>
      <c r="F179" s="135"/>
      <c r="G179" s="135"/>
      <c r="H179" s="135"/>
      <c r="I179" s="135"/>
      <c r="J179" s="135"/>
      <c r="K179" s="135"/>
      <c r="L179" s="135"/>
      <c r="M179" s="135"/>
      <c r="N179" s="135"/>
      <c r="O179" s="135"/>
      <c r="P179" s="135"/>
      <c r="Q179" s="135"/>
      <c r="R179" s="135"/>
      <c r="S179" s="135"/>
      <c r="T179" s="135"/>
    </row>
    <row r="180" spans="1:20">
      <c r="A180" s="135"/>
      <c r="B180" s="135"/>
      <c r="C180" s="135"/>
      <c r="D180" s="135"/>
      <c r="E180" s="135"/>
      <c r="F180" s="135"/>
      <c r="G180" s="135"/>
      <c r="H180" s="135"/>
      <c r="I180" s="135"/>
      <c r="J180" s="135"/>
      <c r="K180" s="135"/>
      <c r="L180" s="135"/>
      <c r="M180" s="135"/>
      <c r="N180" s="135"/>
      <c r="O180" s="135"/>
      <c r="P180" s="135"/>
      <c r="Q180" s="135"/>
      <c r="R180" s="135"/>
      <c r="S180" s="135"/>
      <c r="T180" s="135"/>
    </row>
    <row r="181" spans="1:20">
      <c r="A181" s="135"/>
      <c r="B181" s="135"/>
      <c r="C181" s="135"/>
      <c r="D181" s="135"/>
      <c r="E181" s="135"/>
      <c r="F181" s="135"/>
      <c r="G181" s="135"/>
      <c r="H181" s="135"/>
      <c r="I181" s="135"/>
      <c r="J181" s="135"/>
      <c r="K181" s="135"/>
      <c r="L181" s="135"/>
      <c r="M181" s="135"/>
      <c r="N181" s="135"/>
      <c r="O181" s="135"/>
      <c r="P181" s="135"/>
      <c r="Q181" s="135"/>
      <c r="R181" s="135"/>
      <c r="S181" s="135"/>
      <c r="T181" s="135"/>
    </row>
    <row r="182" spans="1:20">
      <c r="A182" s="135"/>
      <c r="B182" s="135"/>
      <c r="C182" s="135"/>
      <c r="D182" s="135"/>
      <c r="E182" s="135"/>
      <c r="F182" s="135"/>
      <c r="G182" s="135"/>
      <c r="H182" s="135"/>
      <c r="I182" s="135"/>
      <c r="J182" s="135"/>
      <c r="K182" s="135"/>
      <c r="L182" s="135"/>
      <c r="M182" s="135"/>
      <c r="N182" s="135"/>
      <c r="O182" s="135"/>
      <c r="P182" s="135"/>
      <c r="Q182" s="135"/>
      <c r="R182" s="135"/>
      <c r="S182" s="135"/>
      <c r="T182" s="135"/>
    </row>
    <row r="183" spans="1:20">
      <c r="A183" s="135"/>
      <c r="B183" s="135"/>
      <c r="C183" s="135"/>
      <c r="D183" s="135"/>
      <c r="E183" s="135"/>
      <c r="F183" s="135"/>
      <c r="G183" s="135"/>
      <c r="H183" s="135"/>
      <c r="I183" s="135"/>
      <c r="J183" s="135"/>
      <c r="K183" s="135"/>
      <c r="L183" s="135"/>
      <c r="M183" s="135"/>
      <c r="N183" s="135"/>
      <c r="O183" s="135"/>
      <c r="P183" s="135"/>
      <c r="Q183" s="135"/>
      <c r="R183" s="135"/>
      <c r="S183" s="135"/>
      <c r="T183" s="135"/>
    </row>
    <row r="184" spans="1:20">
      <c r="A184" s="135"/>
      <c r="B184" s="135"/>
      <c r="C184" s="135"/>
      <c r="D184" s="135"/>
      <c r="E184" s="135"/>
      <c r="F184" s="135"/>
      <c r="G184" s="135"/>
      <c r="H184" s="135"/>
      <c r="I184" s="135"/>
      <c r="J184" s="135"/>
      <c r="K184" s="135"/>
      <c r="L184" s="135"/>
      <c r="M184" s="135"/>
      <c r="N184" s="135"/>
      <c r="O184" s="135"/>
      <c r="P184" s="135"/>
      <c r="Q184" s="135"/>
      <c r="R184" s="135"/>
      <c r="S184" s="135"/>
      <c r="T184" s="135"/>
    </row>
    <row r="185" spans="1:20">
      <c r="A185" s="135"/>
      <c r="B185" s="135"/>
      <c r="C185" s="135"/>
      <c r="D185" s="135"/>
      <c r="E185" s="135"/>
      <c r="F185" s="135"/>
      <c r="G185" s="135"/>
      <c r="H185" s="135"/>
      <c r="I185" s="135"/>
      <c r="J185" s="135"/>
      <c r="K185" s="135"/>
      <c r="L185" s="135"/>
      <c r="M185" s="135"/>
      <c r="N185" s="135"/>
      <c r="O185" s="135"/>
      <c r="P185" s="135"/>
      <c r="Q185" s="135"/>
      <c r="R185" s="135"/>
      <c r="S185" s="135"/>
      <c r="T185" s="135"/>
    </row>
    <row r="186" spans="1:20">
      <c r="A186" s="135"/>
      <c r="B186" s="135"/>
      <c r="C186" s="135"/>
      <c r="D186" s="135"/>
      <c r="E186" s="135"/>
      <c r="F186" s="135"/>
      <c r="G186" s="135"/>
      <c r="H186" s="135"/>
      <c r="I186" s="135"/>
      <c r="J186" s="135"/>
      <c r="K186" s="135"/>
      <c r="L186" s="135"/>
      <c r="M186" s="135"/>
      <c r="N186" s="135"/>
      <c r="O186" s="135"/>
      <c r="P186" s="135"/>
      <c r="Q186" s="135"/>
      <c r="R186" s="135"/>
      <c r="S186" s="135"/>
      <c r="T186" s="135"/>
    </row>
    <row r="187" spans="1:20">
      <c r="A187" s="135"/>
      <c r="B187" s="135"/>
      <c r="C187" s="135"/>
      <c r="D187" s="135"/>
      <c r="E187" s="135"/>
      <c r="F187" s="135"/>
      <c r="G187" s="135"/>
      <c r="H187" s="135"/>
      <c r="I187" s="135"/>
      <c r="J187" s="135"/>
      <c r="K187" s="135"/>
      <c r="L187" s="135"/>
      <c r="M187" s="135"/>
      <c r="N187" s="135"/>
      <c r="O187" s="135"/>
      <c r="P187" s="135"/>
      <c r="Q187" s="135"/>
      <c r="R187" s="135"/>
      <c r="S187" s="135"/>
      <c r="T187" s="135"/>
    </row>
    <row r="188" spans="1:20">
      <c r="A188" s="135"/>
      <c r="B188" s="135"/>
      <c r="C188" s="135"/>
      <c r="D188" s="135"/>
      <c r="E188" s="135"/>
      <c r="F188" s="135"/>
      <c r="G188" s="135"/>
      <c r="H188" s="135"/>
      <c r="I188" s="135"/>
      <c r="J188" s="135"/>
      <c r="K188" s="135"/>
      <c r="L188" s="135"/>
      <c r="M188" s="135"/>
      <c r="N188" s="135"/>
      <c r="O188" s="135"/>
      <c r="P188" s="135"/>
      <c r="Q188" s="135"/>
      <c r="R188" s="135"/>
      <c r="S188" s="135"/>
      <c r="T188" s="135"/>
    </row>
    <row r="189" spans="1:20">
      <c r="A189" s="135"/>
      <c r="B189" s="135"/>
      <c r="C189" s="135"/>
      <c r="D189" s="135"/>
      <c r="E189" s="135"/>
      <c r="F189" s="135"/>
      <c r="G189" s="135"/>
      <c r="H189" s="135"/>
      <c r="I189" s="135"/>
      <c r="J189" s="135"/>
      <c r="K189" s="135"/>
      <c r="L189" s="135"/>
      <c r="M189" s="135"/>
      <c r="N189" s="135"/>
      <c r="O189" s="135"/>
      <c r="P189" s="135"/>
      <c r="Q189" s="135"/>
      <c r="R189" s="135"/>
      <c r="S189" s="135"/>
      <c r="T189" s="135"/>
    </row>
    <row r="190" spans="1:20">
      <c r="A190" s="135"/>
      <c r="B190" s="135"/>
      <c r="C190" s="135"/>
      <c r="D190" s="135"/>
      <c r="E190" s="135"/>
      <c r="F190" s="135"/>
      <c r="G190" s="135"/>
      <c r="H190" s="135"/>
      <c r="I190" s="135"/>
      <c r="J190" s="135"/>
      <c r="K190" s="135"/>
      <c r="L190" s="135"/>
      <c r="M190" s="135"/>
      <c r="N190" s="135"/>
      <c r="O190" s="135"/>
      <c r="P190" s="135"/>
      <c r="Q190" s="135"/>
      <c r="R190" s="135"/>
      <c r="S190" s="135"/>
      <c r="T190" s="135"/>
    </row>
    <row r="191" spans="1:20">
      <c r="A191" s="135"/>
      <c r="B191" s="135"/>
      <c r="C191" s="135"/>
      <c r="D191" s="135"/>
      <c r="E191" s="135"/>
      <c r="F191" s="135"/>
      <c r="G191" s="135"/>
      <c r="H191" s="135"/>
      <c r="I191" s="135"/>
      <c r="J191" s="135"/>
      <c r="K191" s="135"/>
      <c r="L191" s="135"/>
      <c r="M191" s="135"/>
      <c r="N191" s="135"/>
      <c r="O191" s="135"/>
      <c r="P191" s="135"/>
      <c r="Q191" s="135"/>
      <c r="R191" s="135"/>
      <c r="S191" s="135"/>
      <c r="T191" s="135"/>
    </row>
    <row r="192" spans="1:20">
      <c r="A192" s="135"/>
      <c r="B192" s="135"/>
      <c r="C192" s="135"/>
      <c r="D192" s="135"/>
      <c r="E192" s="135"/>
      <c r="F192" s="135"/>
      <c r="G192" s="135"/>
      <c r="H192" s="135"/>
      <c r="I192" s="135"/>
      <c r="J192" s="135"/>
      <c r="K192" s="135"/>
      <c r="L192" s="135"/>
      <c r="M192" s="135"/>
      <c r="N192" s="135"/>
      <c r="O192" s="135"/>
      <c r="P192" s="135"/>
      <c r="Q192" s="135"/>
      <c r="R192" s="135"/>
      <c r="S192" s="135"/>
      <c r="T192" s="135"/>
    </row>
    <row r="193" spans="1:33">
      <c r="A193" s="135"/>
      <c r="B193" s="135"/>
      <c r="C193" s="135"/>
      <c r="D193" s="135"/>
      <c r="E193" s="135"/>
      <c r="F193" s="135"/>
      <c r="G193" s="135"/>
      <c r="H193" s="135"/>
      <c r="I193" s="135"/>
      <c r="J193" s="135"/>
      <c r="K193" s="135"/>
      <c r="L193" s="135"/>
      <c r="M193" s="135"/>
      <c r="N193" s="135"/>
      <c r="O193" s="135"/>
      <c r="P193" s="135"/>
      <c r="Q193" s="135"/>
      <c r="R193" s="135"/>
      <c r="S193" s="135"/>
      <c r="T193" s="135"/>
    </row>
    <row r="194" spans="1:33">
      <c r="A194" s="135"/>
      <c r="B194" s="135"/>
      <c r="C194" s="135"/>
      <c r="D194" s="135"/>
      <c r="E194" s="135"/>
      <c r="F194" s="135"/>
      <c r="G194" s="135"/>
      <c r="H194" s="135"/>
      <c r="I194" s="135"/>
      <c r="J194" s="135"/>
      <c r="K194" s="135"/>
      <c r="L194" s="135"/>
      <c r="M194" s="135"/>
      <c r="N194" s="135"/>
      <c r="O194" s="135"/>
      <c r="P194" s="135"/>
      <c r="Q194" s="135"/>
      <c r="R194" s="135"/>
      <c r="S194" s="135"/>
      <c r="T194" s="135"/>
    </row>
    <row r="195" spans="1:33">
      <c r="A195" s="135"/>
      <c r="B195" s="135"/>
      <c r="C195" s="135"/>
      <c r="D195" s="135"/>
      <c r="E195" s="135"/>
      <c r="F195" s="135"/>
      <c r="G195" s="135"/>
      <c r="H195" s="135"/>
      <c r="I195" s="135"/>
      <c r="J195" s="135"/>
      <c r="K195" s="135"/>
      <c r="L195" s="135"/>
      <c r="M195" s="135"/>
      <c r="N195" s="135"/>
      <c r="O195" s="135"/>
      <c r="P195" s="135"/>
      <c r="Q195" s="135"/>
      <c r="R195" s="135"/>
      <c r="S195" s="135"/>
      <c r="T195" s="135"/>
    </row>
    <row r="196" spans="1:33">
      <c r="A196" s="135"/>
      <c r="B196" s="135"/>
      <c r="C196" s="135"/>
      <c r="D196" s="135"/>
      <c r="E196" s="135"/>
      <c r="F196" s="135"/>
      <c r="G196" s="135"/>
      <c r="H196" s="135"/>
      <c r="I196" s="135"/>
      <c r="J196" s="135"/>
      <c r="K196" s="135"/>
      <c r="L196" s="135"/>
      <c r="M196" s="135"/>
      <c r="N196" s="135"/>
      <c r="O196" s="135"/>
      <c r="P196" s="135"/>
      <c r="Q196" s="135"/>
      <c r="R196" s="135"/>
      <c r="S196" s="135"/>
      <c r="T196" s="135"/>
    </row>
    <row r="197" spans="1:33">
      <c r="A197" s="135"/>
      <c r="B197" s="135"/>
      <c r="C197" s="135"/>
      <c r="D197" s="135"/>
      <c r="E197" s="135"/>
      <c r="F197" s="135"/>
      <c r="G197" s="135"/>
      <c r="H197" s="135"/>
      <c r="I197" s="135"/>
      <c r="J197" s="135"/>
      <c r="K197" s="135"/>
      <c r="L197" s="135"/>
      <c r="M197" s="135"/>
      <c r="N197" s="135"/>
      <c r="O197" s="135"/>
      <c r="P197" s="135"/>
      <c r="Q197" s="135"/>
      <c r="R197" s="135"/>
      <c r="S197" s="135"/>
      <c r="T197" s="135"/>
    </row>
    <row r="198" spans="1:33">
      <c r="A198" s="135"/>
      <c r="B198" s="135"/>
      <c r="C198" s="135"/>
      <c r="D198" s="135"/>
      <c r="E198" s="135"/>
      <c r="F198" s="135"/>
      <c r="G198" s="135"/>
      <c r="H198" s="135"/>
      <c r="I198" s="135"/>
      <c r="J198" s="135"/>
      <c r="K198" s="135"/>
      <c r="L198" s="135"/>
      <c r="M198" s="135"/>
      <c r="N198" s="135"/>
      <c r="O198" s="135"/>
      <c r="P198" s="135"/>
      <c r="Q198" s="135"/>
      <c r="R198" s="135"/>
      <c r="S198" s="135"/>
      <c r="T198" s="135"/>
    </row>
    <row r="199" spans="1:33">
      <c r="A199" s="135"/>
      <c r="B199" s="135"/>
      <c r="C199" s="135"/>
      <c r="D199" s="135"/>
      <c r="E199" s="135"/>
      <c r="F199" s="135"/>
      <c r="G199" s="135"/>
      <c r="H199" s="135"/>
      <c r="I199" s="135"/>
      <c r="J199" s="135"/>
      <c r="K199" s="135"/>
      <c r="L199" s="135"/>
      <c r="M199" s="135"/>
      <c r="N199" s="135"/>
      <c r="O199" s="135"/>
      <c r="P199" s="135"/>
      <c r="Q199" s="135"/>
      <c r="R199" s="135"/>
      <c r="S199" s="135"/>
      <c r="T199" s="135"/>
    </row>
    <row r="200" spans="1:33">
      <c r="A200" s="135"/>
      <c r="B200" s="135"/>
      <c r="C200" s="135"/>
      <c r="D200" s="135"/>
      <c r="E200" s="135"/>
      <c r="F200" s="135"/>
      <c r="G200" s="135"/>
      <c r="H200" s="135"/>
      <c r="I200" s="135"/>
      <c r="J200" s="135"/>
      <c r="K200" s="135"/>
      <c r="L200" s="135"/>
      <c r="M200" s="135"/>
      <c r="N200" s="135"/>
      <c r="O200" s="135"/>
      <c r="P200" s="135"/>
      <c r="Q200" s="135"/>
      <c r="R200" s="135"/>
      <c r="S200" s="135"/>
      <c r="T200" s="135"/>
      <c r="W200" t="s">
        <v>411</v>
      </c>
      <c r="X200" t="s">
        <v>414</v>
      </c>
      <c r="Y200" t="s">
        <v>418</v>
      </c>
      <c r="Z200" t="s">
        <v>419</v>
      </c>
      <c r="AA200" t="s">
        <v>425</v>
      </c>
      <c r="AB200" t="s">
        <v>428</v>
      </c>
      <c r="AC200" t="s">
        <v>437</v>
      </c>
      <c r="AD200" t="s">
        <v>439</v>
      </c>
      <c r="AE200" t="s">
        <v>459</v>
      </c>
      <c r="AF200" t="s">
        <v>468</v>
      </c>
      <c r="AG200" t="s">
        <v>619</v>
      </c>
    </row>
    <row r="201" spans="1:33">
      <c r="A201" s="135"/>
      <c r="B201" s="135"/>
      <c r="C201" s="135"/>
      <c r="D201" s="135"/>
      <c r="E201" s="135"/>
      <c r="F201" s="135"/>
      <c r="G201" s="135"/>
      <c r="H201" s="135"/>
      <c r="I201" s="135"/>
      <c r="J201" s="135"/>
      <c r="K201" s="135"/>
      <c r="L201" s="135"/>
      <c r="M201" s="135"/>
      <c r="N201" s="135"/>
      <c r="O201" s="135"/>
      <c r="P201" s="135"/>
      <c r="Q201" s="135"/>
      <c r="R201" s="135"/>
      <c r="S201" s="135"/>
      <c r="T201" s="135"/>
      <c r="W201" t="s">
        <v>412</v>
      </c>
      <c r="X201" t="s">
        <v>415</v>
      </c>
      <c r="Y201" t="s">
        <v>415</v>
      </c>
      <c r="Z201" t="s">
        <v>420</v>
      </c>
      <c r="AA201" t="s">
        <v>426</v>
      </c>
      <c r="AB201" t="s">
        <v>429</v>
      </c>
      <c r="AC201">
        <v>2</v>
      </c>
      <c r="AD201" t="s">
        <v>440</v>
      </c>
      <c r="AE201" t="s">
        <v>460</v>
      </c>
      <c r="AF201" t="s">
        <v>469</v>
      </c>
      <c r="AG201" t="s">
        <v>478</v>
      </c>
    </row>
    <row r="202" spans="1:33">
      <c r="A202" s="135"/>
      <c r="B202" s="135"/>
      <c r="C202" s="135"/>
      <c r="D202" s="135"/>
      <c r="E202" s="135"/>
      <c r="F202" s="135"/>
      <c r="G202" s="135"/>
      <c r="H202" s="135"/>
      <c r="I202" s="135"/>
      <c r="J202" s="135"/>
      <c r="K202" s="135"/>
      <c r="L202" s="135"/>
      <c r="M202" s="135"/>
      <c r="N202" s="135"/>
      <c r="O202" s="135"/>
      <c r="P202" s="135"/>
      <c r="Q202" s="135"/>
      <c r="R202" s="135"/>
      <c r="S202" s="135"/>
      <c r="T202" s="135"/>
      <c r="W202" t="s">
        <v>413</v>
      </c>
      <c r="X202" t="s">
        <v>416</v>
      </c>
      <c r="Y202" t="s">
        <v>416</v>
      </c>
      <c r="Z202" t="s">
        <v>421</v>
      </c>
      <c r="AA202" t="s">
        <v>427</v>
      </c>
      <c r="AB202" t="s">
        <v>430</v>
      </c>
      <c r="AC202">
        <v>3</v>
      </c>
      <c r="AD202" t="s">
        <v>441</v>
      </c>
      <c r="AE202" t="s">
        <v>170</v>
      </c>
      <c r="AF202" t="s">
        <v>470</v>
      </c>
      <c r="AG202" t="s">
        <v>487</v>
      </c>
    </row>
    <row r="203" spans="1:33">
      <c r="A203" s="135"/>
      <c r="B203" s="135"/>
      <c r="C203" s="135"/>
      <c r="D203" s="135"/>
      <c r="E203" s="135"/>
      <c r="F203" s="135"/>
      <c r="G203" s="135"/>
      <c r="H203" s="135"/>
      <c r="I203" s="135"/>
      <c r="J203" s="135"/>
      <c r="K203" s="135"/>
      <c r="L203" s="135"/>
      <c r="M203" s="135"/>
      <c r="N203" s="135"/>
      <c r="O203" s="135"/>
      <c r="P203" s="135"/>
      <c r="Q203" s="135"/>
      <c r="R203" s="135"/>
      <c r="S203" s="135"/>
      <c r="T203" s="135"/>
      <c r="X203" t="s">
        <v>417</v>
      </c>
      <c r="Z203" t="s">
        <v>422</v>
      </c>
      <c r="AB203" t="s">
        <v>431</v>
      </c>
      <c r="AC203">
        <v>4</v>
      </c>
      <c r="AD203" t="s">
        <v>442</v>
      </c>
      <c r="AE203" t="s">
        <v>461</v>
      </c>
      <c r="AG203" t="s">
        <v>696</v>
      </c>
    </row>
    <row r="204" spans="1:33">
      <c r="A204" s="135"/>
      <c r="B204" s="135"/>
      <c r="C204" s="135"/>
      <c r="D204" s="135"/>
      <c r="E204" s="135"/>
      <c r="F204" s="135"/>
      <c r="G204" s="135"/>
      <c r="H204" s="135"/>
      <c r="I204" s="135"/>
      <c r="J204" s="135"/>
      <c r="K204" s="135"/>
      <c r="L204" s="135"/>
      <c r="M204" s="135"/>
      <c r="N204" s="135"/>
      <c r="O204" s="135"/>
      <c r="P204" s="135"/>
      <c r="Q204" s="135"/>
      <c r="R204" s="135"/>
      <c r="S204" s="135"/>
      <c r="T204" s="135"/>
      <c r="Z204" t="s">
        <v>423</v>
      </c>
      <c r="AB204" t="s">
        <v>432</v>
      </c>
      <c r="AC204">
        <v>5</v>
      </c>
      <c r="AG204" t="s">
        <v>480</v>
      </c>
    </row>
    <row r="205" spans="1:33">
      <c r="A205" s="135"/>
      <c r="B205" s="135"/>
      <c r="C205" s="135"/>
      <c r="D205" s="135"/>
      <c r="E205" s="135"/>
      <c r="F205" s="135"/>
      <c r="G205" s="135"/>
      <c r="H205" s="135"/>
      <c r="I205" s="135"/>
      <c r="J205" s="135"/>
      <c r="K205" s="135"/>
      <c r="L205" s="135"/>
      <c r="M205" s="135"/>
      <c r="N205" s="135"/>
      <c r="O205" s="135"/>
      <c r="P205" s="135"/>
      <c r="Q205" s="135"/>
      <c r="R205" s="135"/>
      <c r="S205" s="135"/>
      <c r="T205" s="135"/>
      <c r="Z205" t="s">
        <v>424</v>
      </c>
      <c r="AB205" t="s">
        <v>433</v>
      </c>
      <c r="AC205">
        <v>6</v>
      </c>
      <c r="AG205" t="s">
        <v>482</v>
      </c>
    </row>
    <row r="206" spans="1:33">
      <c r="A206" s="135"/>
      <c r="B206" s="135"/>
      <c r="C206" s="135"/>
      <c r="D206" s="135"/>
      <c r="E206" s="135"/>
      <c r="F206" s="135"/>
      <c r="G206" s="135"/>
      <c r="H206" s="135"/>
      <c r="I206" s="135"/>
      <c r="J206" s="135"/>
      <c r="K206" s="135"/>
      <c r="L206" s="135"/>
      <c r="M206" s="135"/>
      <c r="N206" s="135"/>
      <c r="O206" s="135"/>
      <c r="P206" s="135"/>
      <c r="Q206" s="135"/>
      <c r="R206" s="135"/>
      <c r="S206" s="135"/>
      <c r="T206" s="135"/>
      <c r="AB206" t="s">
        <v>434</v>
      </c>
      <c r="AC206" t="s">
        <v>438</v>
      </c>
      <c r="AG206" t="s">
        <v>486</v>
      </c>
    </row>
    <row r="207" spans="1:33">
      <c r="A207" s="135"/>
      <c r="B207" s="135"/>
      <c r="C207" s="135"/>
      <c r="D207" s="135"/>
      <c r="E207" s="135"/>
      <c r="F207" s="135"/>
      <c r="G207" s="135"/>
      <c r="H207" s="135"/>
      <c r="I207" s="135"/>
      <c r="J207" s="135"/>
      <c r="K207" s="135"/>
      <c r="L207" s="135"/>
      <c r="M207" s="135"/>
      <c r="N207" s="135"/>
      <c r="O207" s="135"/>
      <c r="P207" s="135"/>
      <c r="Q207" s="135"/>
      <c r="R207" s="135"/>
      <c r="S207" s="135"/>
      <c r="T207" s="135"/>
      <c r="AB207" t="s">
        <v>435</v>
      </c>
      <c r="AG207" t="s">
        <v>479</v>
      </c>
    </row>
    <row r="208" spans="1:33">
      <c r="A208" s="135"/>
      <c r="B208" s="135"/>
      <c r="C208" s="135"/>
      <c r="D208" s="135"/>
      <c r="E208" s="135"/>
      <c r="F208" s="135"/>
      <c r="G208" s="135"/>
      <c r="H208" s="135"/>
      <c r="I208" s="135"/>
      <c r="J208" s="135"/>
      <c r="K208" s="135"/>
      <c r="L208" s="135"/>
      <c r="M208" s="135"/>
      <c r="N208" s="135"/>
      <c r="O208" s="135"/>
      <c r="P208" s="135"/>
      <c r="Q208" s="135"/>
      <c r="R208" s="135"/>
      <c r="S208" s="135"/>
      <c r="T208" s="135"/>
      <c r="AB208" t="s">
        <v>436</v>
      </c>
      <c r="AG208" t="s">
        <v>501</v>
      </c>
    </row>
    <row r="209" spans="1:33">
      <c r="A209" s="135"/>
      <c r="B209" s="135"/>
      <c r="C209" s="135"/>
      <c r="D209" s="135"/>
      <c r="E209" s="135"/>
      <c r="F209" s="135"/>
      <c r="G209" s="135"/>
      <c r="H209" s="135"/>
      <c r="I209" s="135"/>
      <c r="J209" s="135"/>
      <c r="K209" s="135"/>
      <c r="L209" s="135"/>
      <c r="M209" s="135"/>
      <c r="N209" s="135"/>
      <c r="O209" s="135"/>
      <c r="P209" s="135"/>
      <c r="Q209" s="135"/>
      <c r="R209" s="135"/>
      <c r="S209" s="135"/>
      <c r="T209" s="135"/>
      <c r="AB209" t="s">
        <v>615</v>
      </c>
      <c r="AG209" t="s">
        <v>630</v>
      </c>
    </row>
    <row r="210" spans="1:33">
      <c r="A210" s="135"/>
      <c r="B210" s="135"/>
      <c r="C210" s="135"/>
      <c r="D210" s="135"/>
      <c r="E210" s="135"/>
      <c r="F210" s="135"/>
      <c r="G210" s="135"/>
      <c r="H210" s="135"/>
      <c r="I210" s="135"/>
      <c r="J210" s="135"/>
      <c r="K210" s="135"/>
      <c r="L210" s="135"/>
      <c r="M210" s="135"/>
      <c r="N210" s="135"/>
      <c r="O210" s="135"/>
      <c r="P210" s="135"/>
      <c r="Q210" s="135"/>
      <c r="R210" s="135"/>
      <c r="S210" s="135"/>
      <c r="T210" s="135"/>
      <c r="AB210" t="s">
        <v>616</v>
      </c>
      <c r="AG210" t="s">
        <v>484</v>
      </c>
    </row>
    <row r="211" spans="1:33">
      <c r="A211" s="135"/>
      <c r="B211" s="135"/>
      <c r="C211" s="135"/>
      <c r="D211" s="135"/>
      <c r="E211" s="135"/>
      <c r="F211" s="135"/>
      <c r="G211" s="135"/>
      <c r="H211" s="135"/>
      <c r="I211" s="135"/>
      <c r="J211" s="135"/>
      <c r="K211" s="135"/>
      <c r="L211" s="135"/>
      <c r="M211" s="135"/>
      <c r="N211" s="135"/>
      <c r="O211" s="135"/>
      <c r="P211" s="135"/>
      <c r="Q211" s="135"/>
      <c r="R211" s="135"/>
      <c r="S211" s="135"/>
      <c r="T211" s="135"/>
      <c r="AB211" t="s">
        <v>617</v>
      </c>
      <c r="AG211" t="s">
        <v>483</v>
      </c>
    </row>
    <row r="212" spans="1:33">
      <c r="A212" s="135"/>
      <c r="B212" s="135"/>
      <c r="C212" s="135"/>
      <c r="D212" s="135"/>
      <c r="E212" s="135"/>
      <c r="F212" s="135"/>
      <c r="G212" s="135"/>
      <c r="H212" s="135"/>
      <c r="I212" s="135"/>
      <c r="J212" s="135"/>
      <c r="K212" s="135"/>
      <c r="L212" s="135"/>
      <c r="M212" s="135"/>
      <c r="N212" s="135"/>
      <c r="O212" s="135"/>
      <c r="P212" s="135"/>
      <c r="Q212" s="135"/>
      <c r="R212" s="135"/>
      <c r="S212" s="135"/>
      <c r="T212" s="135"/>
      <c r="AG212" t="s">
        <v>628</v>
      </c>
    </row>
    <row r="213" spans="1:33">
      <c r="A213" s="135"/>
      <c r="B213" s="135"/>
      <c r="C213" s="135"/>
      <c r="D213" s="135"/>
      <c r="E213" s="135"/>
      <c r="F213" s="135"/>
      <c r="G213" s="135"/>
      <c r="H213" s="135"/>
      <c r="I213" s="135"/>
      <c r="J213" s="135"/>
      <c r="K213" s="135"/>
      <c r="L213" s="135"/>
      <c r="M213" s="135"/>
      <c r="N213" s="135"/>
      <c r="O213" s="135"/>
      <c r="P213" s="135"/>
      <c r="Q213" s="135"/>
      <c r="R213" s="135"/>
      <c r="S213" s="135"/>
      <c r="T213" s="135"/>
      <c r="AG213" t="s">
        <v>481</v>
      </c>
    </row>
    <row r="214" spans="1:33">
      <c r="A214" s="135"/>
      <c r="B214" s="135"/>
      <c r="C214" s="135"/>
      <c r="D214" s="135"/>
      <c r="E214" s="135"/>
      <c r="F214" s="135"/>
      <c r="G214" s="135"/>
      <c r="H214" s="135"/>
      <c r="I214" s="135"/>
      <c r="J214" s="135"/>
      <c r="K214" s="135"/>
      <c r="L214" s="135"/>
      <c r="M214" s="135"/>
      <c r="N214" s="135"/>
      <c r="O214" s="135"/>
      <c r="P214" s="135"/>
      <c r="Q214" s="135"/>
      <c r="R214" s="135"/>
      <c r="S214" s="135"/>
      <c r="T214" s="135"/>
      <c r="AG214" t="s">
        <v>626</v>
      </c>
    </row>
    <row r="215" spans="1:33">
      <c r="A215" s="135"/>
      <c r="B215" s="135"/>
      <c r="C215" s="135"/>
      <c r="D215" s="135"/>
      <c r="E215" s="135"/>
      <c r="F215" s="135"/>
      <c r="G215" s="135"/>
      <c r="H215" s="135"/>
      <c r="I215" s="135"/>
      <c r="J215" s="135"/>
      <c r="K215" s="135"/>
      <c r="L215" s="135"/>
      <c r="M215" s="135"/>
      <c r="N215" s="135"/>
      <c r="O215" s="135"/>
      <c r="P215" s="135"/>
      <c r="Q215" s="135"/>
      <c r="R215" s="135"/>
      <c r="S215" s="135"/>
      <c r="T215" s="135"/>
      <c r="AG215" t="s">
        <v>502</v>
      </c>
    </row>
    <row r="216" spans="1:33">
      <c r="A216" s="135"/>
      <c r="B216" s="135"/>
      <c r="C216" s="135"/>
      <c r="D216" s="135"/>
      <c r="E216" s="135"/>
      <c r="F216" s="135"/>
      <c r="G216" s="135"/>
      <c r="H216" s="135"/>
      <c r="I216" s="135"/>
      <c r="J216" s="135"/>
      <c r="K216" s="135"/>
      <c r="L216" s="135"/>
      <c r="M216" s="135"/>
      <c r="N216" s="135"/>
      <c r="O216" s="135"/>
      <c r="P216" s="135"/>
      <c r="Q216" s="135"/>
      <c r="R216" s="135"/>
      <c r="S216" s="135"/>
      <c r="T216" s="135"/>
      <c r="AG216" t="s">
        <v>635</v>
      </c>
    </row>
    <row r="217" spans="1:33">
      <c r="A217" s="135"/>
      <c r="B217" s="135"/>
      <c r="C217" s="135"/>
      <c r="D217" s="135"/>
      <c r="E217" s="135"/>
      <c r="F217" s="135"/>
      <c r="G217" s="135"/>
      <c r="H217" s="135"/>
      <c r="I217" s="135"/>
      <c r="J217" s="135"/>
      <c r="K217" s="135"/>
      <c r="L217" s="135"/>
      <c r="M217" s="135"/>
      <c r="N217" s="135"/>
      <c r="O217" s="135"/>
      <c r="P217" s="135"/>
      <c r="Q217" s="135"/>
      <c r="R217" s="135"/>
      <c r="S217" s="135"/>
      <c r="T217" s="135"/>
      <c r="AG217" t="s">
        <v>634</v>
      </c>
    </row>
    <row r="218" spans="1:33">
      <c r="A218" s="135"/>
      <c r="B218" s="135"/>
      <c r="C218" s="135"/>
      <c r="D218" s="135"/>
      <c r="E218" s="135"/>
      <c r="F218" s="135"/>
      <c r="G218" s="135"/>
      <c r="H218" s="135"/>
      <c r="I218" s="135"/>
      <c r="J218" s="135"/>
      <c r="K218" s="135"/>
      <c r="L218" s="135"/>
      <c r="M218" s="135"/>
      <c r="N218" s="135"/>
      <c r="O218" s="135"/>
      <c r="P218" s="135"/>
      <c r="Q218" s="135"/>
      <c r="R218" s="135"/>
      <c r="S218" s="135"/>
      <c r="T218" s="135"/>
      <c r="AG218" t="s">
        <v>625</v>
      </c>
    </row>
    <row r="219" spans="1:33">
      <c r="A219" s="135"/>
      <c r="B219" s="135"/>
      <c r="C219" s="135"/>
      <c r="D219" s="135"/>
      <c r="E219" s="135"/>
      <c r="F219" s="135"/>
      <c r="G219" s="135"/>
      <c r="H219" s="135"/>
      <c r="I219" s="135"/>
      <c r="J219" s="135"/>
      <c r="K219" s="135"/>
      <c r="L219" s="135"/>
      <c r="M219" s="135"/>
      <c r="N219" s="135"/>
      <c r="O219" s="135"/>
      <c r="P219" s="135"/>
      <c r="Q219" s="135"/>
      <c r="R219" s="135"/>
      <c r="S219" s="135"/>
      <c r="T219" s="135"/>
      <c r="AG219" t="s">
        <v>631</v>
      </c>
    </row>
    <row r="220" spans="1:33">
      <c r="A220" s="135"/>
      <c r="B220" s="135"/>
      <c r="C220" s="135"/>
      <c r="D220" s="135"/>
      <c r="E220" s="135"/>
      <c r="F220" s="135"/>
      <c r="G220" s="135"/>
      <c r="H220" s="135"/>
      <c r="I220" s="135"/>
      <c r="J220" s="135"/>
      <c r="K220" s="135"/>
      <c r="L220" s="135"/>
      <c r="M220" s="135"/>
      <c r="N220" s="135"/>
      <c r="O220" s="135"/>
      <c r="P220" s="135"/>
      <c r="Q220" s="135"/>
      <c r="R220" s="135"/>
      <c r="S220" s="135"/>
      <c r="T220" s="135"/>
      <c r="AG220" t="s">
        <v>485</v>
      </c>
    </row>
    <row r="221" spans="1:33">
      <c r="A221" s="135"/>
      <c r="B221" s="135"/>
      <c r="C221" s="135"/>
      <c r="D221" s="135"/>
      <c r="E221" s="135"/>
      <c r="F221" s="135"/>
      <c r="G221" s="135"/>
      <c r="H221" s="135"/>
      <c r="I221" s="135"/>
      <c r="J221" s="135"/>
      <c r="K221" s="135"/>
      <c r="L221" s="135"/>
      <c r="M221" s="135"/>
      <c r="N221" s="135"/>
      <c r="O221" s="135"/>
      <c r="P221" s="135"/>
      <c r="Q221" s="135"/>
      <c r="R221" s="135"/>
      <c r="S221" s="135"/>
      <c r="T221" s="135"/>
      <c r="AG221" t="s">
        <v>504</v>
      </c>
    </row>
    <row r="222" spans="1:33">
      <c r="A222" s="135"/>
      <c r="B222" s="135"/>
      <c r="C222" s="135"/>
      <c r="D222" s="135"/>
      <c r="E222" s="135"/>
      <c r="F222" s="135"/>
      <c r="G222" s="135"/>
      <c r="H222" s="135"/>
      <c r="I222" s="135"/>
      <c r="J222" s="135"/>
      <c r="K222" s="135"/>
      <c r="L222" s="135"/>
      <c r="M222" s="135"/>
      <c r="N222" s="135"/>
      <c r="O222" s="135"/>
      <c r="P222" s="135"/>
      <c r="Q222" s="135"/>
      <c r="R222" s="135"/>
      <c r="S222" s="135"/>
      <c r="T222" s="135"/>
      <c r="AG222" t="s">
        <v>503</v>
      </c>
    </row>
    <row r="223" spans="1:33">
      <c r="A223" s="135"/>
      <c r="B223" s="135"/>
      <c r="C223" s="135"/>
      <c r="D223" s="135"/>
      <c r="E223" s="135"/>
      <c r="F223" s="135"/>
      <c r="G223" s="135"/>
      <c r="H223" s="135"/>
      <c r="I223" s="135"/>
      <c r="J223" s="135"/>
      <c r="K223" s="135"/>
      <c r="L223" s="135"/>
      <c r="M223" s="135"/>
      <c r="N223" s="135"/>
      <c r="O223" s="135"/>
      <c r="P223" s="135"/>
      <c r="Q223" s="135"/>
      <c r="R223" s="135"/>
      <c r="S223" s="135"/>
      <c r="T223" s="135"/>
      <c r="AG223" t="s">
        <v>153</v>
      </c>
    </row>
    <row r="224" spans="1:33">
      <c r="A224" s="135"/>
      <c r="B224" s="135"/>
      <c r="C224" s="135"/>
      <c r="D224" s="135"/>
      <c r="E224" s="135"/>
      <c r="F224" s="135"/>
      <c r="G224" s="135"/>
      <c r="H224" s="135"/>
      <c r="I224" s="135"/>
      <c r="J224" s="135"/>
      <c r="K224" s="135"/>
      <c r="L224" s="135"/>
      <c r="M224" s="135"/>
      <c r="N224" s="135"/>
      <c r="O224" s="135"/>
      <c r="P224" s="135"/>
      <c r="Q224" s="135"/>
      <c r="R224" s="135"/>
      <c r="S224" s="135"/>
      <c r="T224" s="135"/>
      <c r="AG224" t="s">
        <v>169</v>
      </c>
    </row>
    <row r="225" spans="1:33">
      <c r="A225" s="135"/>
      <c r="B225" s="135"/>
      <c r="C225" s="135"/>
      <c r="D225" s="135"/>
      <c r="E225" s="135"/>
      <c r="F225" s="135"/>
      <c r="G225" s="135"/>
      <c r="H225" s="135"/>
      <c r="I225" s="135"/>
      <c r="J225" s="135"/>
      <c r="K225" s="135"/>
      <c r="L225" s="135"/>
      <c r="M225" s="135"/>
      <c r="N225" s="135"/>
      <c r="O225" s="135"/>
      <c r="P225" s="135"/>
      <c r="Q225" s="135"/>
      <c r="R225" s="135"/>
      <c r="S225" s="135"/>
      <c r="T225" s="135"/>
      <c r="AG225" t="s">
        <v>42</v>
      </c>
    </row>
    <row r="226" spans="1:33">
      <c r="A226" s="135"/>
      <c r="B226" s="135"/>
      <c r="C226" s="135"/>
      <c r="D226" s="135"/>
      <c r="E226" s="135"/>
      <c r="F226" s="135"/>
      <c r="G226" s="135"/>
      <c r="H226" s="135"/>
      <c r="I226" s="135"/>
      <c r="J226" s="135"/>
      <c r="K226" s="135"/>
      <c r="L226" s="135"/>
      <c r="M226" s="135"/>
      <c r="N226" s="135"/>
      <c r="O226" s="135"/>
      <c r="P226" s="135"/>
      <c r="Q226" s="135"/>
      <c r="R226" s="135"/>
      <c r="S226" s="135"/>
      <c r="T226" s="135"/>
      <c r="AG226" t="s">
        <v>32</v>
      </c>
    </row>
    <row r="227" spans="1:33">
      <c r="A227" s="135"/>
      <c r="B227" s="135"/>
      <c r="C227" s="135"/>
      <c r="D227" s="135"/>
      <c r="E227" s="135"/>
      <c r="F227" s="135"/>
      <c r="G227" s="135"/>
      <c r="H227" s="135"/>
      <c r="I227" s="135"/>
      <c r="J227" s="135"/>
      <c r="K227" s="135"/>
      <c r="L227" s="135"/>
      <c r="M227" s="135"/>
      <c r="N227" s="135"/>
      <c r="O227" s="135"/>
      <c r="P227" s="135"/>
      <c r="Q227" s="135"/>
      <c r="R227" s="135"/>
      <c r="S227" s="135"/>
      <c r="T227" s="135"/>
    </row>
    <row r="228" spans="1:33">
      <c r="A228" s="135"/>
      <c r="B228" s="135"/>
      <c r="C228" s="135"/>
      <c r="D228" s="135"/>
      <c r="E228" s="135"/>
      <c r="F228" s="135"/>
      <c r="G228" s="135"/>
      <c r="H228" s="135"/>
      <c r="I228" s="135"/>
      <c r="J228" s="135"/>
      <c r="K228" s="135"/>
      <c r="L228" s="135"/>
      <c r="M228" s="135"/>
      <c r="N228" s="135"/>
      <c r="O228" s="135"/>
      <c r="P228" s="135"/>
      <c r="Q228" s="135"/>
      <c r="R228" s="135"/>
      <c r="S228" s="135"/>
      <c r="T228" s="135"/>
    </row>
    <row r="229" spans="1:33">
      <c r="A229" s="135"/>
      <c r="B229" s="135"/>
      <c r="C229" s="135"/>
      <c r="D229" s="135"/>
      <c r="E229" s="135"/>
      <c r="F229" s="135"/>
      <c r="G229" s="135"/>
      <c r="H229" s="135"/>
      <c r="I229" s="135"/>
      <c r="J229" s="135"/>
      <c r="K229" s="135"/>
      <c r="L229" s="135"/>
      <c r="M229" s="135"/>
      <c r="N229" s="135"/>
      <c r="O229" s="135"/>
      <c r="P229" s="135"/>
      <c r="Q229" s="135"/>
      <c r="R229" s="135"/>
      <c r="S229" s="135"/>
      <c r="T229" s="135"/>
    </row>
    <row r="230" spans="1:33">
      <c r="A230" s="135"/>
      <c r="B230" s="135"/>
      <c r="C230" s="135"/>
      <c r="D230" s="135"/>
      <c r="E230" s="135"/>
      <c r="F230" s="135"/>
      <c r="G230" s="135"/>
      <c r="H230" s="135"/>
      <c r="I230" s="135"/>
      <c r="J230" s="135"/>
      <c r="K230" s="135"/>
      <c r="L230" s="135"/>
      <c r="M230" s="135"/>
      <c r="N230" s="135"/>
      <c r="O230" s="135"/>
      <c r="P230" s="135"/>
      <c r="Q230" s="135"/>
      <c r="R230" s="135"/>
      <c r="S230" s="135"/>
      <c r="T230" s="135"/>
    </row>
    <row r="231" spans="1:33">
      <c r="A231" s="135"/>
      <c r="B231" s="135"/>
      <c r="C231" s="135"/>
      <c r="D231" s="135"/>
      <c r="E231" s="135"/>
      <c r="F231" s="135"/>
      <c r="G231" s="135"/>
      <c r="H231" s="135"/>
      <c r="I231" s="135"/>
      <c r="J231" s="135"/>
      <c r="K231" s="135"/>
      <c r="L231" s="135"/>
      <c r="M231" s="135"/>
      <c r="N231" s="135"/>
      <c r="O231" s="135"/>
      <c r="P231" s="135"/>
      <c r="Q231" s="135"/>
      <c r="R231" s="135"/>
      <c r="S231" s="135"/>
      <c r="T231" s="135"/>
    </row>
    <row r="232" spans="1:33">
      <c r="A232" s="135"/>
      <c r="B232" s="135"/>
      <c r="C232" s="135"/>
      <c r="D232" s="135"/>
      <c r="E232" s="135"/>
      <c r="F232" s="135"/>
      <c r="G232" s="135"/>
      <c r="H232" s="135"/>
      <c r="I232" s="135"/>
      <c r="J232" s="135"/>
      <c r="K232" s="135"/>
      <c r="L232" s="135"/>
      <c r="M232" s="135"/>
      <c r="N232" s="135"/>
      <c r="O232" s="135"/>
      <c r="P232" s="135"/>
      <c r="Q232" s="135"/>
      <c r="R232" s="135"/>
      <c r="S232" s="135"/>
      <c r="T232" s="135"/>
    </row>
    <row r="233" spans="1:33">
      <c r="A233" s="135"/>
      <c r="B233" s="135"/>
      <c r="C233" s="135"/>
      <c r="D233" s="135"/>
      <c r="E233" s="135"/>
      <c r="F233" s="135"/>
      <c r="G233" s="135"/>
      <c r="H233" s="135"/>
      <c r="I233" s="135"/>
      <c r="J233" s="135"/>
      <c r="K233" s="135"/>
      <c r="L233" s="135"/>
      <c r="M233" s="135"/>
      <c r="N233" s="135"/>
      <c r="O233" s="135"/>
      <c r="P233" s="135"/>
      <c r="Q233" s="135"/>
      <c r="R233" s="135"/>
      <c r="S233" s="135"/>
      <c r="T233" s="135"/>
    </row>
    <row r="234" spans="1:33">
      <c r="A234" s="135"/>
      <c r="B234" s="135"/>
      <c r="C234" s="135"/>
      <c r="D234" s="135"/>
      <c r="E234" s="135"/>
      <c r="F234" s="135"/>
      <c r="G234" s="135"/>
      <c r="H234" s="135"/>
      <c r="I234" s="135"/>
      <c r="J234" s="135"/>
      <c r="K234" s="135"/>
      <c r="L234" s="135"/>
      <c r="M234" s="135"/>
      <c r="N234" s="135"/>
      <c r="O234" s="135"/>
      <c r="P234" s="135"/>
      <c r="Q234" s="135"/>
      <c r="R234" s="135"/>
      <c r="S234" s="135"/>
      <c r="T234" s="135"/>
    </row>
    <row r="235" spans="1:33">
      <c r="A235" s="135"/>
      <c r="B235" s="135"/>
      <c r="C235" s="135"/>
      <c r="D235" s="135"/>
      <c r="E235" s="135"/>
      <c r="F235" s="135"/>
      <c r="G235" s="135"/>
      <c r="H235" s="135"/>
      <c r="I235" s="135"/>
      <c r="J235" s="135"/>
      <c r="K235" s="135"/>
      <c r="L235" s="135"/>
      <c r="M235" s="135"/>
      <c r="N235" s="135"/>
      <c r="O235" s="135"/>
      <c r="P235" s="135"/>
      <c r="Q235" s="135"/>
      <c r="R235" s="135"/>
      <c r="S235" s="135"/>
      <c r="T235" s="135"/>
    </row>
    <row r="236" spans="1:33">
      <c r="A236" s="135"/>
      <c r="B236" s="135"/>
      <c r="C236" s="135"/>
      <c r="D236" s="135"/>
      <c r="E236" s="135"/>
      <c r="F236" s="135"/>
      <c r="G236" s="135"/>
      <c r="H236" s="135"/>
      <c r="I236" s="135"/>
      <c r="J236" s="135"/>
      <c r="K236" s="135"/>
      <c r="L236" s="135"/>
      <c r="M236" s="135"/>
      <c r="N236" s="135"/>
      <c r="O236" s="135"/>
      <c r="P236" s="135"/>
      <c r="Q236" s="135"/>
      <c r="R236" s="135"/>
      <c r="S236" s="135"/>
      <c r="T236" s="135"/>
    </row>
    <row r="237" spans="1:33">
      <c r="A237" s="135"/>
      <c r="B237" s="135"/>
      <c r="C237" s="135"/>
      <c r="D237" s="135"/>
      <c r="E237" s="135"/>
      <c r="F237" s="135"/>
      <c r="G237" s="135"/>
      <c r="H237" s="135"/>
      <c r="I237" s="135"/>
      <c r="J237" s="135"/>
      <c r="K237" s="135"/>
      <c r="L237" s="135"/>
      <c r="M237" s="135"/>
      <c r="N237" s="135"/>
      <c r="O237" s="135"/>
      <c r="P237" s="135"/>
      <c r="Q237" s="135"/>
      <c r="R237" s="135"/>
      <c r="S237" s="135"/>
      <c r="T237" s="135"/>
    </row>
    <row r="238" spans="1:33">
      <c r="A238" s="135"/>
      <c r="B238" s="135"/>
      <c r="C238" s="135"/>
      <c r="D238" s="135"/>
      <c r="E238" s="135"/>
      <c r="F238" s="135"/>
      <c r="G238" s="135"/>
      <c r="H238" s="135"/>
      <c r="I238" s="135"/>
      <c r="J238" s="135"/>
      <c r="K238" s="135"/>
      <c r="L238" s="135"/>
      <c r="M238" s="135"/>
      <c r="N238" s="135"/>
      <c r="O238" s="135"/>
      <c r="P238" s="135"/>
      <c r="Q238" s="135"/>
      <c r="R238" s="135"/>
      <c r="S238" s="135"/>
      <c r="T238" s="135"/>
    </row>
    <row r="239" spans="1:33">
      <c r="A239" s="135"/>
      <c r="B239" s="135"/>
      <c r="C239" s="135"/>
      <c r="D239" s="135"/>
      <c r="E239" s="135"/>
      <c r="F239" s="135"/>
      <c r="G239" s="135"/>
      <c r="H239" s="135"/>
      <c r="I239" s="135"/>
      <c r="J239" s="135"/>
      <c r="K239" s="135"/>
      <c r="L239" s="135"/>
      <c r="M239" s="135"/>
      <c r="N239" s="135"/>
      <c r="O239" s="135"/>
      <c r="P239" s="135"/>
      <c r="Q239" s="135"/>
      <c r="R239" s="135"/>
      <c r="S239" s="135"/>
      <c r="T239" s="135"/>
    </row>
    <row r="240" spans="1:33">
      <c r="A240" s="135"/>
      <c r="B240" s="135"/>
      <c r="C240" s="135"/>
      <c r="D240" s="135"/>
      <c r="E240" s="135"/>
      <c r="F240" s="135"/>
      <c r="G240" s="135"/>
      <c r="H240" s="135"/>
      <c r="I240" s="135"/>
      <c r="J240" s="135"/>
      <c r="K240" s="135"/>
      <c r="L240" s="135"/>
      <c r="M240" s="135"/>
      <c r="N240" s="135"/>
      <c r="O240" s="135"/>
      <c r="P240" s="135"/>
      <c r="Q240" s="135"/>
      <c r="R240" s="135"/>
      <c r="S240" s="135"/>
      <c r="T240" s="135"/>
    </row>
    <row r="241" spans="1:20">
      <c r="A241" s="135"/>
      <c r="B241" s="135"/>
      <c r="C241" s="135"/>
      <c r="D241" s="135"/>
      <c r="E241" s="135"/>
      <c r="F241" s="135"/>
      <c r="G241" s="135"/>
      <c r="H241" s="135"/>
      <c r="I241" s="135"/>
      <c r="J241" s="135"/>
      <c r="K241" s="135"/>
      <c r="L241" s="135"/>
      <c r="M241" s="135"/>
      <c r="N241" s="135"/>
      <c r="O241" s="135"/>
      <c r="P241" s="135"/>
      <c r="Q241" s="135"/>
      <c r="R241" s="135"/>
      <c r="S241" s="135"/>
      <c r="T241" s="135"/>
    </row>
    <row r="242" spans="1:20">
      <c r="A242" s="135"/>
      <c r="B242" s="135"/>
      <c r="C242" s="135"/>
      <c r="D242" s="135"/>
      <c r="E242" s="135"/>
      <c r="F242" s="135"/>
      <c r="G242" s="135"/>
      <c r="H242" s="135"/>
      <c r="I242" s="135"/>
      <c r="J242" s="135"/>
      <c r="K242" s="135"/>
      <c r="L242" s="135"/>
      <c r="M242" s="135"/>
      <c r="N242" s="135"/>
      <c r="O242" s="135"/>
      <c r="P242" s="135"/>
      <c r="Q242" s="135"/>
      <c r="R242" s="135"/>
      <c r="S242" s="135"/>
      <c r="T242" s="135"/>
    </row>
    <row r="243" spans="1:20">
      <c r="A243" s="135"/>
      <c r="B243" s="135"/>
      <c r="C243" s="135"/>
      <c r="D243" s="135"/>
      <c r="E243" s="135"/>
      <c r="F243" s="135"/>
      <c r="G243" s="135"/>
      <c r="H243" s="135"/>
      <c r="I243" s="135"/>
      <c r="J243" s="135"/>
      <c r="K243" s="135"/>
      <c r="L243" s="135"/>
      <c r="M243" s="135"/>
      <c r="N243" s="135"/>
      <c r="O243" s="135"/>
      <c r="P243" s="135"/>
      <c r="Q243" s="135"/>
      <c r="R243" s="135"/>
      <c r="S243" s="135"/>
      <c r="T243" s="135"/>
    </row>
    <row r="244" spans="1:20">
      <c r="A244" s="135"/>
      <c r="B244" s="135"/>
      <c r="C244" s="135"/>
      <c r="D244" s="135"/>
      <c r="E244" s="135"/>
      <c r="F244" s="135"/>
      <c r="G244" s="135"/>
      <c r="H244" s="135"/>
      <c r="I244" s="135"/>
      <c r="J244" s="135"/>
      <c r="K244" s="135"/>
      <c r="L244" s="135"/>
      <c r="M244" s="135"/>
      <c r="N244" s="135"/>
      <c r="O244" s="135"/>
      <c r="P244" s="135"/>
      <c r="Q244" s="135"/>
      <c r="R244" s="135"/>
      <c r="S244" s="135"/>
      <c r="T244" s="135"/>
    </row>
    <row r="245" spans="1:20">
      <c r="A245" s="135"/>
      <c r="B245" s="135"/>
      <c r="C245" s="135"/>
      <c r="D245" s="135"/>
      <c r="E245" s="135"/>
      <c r="F245" s="135"/>
      <c r="G245" s="135"/>
      <c r="H245" s="135"/>
      <c r="I245" s="135"/>
      <c r="J245" s="135"/>
      <c r="K245" s="135"/>
      <c r="L245" s="135"/>
      <c r="M245" s="135"/>
      <c r="N245" s="135"/>
      <c r="O245" s="135"/>
      <c r="P245" s="135"/>
      <c r="Q245" s="135"/>
      <c r="R245" s="135"/>
      <c r="S245" s="135"/>
      <c r="T245" s="135"/>
    </row>
    <row r="246" spans="1:20">
      <c r="A246" s="135"/>
      <c r="B246" s="135"/>
      <c r="C246" s="135"/>
      <c r="D246" s="135"/>
      <c r="E246" s="135"/>
      <c r="F246" s="135"/>
      <c r="G246" s="135"/>
      <c r="H246" s="135"/>
      <c r="I246" s="135"/>
      <c r="J246" s="135"/>
      <c r="K246" s="135"/>
      <c r="L246" s="135"/>
      <c r="M246" s="135"/>
      <c r="N246" s="135"/>
      <c r="O246" s="135"/>
      <c r="P246" s="135"/>
      <c r="Q246" s="135"/>
      <c r="R246" s="135"/>
      <c r="S246" s="135"/>
      <c r="T246" s="135"/>
    </row>
    <row r="247" spans="1:20">
      <c r="A247" s="135"/>
      <c r="B247" s="135"/>
      <c r="C247" s="135"/>
      <c r="D247" s="135"/>
      <c r="E247" s="135"/>
      <c r="F247" s="135"/>
      <c r="G247" s="135"/>
      <c r="H247" s="135"/>
      <c r="I247" s="135"/>
      <c r="J247" s="135"/>
      <c r="K247" s="135"/>
      <c r="L247" s="135"/>
      <c r="M247" s="135"/>
      <c r="N247" s="135"/>
      <c r="O247" s="135"/>
      <c r="P247" s="135"/>
      <c r="Q247" s="135"/>
      <c r="R247" s="135"/>
      <c r="S247" s="135"/>
      <c r="T247" s="135"/>
    </row>
    <row r="248" spans="1:20">
      <c r="A248" s="135"/>
      <c r="B248" s="135"/>
      <c r="C248" s="135"/>
      <c r="D248" s="135"/>
      <c r="E248" s="135"/>
      <c r="F248" s="135"/>
      <c r="G248" s="135"/>
      <c r="H248" s="135"/>
      <c r="I248" s="135"/>
      <c r="J248" s="135"/>
      <c r="K248" s="135"/>
      <c r="L248" s="135"/>
      <c r="M248" s="135"/>
      <c r="N248" s="135"/>
      <c r="O248" s="135"/>
      <c r="P248" s="135"/>
      <c r="Q248" s="135"/>
      <c r="R248" s="135"/>
      <c r="S248" s="135"/>
      <c r="T248" s="135"/>
    </row>
    <row r="249" spans="1:20">
      <c r="A249" s="135"/>
      <c r="B249" s="135"/>
      <c r="C249" s="135"/>
      <c r="D249" s="135"/>
      <c r="E249" s="135"/>
      <c r="F249" s="135"/>
      <c r="G249" s="135"/>
      <c r="H249" s="135"/>
      <c r="I249" s="135"/>
      <c r="J249" s="135"/>
      <c r="K249" s="135"/>
      <c r="L249" s="135"/>
      <c r="M249" s="135"/>
      <c r="N249" s="135"/>
      <c r="O249" s="135"/>
      <c r="P249" s="135"/>
      <c r="Q249" s="135"/>
      <c r="R249" s="135"/>
      <c r="S249" s="135"/>
      <c r="T249" s="135"/>
    </row>
    <row r="250" spans="1:20">
      <c r="A250" s="135"/>
      <c r="B250" s="135"/>
      <c r="C250" s="135"/>
      <c r="D250" s="135"/>
      <c r="E250" s="135"/>
      <c r="F250" s="135"/>
      <c r="G250" s="135"/>
      <c r="H250" s="135"/>
      <c r="I250" s="135"/>
      <c r="J250" s="135"/>
      <c r="K250" s="135"/>
      <c r="L250" s="135"/>
      <c r="M250" s="135"/>
      <c r="N250" s="135"/>
      <c r="O250" s="135"/>
      <c r="P250" s="135"/>
      <c r="Q250" s="135"/>
      <c r="R250" s="135"/>
      <c r="S250" s="135"/>
      <c r="T250" s="135"/>
    </row>
    <row r="251" spans="1:20">
      <c r="A251" s="135"/>
      <c r="B251" s="135"/>
      <c r="C251" s="135"/>
      <c r="D251" s="135"/>
      <c r="E251" s="135"/>
      <c r="F251" s="135"/>
      <c r="G251" s="135"/>
      <c r="H251" s="135"/>
      <c r="I251" s="135"/>
      <c r="J251" s="135"/>
      <c r="K251" s="135"/>
      <c r="L251" s="135"/>
      <c r="M251" s="135"/>
      <c r="N251" s="135"/>
      <c r="O251" s="135"/>
      <c r="P251" s="135"/>
      <c r="Q251" s="135"/>
      <c r="R251" s="135"/>
      <c r="S251" s="135"/>
      <c r="T251" s="135"/>
    </row>
    <row r="252" spans="1:20">
      <c r="A252" s="135"/>
      <c r="B252" s="135"/>
      <c r="C252" s="135"/>
      <c r="D252" s="135"/>
      <c r="E252" s="135"/>
      <c r="F252" s="135"/>
      <c r="G252" s="135"/>
      <c r="H252" s="135"/>
      <c r="I252" s="135"/>
      <c r="J252" s="135"/>
      <c r="K252" s="135"/>
      <c r="L252" s="135"/>
      <c r="M252" s="135"/>
      <c r="N252" s="135"/>
      <c r="O252" s="135"/>
      <c r="P252" s="135"/>
      <c r="Q252" s="135"/>
      <c r="R252" s="135"/>
      <c r="S252" s="135"/>
      <c r="T252" s="135"/>
    </row>
    <row r="253" spans="1:20">
      <c r="A253" s="135"/>
      <c r="B253" s="135"/>
      <c r="C253" s="135"/>
      <c r="D253" s="135"/>
      <c r="E253" s="135"/>
      <c r="F253" s="135"/>
      <c r="G253" s="135"/>
      <c r="H253" s="135"/>
      <c r="I253" s="135"/>
      <c r="J253" s="135"/>
      <c r="K253" s="135"/>
      <c r="L253" s="135"/>
      <c r="M253" s="135"/>
      <c r="N253" s="135"/>
      <c r="O253" s="135"/>
      <c r="P253" s="135"/>
      <c r="Q253" s="135"/>
      <c r="R253" s="135"/>
      <c r="S253" s="135"/>
      <c r="T253" s="135"/>
    </row>
    <row r="254" spans="1:20">
      <c r="A254" s="135"/>
      <c r="B254" s="135"/>
      <c r="C254" s="135"/>
      <c r="D254" s="135"/>
      <c r="E254" s="135"/>
      <c r="F254" s="135"/>
      <c r="G254" s="135"/>
      <c r="H254" s="135"/>
      <c r="I254" s="135"/>
      <c r="J254" s="135"/>
      <c r="K254" s="135"/>
      <c r="L254" s="135"/>
      <c r="M254" s="135"/>
      <c r="N254" s="135"/>
      <c r="O254" s="135"/>
      <c r="P254" s="135"/>
      <c r="Q254" s="135"/>
      <c r="R254" s="135"/>
      <c r="S254" s="135"/>
      <c r="T254" s="135"/>
    </row>
    <row r="255" spans="1:20">
      <c r="A255" s="135"/>
      <c r="B255" s="135"/>
      <c r="C255" s="135"/>
      <c r="D255" s="135"/>
      <c r="E255" s="135"/>
      <c r="F255" s="135"/>
      <c r="G255" s="135"/>
      <c r="H255" s="135"/>
      <c r="I255" s="135"/>
      <c r="J255" s="135"/>
      <c r="K255" s="135"/>
      <c r="L255" s="135"/>
      <c r="M255" s="135"/>
      <c r="N255" s="135"/>
      <c r="O255" s="135"/>
      <c r="P255" s="135"/>
      <c r="Q255" s="135"/>
      <c r="R255" s="135"/>
      <c r="S255" s="135"/>
      <c r="T255" s="135"/>
    </row>
    <row r="256" spans="1:20">
      <c r="A256" s="135"/>
      <c r="B256" s="135"/>
      <c r="C256" s="135"/>
      <c r="D256" s="135"/>
      <c r="E256" s="135"/>
      <c r="F256" s="135"/>
      <c r="G256" s="135"/>
      <c r="H256" s="135"/>
      <c r="I256" s="135"/>
      <c r="J256" s="135"/>
      <c r="K256" s="135"/>
      <c r="L256" s="135"/>
      <c r="M256" s="135"/>
      <c r="N256" s="135"/>
      <c r="O256" s="135"/>
      <c r="P256" s="135"/>
      <c r="Q256" s="135"/>
      <c r="R256" s="135"/>
      <c r="S256" s="135"/>
      <c r="T256" s="135"/>
    </row>
    <row r="257" spans="1:20">
      <c r="A257" s="135"/>
      <c r="B257" s="135"/>
      <c r="C257" s="135"/>
      <c r="D257" s="135"/>
      <c r="E257" s="135"/>
      <c r="F257" s="135"/>
      <c r="G257" s="135"/>
      <c r="H257" s="135"/>
      <c r="I257" s="135"/>
      <c r="J257" s="135"/>
      <c r="K257" s="135"/>
      <c r="L257" s="135"/>
      <c r="M257" s="135"/>
      <c r="N257" s="135"/>
      <c r="O257" s="135"/>
      <c r="P257" s="135"/>
      <c r="Q257" s="135"/>
      <c r="R257" s="135"/>
      <c r="S257" s="135"/>
      <c r="T257" s="135"/>
    </row>
    <row r="258" spans="1:20">
      <c r="A258" s="135"/>
      <c r="B258" s="135"/>
      <c r="C258" s="135"/>
      <c r="D258" s="135"/>
      <c r="E258" s="135"/>
      <c r="F258" s="135"/>
      <c r="G258" s="135"/>
      <c r="H258" s="135"/>
      <c r="I258" s="135"/>
      <c r="J258" s="135"/>
      <c r="K258" s="135"/>
      <c r="L258" s="135"/>
      <c r="M258" s="135"/>
      <c r="N258" s="135"/>
      <c r="O258" s="135"/>
      <c r="P258" s="135"/>
      <c r="Q258" s="135"/>
      <c r="R258" s="135"/>
      <c r="S258" s="135"/>
      <c r="T258" s="135"/>
    </row>
    <row r="259" spans="1:20">
      <c r="A259" s="135"/>
      <c r="B259" s="135"/>
      <c r="C259" s="135"/>
      <c r="D259" s="135"/>
      <c r="E259" s="135"/>
      <c r="F259" s="135"/>
      <c r="G259" s="135"/>
      <c r="H259" s="135"/>
      <c r="I259" s="135"/>
      <c r="J259" s="135"/>
      <c r="K259" s="135"/>
      <c r="L259" s="135"/>
      <c r="M259" s="135"/>
      <c r="N259" s="135"/>
      <c r="O259" s="135"/>
      <c r="P259" s="135"/>
      <c r="Q259" s="135"/>
      <c r="R259" s="135"/>
      <c r="S259" s="135"/>
      <c r="T259" s="135"/>
    </row>
    <row r="260" spans="1:20">
      <c r="A260" s="135"/>
      <c r="B260" s="135"/>
      <c r="C260" s="135"/>
      <c r="D260" s="135"/>
      <c r="E260" s="135"/>
      <c r="F260" s="135"/>
      <c r="G260" s="135"/>
      <c r="H260" s="135"/>
      <c r="I260" s="135"/>
      <c r="J260" s="135"/>
      <c r="K260" s="135"/>
      <c r="L260" s="135"/>
      <c r="M260" s="135"/>
      <c r="N260" s="135"/>
      <c r="O260" s="135"/>
      <c r="P260" s="135"/>
      <c r="Q260" s="135"/>
      <c r="R260" s="135"/>
      <c r="S260" s="135"/>
      <c r="T260" s="135"/>
    </row>
    <row r="261" spans="1:20">
      <c r="A261" s="135"/>
      <c r="B261" s="135"/>
      <c r="C261" s="135"/>
      <c r="D261" s="135"/>
      <c r="E261" s="135"/>
      <c r="F261" s="135"/>
      <c r="G261" s="135"/>
      <c r="H261" s="135"/>
      <c r="I261" s="135"/>
      <c r="J261" s="135"/>
      <c r="K261" s="135"/>
      <c r="L261" s="135"/>
      <c r="M261" s="135"/>
      <c r="N261" s="135"/>
      <c r="O261" s="135"/>
      <c r="P261" s="135"/>
      <c r="Q261" s="135"/>
      <c r="R261" s="135"/>
      <c r="S261" s="135"/>
      <c r="T261" s="135"/>
    </row>
    <row r="262" spans="1:20">
      <c r="A262" s="135"/>
      <c r="B262" s="135"/>
      <c r="C262" s="135"/>
      <c r="D262" s="135"/>
      <c r="E262" s="135"/>
      <c r="F262" s="135"/>
      <c r="G262" s="135"/>
      <c r="H262" s="135"/>
      <c r="I262" s="135"/>
      <c r="J262" s="135"/>
      <c r="K262" s="135"/>
      <c r="L262" s="135"/>
      <c r="M262" s="135"/>
      <c r="N262" s="135"/>
      <c r="O262" s="135"/>
      <c r="P262" s="135"/>
      <c r="Q262" s="135"/>
      <c r="R262" s="135"/>
      <c r="S262" s="135"/>
      <c r="T262" s="135"/>
    </row>
    <row r="263" spans="1:20">
      <c r="A263" s="135"/>
      <c r="B263" s="135"/>
      <c r="C263" s="135"/>
      <c r="D263" s="135"/>
      <c r="E263" s="135"/>
      <c r="F263" s="135"/>
      <c r="G263" s="135"/>
      <c r="H263" s="135"/>
      <c r="I263" s="135"/>
      <c r="J263" s="135"/>
      <c r="K263" s="135"/>
      <c r="L263" s="135"/>
      <c r="M263" s="135"/>
      <c r="N263" s="135"/>
      <c r="O263" s="135"/>
      <c r="P263" s="135"/>
      <c r="Q263" s="135"/>
      <c r="R263" s="135"/>
      <c r="S263" s="135"/>
      <c r="T263" s="135"/>
    </row>
    <row r="264" spans="1:20">
      <c r="A264" s="135"/>
      <c r="B264" s="135"/>
      <c r="C264" s="135"/>
      <c r="D264" s="135"/>
      <c r="E264" s="135"/>
      <c r="F264" s="135"/>
      <c r="G264" s="135"/>
      <c r="H264" s="135"/>
      <c r="I264" s="135"/>
      <c r="J264" s="135"/>
      <c r="K264" s="135"/>
      <c r="L264" s="135"/>
      <c r="M264" s="135"/>
      <c r="N264" s="135"/>
      <c r="O264" s="135"/>
      <c r="P264" s="135"/>
      <c r="Q264" s="135"/>
      <c r="R264" s="135"/>
      <c r="S264" s="135"/>
      <c r="T264" s="135"/>
    </row>
    <row r="265" spans="1:20">
      <c r="A265" s="135"/>
      <c r="B265" s="135"/>
      <c r="C265" s="135"/>
      <c r="D265" s="135"/>
      <c r="E265" s="135"/>
      <c r="F265" s="135"/>
      <c r="G265" s="135"/>
      <c r="H265" s="135"/>
      <c r="I265" s="135"/>
      <c r="J265" s="135"/>
      <c r="K265" s="135"/>
      <c r="L265" s="135"/>
      <c r="M265" s="135"/>
      <c r="N265" s="135"/>
      <c r="O265" s="135"/>
      <c r="P265" s="135"/>
      <c r="Q265" s="135"/>
      <c r="R265" s="135"/>
      <c r="S265" s="135"/>
      <c r="T265" s="135"/>
    </row>
    <row r="266" spans="1:20">
      <c r="A266" s="135"/>
      <c r="B266" s="135"/>
      <c r="C266" s="135"/>
      <c r="D266" s="135"/>
      <c r="E266" s="135"/>
      <c r="F266" s="135"/>
      <c r="G266" s="135"/>
      <c r="H266" s="135"/>
      <c r="I266" s="135"/>
      <c r="J266" s="135"/>
      <c r="K266" s="135"/>
      <c r="L266" s="135"/>
      <c r="M266" s="135"/>
      <c r="N266" s="135"/>
      <c r="O266" s="135"/>
      <c r="P266" s="135"/>
      <c r="Q266" s="135"/>
      <c r="R266" s="135"/>
      <c r="S266" s="135"/>
      <c r="T266" s="135"/>
    </row>
    <row r="267" spans="1:20">
      <c r="A267" s="135"/>
      <c r="B267" s="135"/>
      <c r="C267" s="135"/>
      <c r="D267" s="135"/>
      <c r="E267" s="135"/>
      <c r="F267" s="135"/>
      <c r="G267" s="135"/>
      <c r="H267" s="135"/>
      <c r="I267" s="135"/>
      <c r="J267" s="135"/>
      <c r="K267" s="135"/>
      <c r="L267" s="135"/>
      <c r="M267" s="135"/>
      <c r="N267" s="135"/>
      <c r="O267" s="135"/>
      <c r="P267" s="135"/>
      <c r="Q267" s="135"/>
      <c r="R267" s="135"/>
      <c r="S267" s="135"/>
      <c r="T267" s="135"/>
    </row>
    <row r="268" spans="1:20">
      <c r="A268" s="135"/>
      <c r="B268" s="135"/>
      <c r="C268" s="135"/>
      <c r="D268" s="135"/>
      <c r="E268" s="135"/>
      <c r="F268" s="135"/>
      <c r="G268" s="135"/>
      <c r="H268" s="135"/>
      <c r="I268" s="135"/>
      <c r="J268" s="135"/>
      <c r="K268" s="135"/>
      <c r="L268" s="135"/>
      <c r="M268" s="135"/>
      <c r="N268" s="135"/>
      <c r="O268" s="135"/>
      <c r="P268" s="135"/>
      <c r="Q268" s="135"/>
      <c r="R268" s="135"/>
      <c r="S268" s="135"/>
      <c r="T268" s="135"/>
    </row>
    <row r="269" spans="1:20">
      <c r="A269" s="135"/>
      <c r="B269" s="135"/>
      <c r="C269" s="135"/>
      <c r="D269" s="135"/>
      <c r="E269" s="135"/>
      <c r="F269" s="135"/>
      <c r="G269" s="135"/>
      <c r="H269" s="135"/>
      <c r="I269" s="135"/>
      <c r="J269" s="135"/>
      <c r="K269" s="135"/>
      <c r="L269" s="135"/>
      <c r="M269" s="135"/>
      <c r="N269" s="135"/>
      <c r="O269" s="135"/>
      <c r="P269" s="135"/>
      <c r="Q269" s="135"/>
      <c r="R269" s="135"/>
      <c r="S269" s="135"/>
      <c r="T269" s="135"/>
    </row>
    <row r="270" spans="1:20">
      <c r="A270" s="135"/>
      <c r="B270" s="135"/>
      <c r="C270" s="135"/>
      <c r="D270" s="135"/>
      <c r="E270" s="135"/>
      <c r="F270" s="135"/>
      <c r="G270" s="135"/>
      <c r="H270" s="135"/>
      <c r="I270" s="135"/>
      <c r="J270" s="135"/>
      <c r="K270" s="135"/>
      <c r="L270" s="135"/>
      <c r="M270" s="135"/>
      <c r="N270" s="135"/>
      <c r="O270" s="135"/>
      <c r="P270" s="135"/>
      <c r="Q270" s="135"/>
      <c r="R270" s="135"/>
      <c r="S270" s="135"/>
      <c r="T270" s="135"/>
    </row>
    <row r="271" spans="1:20">
      <c r="A271" s="135"/>
      <c r="B271" s="135"/>
      <c r="C271" s="135"/>
      <c r="D271" s="135"/>
      <c r="E271" s="135"/>
      <c r="F271" s="135"/>
      <c r="G271" s="135"/>
      <c r="H271" s="135"/>
      <c r="I271" s="135"/>
      <c r="J271" s="135"/>
      <c r="K271" s="135"/>
      <c r="L271" s="135"/>
      <c r="M271" s="135"/>
      <c r="N271" s="135"/>
      <c r="O271" s="135"/>
      <c r="P271" s="135"/>
      <c r="Q271" s="135"/>
      <c r="R271" s="135"/>
      <c r="S271" s="135"/>
      <c r="T271" s="135"/>
    </row>
    <row r="272" spans="1:20">
      <c r="A272" s="135"/>
      <c r="B272" s="135"/>
      <c r="C272" s="135"/>
      <c r="D272" s="135"/>
      <c r="E272" s="135"/>
      <c r="F272" s="135"/>
      <c r="G272" s="135"/>
      <c r="H272" s="135"/>
      <c r="I272" s="135"/>
      <c r="J272" s="135"/>
      <c r="K272" s="135"/>
      <c r="L272" s="135"/>
      <c r="M272" s="135"/>
      <c r="N272" s="135"/>
      <c r="O272" s="135"/>
      <c r="P272" s="135"/>
      <c r="Q272" s="135"/>
      <c r="R272" s="135"/>
      <c r="S272" s="135"/>
      <c r="T272" s="135"/>
    </row>
    <row r="273" spans="1:20">
      <c r="A273" s="135"/>
      <c r="B273" s="135"/>
      <c r="C273" s="135"/>
      <c r="D273" s="135"/>
      <c r="E273" s="135"/>
      <c r="F273" s="135"/>
      <c r="G273" s="135"/>
      <c r="H273" s="135"/>
      <c r="I273" s="135"/>
      <c r="J273" s="135"/>
      <c r="K273" s="135"/>
      <c r="L273" s="135"/>
      <c r="M273" s="135"/>
      <c r="N273" s="135"/>
      <c r="O273" s="135"/>
      <c r="P273" s="135"/>
      <c r="Q273" s="135"/>
      <c r="R273" s="135"/>
      <c r="S273" s="135"/>
      <c r="T273" s="135"/>
    </row>
    <row r="274" spans="1:20">
      <c r="A274" s="135"/>
      <c r="B274" s="135"/>
      <c r="C274" s="135"/>
      <c r="D274" s="135"/>
      <c r="E274" s="135"/>
      <c r="F274" s="135"/>
      <c r="G274" s="135"/>
      <c r="H274" s="135"/>
      <c r="I274" s="135"/>
      <c r="J274" s="135"/>
      <c r="K274" s="135"/>
      <c r="L274" s="135"/>
      <c r="M274" s="135"/>
      <c r="N274" s="135"/>
      <c r="O274" s="135"/>
      <c r="P274" s="135"/>
      <c r="Q274" s="135"/>
      <c r="R274" s="135"/>
      <c r="S274" s="135"/>
      <c r="T274" s="135"/>
    </row>
    <row r="275" spans="1:20">
      <c r="A275" s="135"/>
      <c r="B275" s="135"/>
      <c r="C275" s="135"/>
      <c r="D275" s="135"/>
      <c r="E275" s="135"/>
      <c r="F275" s="135"/>
      <c r="G275" s="135"/>
      <c r="H275" s="135"/>
      <c r="I275" s="135"/>
      <c r="J275" s="135"/>
      <c r="K275" s="135"/>
      <c r="L275" s="135"/>
      <c r="M275" s="135"/>
      <c r="N275" s="135"/>
      <c r="O275" s="135"/>
      <c r="P275" s="135"/>
      <c r="Q275" s="135"/>
      <c r="R275" s="135"/>
      <c r="S275" s="135"/>
      <c r="T275" s="135"/>
    </row>
    <row r="276" spans="1:20">
      <c r="A276" s="135"/>
      <c r="B276" s="135"/>
      <c r="C276" s="135"/>
      <c r="D276" s="135"/>
      <c r="E276" s="135"/>
      <c r="F276" s="135"/>
      <c r="G276" s="135"/>
      <c r="H276" s="135"/>
      <c r="I276" s="135"/>
      <c r="J276" s="135"/>
      <c r="K276" s="135"/>
      <c r="L276" s="135"/>
      <c r="M276" s="135"/>
      <c r="N276" s="135"/>
      <c r="O276" s="135"/>
      <c r="P276" s="135"/>
      <c r="Q276" s="135"/>
      <c r="R276" s="135"/>
      <c r="S276" s="135"/>
      <c r="T276" s="135"/>
    </row>
    <row r="277" spans="1:20">
      <c r="A277" s="135"/>
      <c r="B277" s="135"/>
      <c r="C277" s="135"/>
      <c r="D277" s="135"/>
      <c r="E277" s="135"/>
      <c r="F277" s="135"/>
      <c r="G277" s="135"/>
      <c r="H277" s="135"/>
      <c r="I277" s="135"/>
      <c r="J277" s="135"/>
      <c r="K277" s="135"/>
      <c r="L277" s="135"/>
      <c r="M277" s="135"/>
      <c r="N277" s="135"/>
      <c r="O277" s="135"/>
      <c r="P277" s="135"/>
      <c r="Q277" s="135"/>
      <c r="R277" s="135"/>
      <c r="S277" s="135"/>
      <c r="T277" s="135"/>
    </row>
    <row r="278" spans="1:20">
      <c r="A278" s="135"/>
      <c r="B278" s="135"/>
      <c r="C278" s="135"/>
      <c r="D278" s="135"/>
      <c r="E278" s="135"/>
      <c r="F278" s="135"/>
      <c r="G278" s="135"/>
      <c r="H278" s="135"/>
      <c r="I278" s="135"/>
      <c r="J278" s="135"/>
      <c r="K278" s="135"/>
      <c r="L278" s="135"/>
      <c r="M278" s="135"/>
      <c r="N278" s="135"/>
      <c r="O278" s="135"/>
      <c r="P278" s="135"/>
      <c r="Q278" s="135"/>
      <c r="R278" s="135"/>
      <c r="S278" s="135"/>
      <c r="T278" s="135"/>
    </row>
    <row r="279" spans="1:20">
      <c r="A279" s="135"/>
      <c r="B279" s="135"/>
      <c r="C279" s="135"/>
      <c r="D279" s="135"/>
      <c r="E279" s="135"/>
      <c r="F279" s="135"/>
      <c r="G279" s="135"/>
      <c r="H279" s="135"/>
      <c r="I279" s="135"/>
      <c r="J279" s="135"/>
      <c r="K279" s="135"/>
      <c r="L279" s="135"/>
      <c r="M279" s="135"/>
      <c r="N279" s="135"/>
      <c r="O279" s="135"/>
      <c r="P279" s="135"/>
      <c r="Q279" s="135"/>
      <c r="R279" s="135"/>
      <c r="S279" s="135"/>
      <c r="T279" s="135"/>
    </row>
    <row r="280" spans="1:20">
      <c r="A280" s="135"/>
      <c r="B280" s="135"/>
      <c r="C280" s="135"/>
      <c r="D280" s="135"/>
      <c r="E280" s="135"/>
      <c r="F280" s="135"/>
      <c r="G280" s="135"/>
      <c r="H280" s="135"/>
      <c r="I280" s="135"/>
      <c r="J280" s="135"/>
      <c r="K280" s="135"/>
      <c r="L280" s="135"/>
      <c r="M280" s="135"/>
      <c r="N280" s="135"/>
      <c r="O280" s="135"/>
      <c r="P280" s="135"/>
      <c r="Q280" s="135"/>
      <c r="R280" s="135"/>
      <c r="S280" s="135"/>
      <c r="T280" s="135"/>
    </row>
    <row r="281" spans="1:20">
      <c r="A281" s="135"/>
      <c r="B281" s="135"/>
      <c r="C281" s="135"/>
      <c r="D281" s="135"/>
      <c r="E281" s="135"/>
      <c r="F281" s="135"/>
      <c r="G281" s="135"/>
      <c r="H281" s="135"/>
      <c r="I281" s="135"/>
      <c r="J281" s="135"/>
      <c r="K281" s="135"/>
      <c r="L281" s="135"/>
      <c r="M281" s="135"/>
      <c r="N281" s="135"/>
      <c r="O281" s="135"/>
      <c r="P281" s="135"/>
      <c r="Q281" s="135"/>
      <c r="R281" s="135"/>
      <c r="S281" s="135"/>
      <c r="T281" s="135"/>
    </row>
    <row r="282" spans="1:20">
      <c r="A282" s="135"/>
      <c r="B282" s="135"/>
      <c r="C282" s="135"/>
      <c r="D282" s="135"/>
      <c r="E282" s="135"/>
      <c r="F282" s="135"/>
      <c r="G282" s="135"/>
      <c r="H282" s="135"/>
      <c r="I282" s="135"/>
      <c r="J282" s="135"/>
      <c r="K282" s="135"/>
      <c r="L282" s="135"/>
      <c r="M282" s="135"/>
      <c r="N282" s="135"/>
      <c r="O282" s="135"/>
      <c r="P282" s="135"/>
      <c r="Q282" s="135"/>
      <c r="R282" s="135"/>
      <c r="S282" s="135"/>
      <c r="T282" s="135"/>
    </row>
    <row r="283" spans="1:20">
      <c r="A283" s="135"/>
      <c r="B283" s="135"/>
      <c r="C283" s="135"/>
      <c r="D283" s="135"/>
      <c r="E283" s="135"/>
      <c r="F283" s="135"/>
      <c r="G283" s="135"/>
      <c r="H283" s="135"/>
      <c r="I283" s="135"/>
      <c r="J283" s="135"/>
      <c r="K283" s="135"/>
      <c r="L283" s="135"/>
      <c r="M283" s="135"/>
      <c r="N283" s="135"/>
      <c r="O283" s="135"/>
      <c r="P283" s="135"/>
      <c r="Q283" s="135"/>
      <c r="R283" s="135"/>
      <c r="S283" s="135"/>
      <c r="T283" s="135"/>
    </row>
    <row r="284" spans="1:20">
      <c r="A284" s="135"/>
      <c r="B284" s="135"/>
      <c r="C284" s="135"/>
      <c r="D284" s="135"/>
      <c r="E284" s="135"/>
      <c r="F284" s="135"/>
      <c r="G284" s="135"/>
      <c r="H284" s="135"/>
      <c r="I284" s="135"/>
      <c r="J284" s="135"/>
      <c r="K284" s="135"/>
      <c r="L284" s="135"/>
      <c r="M284" s="135"/>
      <c r="N284" s="135"/>
      <c r="O284" s="135"/>
      <c r="P284" s="135"/>
      <c r="Q284" s="135"/>
      <c r="R284" s="135"/>
      <c r="S284" s="135"/>
      <c r="T284" s="135"/>
    </row>
    <row r="285" spans="1:20">
      <c r="A285" s="135"/>
      <c r="B285" s="135"/>
      <c r="C285" s="135"/>
      <c r="D285" s="135"/>
      <c r="E285" s="135"/>
      <c r="F285" s="135"/>
      <c r="G285" s="135"/>
      <c r="H285" s="135"/>
      <c r="I285" s="135"/>
      <c r="J285" s="135"/>
      <c r="K285" s="135"/>
      <c r="L285" s="135"/>
      <c r="M285" s="135"/>
      <c r="N285" s="135"/>
      <c r="O285" s="135"/>
      <c r="P285" s="135"/>
      <c r="Q285" s="135"/>
      <c r="R285" s="135"/>
      <c r="S285" s="135"/>
      <c r="T285" s="135"/>
    </row>
    <row r="286" spans="1:20">
      <c r="A286" s="135"/>
      <c r="B286" s="135"/>
      <c r="C286" s="135"/>
      <c r="D286" s="135"/>
      <c r="E286" s="135"/>
      <c r="F286" s="135"/>
      <c r="G286" s="135"/>
      <c r="H286" s="135"/>
      <c r="I286" s="135"/>
      <c r="J286" s="135"/>
      <c r="K286" s="135"/>
      <c r="L286" s="135"/>
      <c r="M286" s="135"/>
      <c r="N286" s="135"/>
      <c r="O286" s="135"/>
      <c r="P286" s="135"/>
      <c r="Q286" s="135"/>
      <c r="R286" s="135"/>
      <c r="S286" s="135"/>
      <c r="T286" s="135"/>
    </row>
    <row r="287" spans="1:20">
      <c r="A287" s="135"/>
      <c r="B287" s="135"/>
      <c r="C287" s="135"/>
      <c r="D287" s="135"/>
      <c r="E287" s="135"/>
      <c r="F287" s="135"/>
      <c r="G287" s="135"/>
      <c r="H287" s="135"/>
      <c r="I287" s="135"/>
      <c r="J287" s="135"/>
      <c r="K287" s="135"/>
      <c r="L287" s="135"/>
      <c r="M287" s="135"/>
      <c r="N287" s="135"/>
      <c r="O287" s="135"/>
      <c r="P287" s="135"/>
      <c r="Q287" s="135"/>
      <c r="R287" s="135"/>
      <c r="S287" s="135"/>
      <c r="T287" s="135"/>
    </row>
    <row r="288" spans="1:20">
      <c r="A288" s="135"/>
      <c r="B288" s="135"/>
      <c r="C288" s="135"/>
      <c r="D288" s="135"/>
      <c r="E288" s="135"/>
      <c r="F288" s="135"/>
      <c r="G288" s="135"/>
      <c r="H288" s="135"/>
      <c r="I288" s="135"/>
      <c r="J288" s="135"/>
      <c r="K288" s="135"/>
      <c r="L288" s="135"/>
      <c r="M288" s="135"/>
      <c r="N288" s="135"/>
      <c r="O288" s="135"/>
      <c r="P288" s="135"/>
      <c r="Q288" s="135"/>
      <c r="R288" s="135"/>
      <c r="S288" s="135"/>
      <c r="T288" s="135"/>
    </row>
    <row r="289" spans="1:20">
      <c r="A289" s="135"/>
      <c r="B289" s="135"/>
      <c r="C289" s="135"/>
      <c r="D289" s="135"/>
      <c r="E289" s="135"/>
      <c r="F289" s="135"/>
      <c r="G289" s="135"/>
      <c r="H289" s="135"/>
      <c r="I289" s="135"/>
      <c r="J289" s="135"/>
      <c r="K289" s="135"/>
      <c r="L289" s="135"/>
      <c r="M289" s="135"/>
      <c r="N289" s="135"/>
      <c r="O289" s="135"/>
      <c r="P289" s="135"/>
      <c r="Q289" s="135"/>
      <c r="R289" s="135"/>
      <c r="S289" s="135"/>
      <c r="T289" s="135"/>
    </row>
    <row r="290" spans="1:20">
      <c r="A290" s="135"/>
      <c r="B290" s="135"/>
      <c r="C290" s="135"/>
      <c r="D290" s="135"/>
      <c r="E290" s="135"/>
      <c r="F290" s="135"/>
      <c r="G290" s="135"/>
      <c r="H290" s="135"/>
      <c r="I290" s="135"/>
      <c r="J290" s="135"/>
      <c r="K290" s="135"/>
      <c r="L290" s="135"/>
      <c r="M290" s="135"/>
      <c r="N290" s="135"/>
      <c r="O290" s="135"/>
      <c r="P290" s="135"/>
      <c r="Q290" s="135"/>
      <c r="R290" s="135"/>
      <c r="S290" s="135"/>
      <c r="T290" s="135"/>
    </row>
    <row r="291" spans="1:20">
      <c r="A291" s="135"/>
      <c r="B291" s="135"/>
      <c r="C291" s="135"/>
      <c r="D291" s="135"/>
      <c r="E291" s="135"/>
      <c r="F291" s="135"/>
      <c r="G291" s="135"/>
      <c r="H291" s="135"/>
      <c r="I291" s="135"/>
      <c r="J291" s="135"/>
      <c r="K291" s="135"/>
      <c r="L291" s="135"/>
      <c r="M291" s="135"/>
      <c r="N291" s="135"/>
      <c r="O291" s="135"/>
      <c r="P291" s="135"/>
      <c r="Q291" s="135"/>
      <c r="R291" s="135"/>
      <c r="S291" s="135"/>
      <c r="T291" s="135"/>
    </row>
    <row r="292" spans="1:20">
      <c r="A292" s="135"/>
      <c r="B292" s="135"/>
      <c r="C292" s="135"/>
      <c r="D292" s="135"/>
      <c r="E292" s="135"/>
      <c r="F292" s="135"/>
      <c r="G292" s="135"/>
      <c r="H292" s="135"/>
      <c r="I292" s="135"/>
      <c r="J292" s="135"/>
      <c r="K292" s="135"/>
      <c r="L292" s="135"/>
      <c r="M292" s="135"/>
      <c r="N292" s="135"/>
      <c r="O292" s="135"/>
      <c r="P292" s="135"/>
      <c r="Q292" s="135"/>
      <c r="R292" s="135"/>
      <c r="S292" s="135"/>
      <c r="T292" s="135"/>
    </row>
    <row r="293" spans="1:20">
      <c r="A293" s="135"/>
      <c r="B293" s="135"/>
      <c r="C293" s="135"/>
      <c r="D293" s="135"/>
      <c r="E293" s="135"/>
      <c r="F293" s="135"/>
      <c r="G293" s="135"/>
      <c r="H293" s="135"/>
      <c r="I293" s="135"/>
      <c r="J293" s="135"/>
      <c r="K293" s="135"/>
      <c r="L293" s="135"/>
      <c r="M293" s="135"/>
      <c r="N293" s="135"/>
      <c r="O293" s="135"/>
      <c r="P293" s="135"/>
      <c r="Q293" s="135"/>
      <c r="R293" s="135"/>
      <c r="S293" s="135"/>
      <c r="T293" s="135"/>
    </row>
    <row r="294" spans="1:20">
      <c r="A294" s="135"/>
      <c r="B294" s="135"/>
      <c r="C294" s="135"/>
      <c r="D294" s="135"/>
      <c r="E294" s="135"/>
      <c r="F294" s="135"/>
      <c r="G294" s="135"/>
      <c r="H294" s="135"/>
      <c r="I294" s="135"/>
      <c r="J294" s="135"/>
      <c r="K294" s="135"/>
      <c r="L294" s="135"/>
      <c r="M294" s="135"/>
      <c r="N294" s="135"/>
      <c r="O294" s="135"/>
      <c r="P294" s="135"/>
      <c r="Q294" s="135"/>
      <c r="R294" s="135"/>
      <c r="S294" s="135"/>
      <c r="T294" s="135"/>
    </row>
    <row r="295" spans="1:20">
      <c r="A295" s="135"/>
      <c r="B295" s="135"/>
      <c r="C295" s="135"/>
      <c r="D295" s="135"/>
      <c r="E295" s="135"/>
      <c r="F295" s="135"/>
      <c r="G295" s="135"/>
      <c r="H295" s="135"/>
      <c r="I295" s="135"/>
      <c r="J295" s="135"/>
      <c r="K295" s="135"/>
      <c r="L295" s="135"/>
      <c r="M295" s="135"/>
      <c r="N295" s="135"/>
      <c r="O295" s="135"/>
      <c r="P295" s="135"/>
      <c r="Q295" s="135"/>
      <c r="R295" s="135"/>
      <c r="S295" s="135"/>
      <c r="T295" s="135"/>
    </row>
    <row r="296" spans="1:20">
      <c r="A296" s="135"/>
      <c r="B296" s="135"/>
      <c r="C296" s="135"/>
      <c r="D296" s="135"/>
      <c r="E296" s="135"/>
      <c r="F296" s="135"/>
      <c r="G296" s="135"/>
      <c r="H296" s="135"/>
      <c r="I296" s="135"/>
      <c r="J296" s="135"/>
      <c r="K296" s="135"/>
      <c r="L296" s="135"/>
      <c r="M296" s="135"/>
      <c r="N296" s="135"/>
      <c r="O296" s="135"/>
      <c r="P296" s="135"/>
      <c r="Q296" s="135"/>
      <c r="R296" s="135"/>
      <c r="S296" s="135"/>
      <c r="T296" s="135"/>
    </row>
    <row r="297" spans="1:20">
      <c r="A297" s="135"/>
      <c r="B297" s="135"/>
      <c r="C297" s="135"/>
      <c r="D297" s="135"/>
      <c r="E297" s="135"/>
      <c r="F297" s="135"/>
      <c r="G297" s="135"/>
      <c r="H297" s="135"/>
      <c r="I297" s="135"/>
      <c r="J297" s="135"/>
      <c r="K297" s="135"/>
      <c r="L297" s="135"/>
      <c r="M297" s="135"/>
      <c r="N297" s="135"/>
      <c r="O297" s="135"/>
      <c r="P297" s="135"/>
      <c r="Q297" s="135"/>
      <c r="R297" s="135"/>
      <c r="S297" s="135"/>
      <c r="T297" s="135"/>
    </row>
    <row r="298" spans="1:20">
      <c r="A298" s="135"/>
      <c r="B298" s="135"/>
      <c r="C298" s="135"/>
      <c r="D298" s="135"/>
      <c r="E298" s="135"/>
      <c r="F298" s="135"/>
      <c r="G298" s="135"/>
      <c r="H298" s="135"/>
      <c r="I298" s="135"/>
      <c r="J298" s="135"/>
      <c r="K298" s="135"/>
      <c r="L298" s="135"/>
      <c r="M298" s="135"/>
      <c r="N298" s="135"/>
      <c r="O298" s="135"/>
      <c r="P298" s="135"/>
      <c r="Q298" s="135"/>
      <c r="R298" s="135"/>
      <c r="S298" s="135"/>
      <c r="T298" s="135"/>
    </row>
    <row r="299" spans="1:20">
      <c r="A299" s="135"/>
      <c r="B299" s="135"/>
      <c r="C299" s="135"/>
      <c r="D299" s="135"/>
      <c r="E299" s="135"/>
      <c r="F299" s="135"/>
      <c r="G299" s="135"/>
      <c r="H299" s="135"/>
      <c r="I299" s="135"/>
      <c r="J299" s="135"/>
      <c r="K299" s="135"/>
      <c r="L299" s="135"/>
      <c r="M299" s="135"/>
      <c r="N299" s="135"/>
      <c r="O299" s="135"/>
      <c r="P299" s="135"/>
      <c r="Q299" s="135"/>
      <c r="R299" s="135"/>
      <c r="S299" s="135"/>
      <c r="T299" s="135"/>
    </row>
    <row r="300" spans="1:20">
      <c r="A300" s="135"/>
      <c r="B300" s="135"/>
      <c r="C300" s="135"/>
      <c r="D300" s="135"/>
      <c r="E300" s="135"/>
      <c r="F300" s="135"/>
      <c r="G300" s="135"/>
      <c r="H300" s="135"/>
      <c r="I300" s="135"/>
      <c r="J300" s="135"/>
      <c r="K300" s="135"/>
      <c r="L300" s="135"/>
      <c r="M300" s="135"/>
      <c r="N300" s="135"/>
      <c r="O300" s="135"/>
      <c r="P300" s="135"/>
      <c r="Q300" s="135"/>
      <c r="R300" s="135"/>
      <c r="S300" s="135"/>
      <c r="T300" s="135"/>
    </row>
    <row r="301" spans="1:20">
      <c r="A301" s="135"/>
      <c r="B301" s="135"/>
      <c r="C301" s="135"/>
      <c r="D301" s="135"/>
      <c r="E301" s="135"/>
      <c r="F301" s="135"/>
      <c r="G301" s="135"/>
      <c r="H301" s="135"/>
      <c r="I301" s="135"/>
      <c r="J301" s="135"/>
    </row>
    <row r="302" spans="1:20">
      <c r="A302" s="135"/>
      <c r="B302" s="135"/>
      <c r="C302" s="135"/>
      <c r="D302" s="135"/>
      <c r="E302" s="135"/>
      <c r="F302" s="135"/>
      <c r="G302" s="135"/>
      <c r="H302" s="135"/>
      <c r="I302" s="135"/>
      <c r="J302" s="135"/>
    </row>
    <row r="303" spans="1:20">
      <c r="A303" s="135"/>
      <c r="B303" s="135"/>
      <c r="C303" s="135"/>
      <c r="D303" s="135"/>
      <c r="E303" s="135"/>
      <c r="F303" s="135"/>
      <c r="G303" s="135"/>
      <c r="H303" s="135"/>
      <c r="I303" s="135"/>
      <c r="J303" s="135"/>
    </row>
    <row r="304" spans="1:20">
      <c r="A304" s="135"/>
      <c r="B304" s="135"/>
      <c r="C304" s="135"/>
      <c r="D304" s="135"/>
      <c r="E304" s="135"/>
      <c r="F304" s="135"/>
      <c r="G304" s="135"/>
      <c r="H304" s="135"/>
      <c r="I304" s="135"/>
      <c r="J304" s="135"/>
    </row>
    <row r="305" spans="1:10">
      <c r="A305" s="135"/>
      <c r="B305" s="135"/>
      <c r="C305" s="135"/>
      <c r="D305" s="135"/>
      <c r="E305" s="135"/>
      <c r="F305" s="135"/>
      <c r="G305" s="135"/>
      <c r="H305" s="135"/>
      <c r="I305" s="135"/>
      <c r="J305" s="135"/>
    </row>
    <row r="306" spans="1:10">
      <c r="A306" s="135"/>
      <c r="B306" s="135"/>
      <c r="C306" s="135"/>
      <c r="D306" s="135"/>
      <c r="E306" s="135"/>
      <c r="F306" s="135"/>
      <c r="G306" s="135"/>
      <c r="H306" s="135"/>
      <c r="I306" s="135"/>
      <c r="J306" s="135"/>
    </row>
    <row r="307" spans="1:10">
      <c r="A307" s="135"/>
      <c r="B307" s="135"/>
      <c r="C307" s="135"/>
      <c r="D307" s="135"/>
      <c r="E307" s="135"/>
      <c r="F307" s="135"/>
      <c r="G307" s="135"/>
      <c r="H307" s="135"/>
      <c r="I307" s="135"/>
      <c r="J307" s="135"/>
    </row>
    <row r="308" spans="1:10">
      <c r="A308" s="135"/>
      <c r="B308" s="135"/>
      <c r="C308" s="135"/>
      <c r="D308" s="135"/>
      <c r="E308" s="135"/>
      <c r="F308" s="135"/>
      <c r="G308" s="135"/>
      <c r="H308" s="135"/>
      <c r="I308" s="135"/>
      <c r="J308" s="135"/>
    </row>
    <row r="309" spans="1:10">
      <c r="A309" s="135"/>
      <c r="B309" s="135"/>
      <c r="C309" s="135"/>
      <c r="D309" s="135"/>
      <c r="E309" s="135"/>
      <c r="F309" s="135"/>
      <c r="G309" s="135"/>
      <c r="H309" s="135"/>
      <c r="I309" s="135"/>
      <c r="J309" s="135"/>
    </row>
    <row r="310" spans="1:10">
      <c r="A310" s="135"/>
      <c r="B310" s="135"/>
      <c r="C310" s="135"/>
      <c r="D310" s="135"/>
      <c r="E310" s="135"/>
      <c r="F310" s="135"/>
      <c r="G310" s="135"/>
      <c r="H310" s="135"/>
      <c r="I310" s="135"/>
      <c r="J310" s="135"/>
    </row>
    <row r="311" spans="1:10">
      <c r="A311" s="135"/>
      <c r="B311" s="135"/>
      <c r="C311" s="135"/>
      <c r="D311" s="135"/>
      <c r="E311" s="135"/>
      <c r="F311" s="135"/>
      <c r="G311" s="135"/>
      <c r="H311" s="135"/>
      <c r="I311" s="135"/>
      <c r="J311" s="135"/>
    </row>
    <row r="312" spans="1:10">
      <c r="A312" s="135"/>
      <c r="B312" s="135"/>
      <c r="C312" s="135"/>
      <c r="D312" s="135"/>
      <c r="E312" s="135"/>
      <c r="F312" s="135"/>
      <c r="G312" s="135"/>
      <c r="H312" s="135"/>
      <c r="I312" s="135"/>
      <c r="J312" s="135"/>
    </row>
    <row r="313" spans="1:10">
      <c r="A313" s="135"/>
      <c r="B313" s="135"/>
      <c r="C313" s="135"/>
      <c r="D313" s="135"/>
      <c r="E313" s="135"/>
      <c r="F313" s="135"/>
      <c r="G313" s="135"/>
      <c r="H313" s="135"/>
      <c r="I313" s="135"/>
      <c r="J313" s="135"/>
    </row>
    <row r="314" spans="1:10">
      <c r="A314" s="135"/>
      <c r="B314" s="135"/>
      <c r="C314" s="135"/>
      <c r="D314" s="135"/>
      <c r="E314" s="135"/>
      <c r="F314" s="135"/>
      <c r="G314" s="135"/>
      <c r="H314" s="135"/>
      <c r="I314" s="135"/>
      <c r="J314" s="135"/>
    </row>
    <row r="315" spans="1:10">
      <c r="A315" s="135"/>
      <c r="B315" s="135"/>
      <c r="C315" s="135"/>
      <c r="D315" s="135"/>
      <c r="E315" s="135"/>
      <c r="F315" s="135"/>
      <c r="G315" s="135"/>
      <c r="H315" s="135"/>
      <c r="I315" s="135"/>
      <c r="J315" s="135"/>
    </row>
    <row r="316" spans="1:10">
      <c r="A316" s="135"/>
      <c r="B316" s="135"/>
      <c r="C316" s="135"/>
      <c r="D316" s="135"/>
      <c r="E316" s="135"/>
      <c r="F316" s="135"/>
      <c r="G316" s="135"/>
      <c r="H316" s="135"/>
      <c r="I316" s="135"/>
      <c r="J316" s="135"/>
    </row>
    <row r="317" spans="1:10">
      <c r="A317" s="135"/>
      <c r="B317" s="135"/>
      <c r="C317" s="135"/>
      <c r="D317" s="135"/>
      <c r="E317" s="135"/>
      <c r="F317" s="135"/>
      <c r="G317" s="135"/>
      <c r="H317" s="135"/>
      <c r="I317" s="135"/>
      <c r="J317" s="135"/>
    </row>
    <row r="318" spans="1:10">
      <c r="A318" s="135"/>
      <c r="B318" s="135"/>
      <c r="C318" s="135"/>
      <c r="D318" s="135"/>
      <c r="E318" s="135"/>
      <c r="F318" s="135"/>
      <c r="G318" s="135"/>
      <c r="H318" s="135"/>
      <c r="I318" s="135"/>
      <c r="J318" s="135"/>
    </row>
    <row r="319" spans="1:10">
      <c r="A319" s="135"/>
      <c r="B319" s="135"/>
      <c r="C319" s="135"/>
      <c r="D319" s="135"/>
      <c r="E319" s="135"/>
      <c r="F319" s="135"/>
      <c r="G319" s="135"/>
      <c r="H319" s="135"/>
      <c r="I319" s="135"/>
      <c r="J319" s="135"/>
    </row>
    <row r="320" spans="1:10">
      <c r="A320" s="135"/>
      <c r="B320" s="135"/>
      <c r="C320" s="135"/>
      <c r="D320" s="135"/>
      <c r="E320" s="135"/>
      <c r="F320" s="135"/>
      <c r="G320" s="135"/>
      <c r="H320" s="135"/>
      <c r="I320" s="135"/>
      <c r="J320" s="135"/>
    </row>
    <row r="321" spans="1:10">
      <c r="A321" s="135"/>
      <c r="B321" s="135"/>
      <c r="C321" s="135"/>
      <c r="D321" s="135"/>
      <c r="E321" s="135"/>
      <c r="F321" s="135"/>
      <c r="G321" s="135"/>
      <c r="H321" s="135"/>
      <c r="I321" s="135"/>
      <c r="J321" s="135"/>
    </row>
    <row r="322" spans="1:10">
      <c r="A322" s="135"/>
      <c r="B322" s="135"/>
      <c r="C322" s="135"/>
      <c r="D322" s="135"/>
      <c r="E322" s="135"/>
      <c r="F322" s="135"/>
      <c r="G322" s="135"/>
      <c r="H322" s="135"/>
      <c r="I322" s="135"/>
      <c r="J322" s="135"/>
    </row>
    <row r="323" spans="1:10">
      <c r="A323" s="135"/>
      <c r="B323" s="135"/>
      <c r="C323" s="135"/>
      <c r="D323" s="135"/>
      <c r="E323" s="135"/>
      <c r="F323" s="135"/>
      <c r="G323" s="135"/>
      <c r="H323" s="135"/>
      <c r="I323" s="135"/>
      <c r="J323" s="135"/>
    </row>
    <row r="324" spans="1:10">
      <c r="A324" s="135"/>
      <c r="B324" s="135"/>
      <c r="C324" s="135"/>
      <c r="D324" s="135"/>
      <c r="E324" s="135"/>
      <c r="F324" s="135"/>
      <c r="G324" s="135"/>
      <c r="H324" s="135"/>
      <c r="I324" s="135"/>
      <c r="J324" s="135"/>
    </row>
    <row r="325" spans="1:10">
      <c r="A325" s="135"/>
      <c r="B325" s="135"/>
      <c r="C325" s="135"/>
      <c r="D325" s="135"/>
      <c r="E325" s="135"/>
      <c r="F325" s="135"/>
      <c r="G325" s="135"/>
      <c r="H325" s="135"/>
      <c r="I325" s="135"/>
      <c r="J325" s="135"/>
    </row>
    <row r="326" spans="1:10">
      <c r="A326" s="135"/>
      <c r="B326" s="135"/>
      <c r="C326" s="135"/>
      <c r="D326" s="135"/>
      <c r="E326" s="135"/>
      <c r="F326" s="135"/>
      <c r="G326" s="135"/>
      <c r="H326" s="135"/>
      <c r="I326" s="135"/>
      <c r="J326" s="135"/>
    </row>
    <row r="327" spans="1:10">
      <c r="A327" s="135"/>
      <c r="B327" s="135"/>
      <c r="C327" s="135"/>
      <c r="D327" s="135"/>
      <c r="E327" s="135"/>
      <c r="F327" s="135"/>
      <c r="G327" s="135"/>
      <c r="H327" s="135"/>
      <c r="I327" s="135"/>
      <c r="J327" s="135"/>
    </row>
    <row r="328" spans="1:10">
      <c r="A328" s="135"/>
      <c r="B328" s="135"/>
      <c r="C328" s="135"/>
      <c r="D328" s="135"/>
      <c r="E328" s="135"/>
      <c r="F328" s="135"/>
      <c r="G328" s="135"/>
      <c r="H328" s="135"/>
      <c r="I328" s="135"/>
      <c r="J328" s="135"/>
    </row>
    <row r="329" spans="1:10">
      <c r="A329" s="135"/>
      <c r="B329" s="135"/>
      <c r="C329" s="135"/>
      <c r="D329" s="135"/>
      <c r="E329" s="135"/>
      <c r="F329" s="135"/>
      <c r="G329" s="135"/>
      <c r="H329" s="135"/>
      <c r="I329" s="135"/>
      <c r="J329" s="135"/>
    </row>
    <row r="330" spans="1:10">
      <c r="A330" s="135"/>
      <c r="B330" s="135"/>
      <c r="C330" s="135"/>
      <c r="D330" s="135"/>
      <c r="E330" s="135"/>
      <c r="F330" s="135"/>
      <c r="G330" s="135"/>
      <c r="H330" s="135"/>
      <c r="I330" s="135"/>
      <c r="J330" s="135"/>
    </row>
    <row r="331" spans="1:10">
      <c r="A331" s="135"/>
      <c r="B331" s="135"/>
      <c r="C331" s="135"/>
      <c r="D331" s="135"/>
      <c r="E331" s="135"/>
      <c r="F331" s="135"/>
      <c r="G331" s="135"/>
      <c r="H331" s="135"/>
      <c r="I331" s="135"/>
      <c r="J331" s="135"/>
    </row>
    <row r="332" spans="1:10">
      <c r="A332" s="135"/>
      <c r="B332" s="135"/>
      <c r="C332" s="135"/>
      <c r="D332" s="135"/>
      <c r="E332" s="135"/>
      <c r="F332" s="135"/>
      <c r="G332" s="135"/>
      <c r="H332" s="135"/>
      <c r="I332" s="135"/>
      <c r="J332" s="135"/>
    </row>
    <row r="333" spans="1:10">
      <c r="A333" s="135"/>
      <c r="B333" s="135"/>
      <c r="C333" s="135"/>
      <c r="D333" s="135"/>
      <c r="E333" s="135"/>
      <c r="F333" s="135"/>
      <c r="G333" s="135"/>
      <c r="H333" s="135"/>
      <c r="I333" s="135"/>
      <c r="J333" s="135"/>
    </row>
    <row r="334" spans="1:10">
      <c r="A334" s="135"/>
      <c r="B334" s="135"/>
      <c r="C334" s="135"/>
      <c r="D334" s="135"/>
      <c r="E334" s="135"/>
      <c r="F334" s="135"/>
      <c r="G334" s="135"/>
      <c r="H334" s="135"/>
      <c r="I334" s="135"/>
      <c r="J334" s="135"/>
    </row>
    <row r="335" spans="1:10">
      <c r="A335" s="135"/>
      <c r="B335" s="135"/>
      <c r="C335" s="135"/>
      <c r="D335" s="135"/>
      <c r="E335" s="135"/>
      <c r="F335" s="135"/>
      <c r="G335" s="135"/>
      <c r="H335" s="135"/>
      <c r="I335" s="135"/>
      <c r="J335" s="135"/>
    </row>
    <row r="336" spans="1:10">
      <c r="A336" s="135"/>
      <c r="B336" s="135"/>
      <c r="C336" s="135"/>
      <c r="D336" s="135"/>
      <c r="E336" s="135"/>
      <c r="F336" s="135"/>
      <c r="G336" s="135"/>
      <c r="H336" s="135"/>
      <c r="I336" s="135"/>
      <c r="J336" s="135"/>
    </row>
    <row r="337" spans="1:10">
      <c r="A337" s="135"/>
      <c r="B337" s="135"/>
      <c r="C337" s="135"/>
      <c r="D337" s="135"/>
      <c r="E337" s="135"/>
      <c r="F337" s="135"/>
      <c r="G337" s="135"/>
      <c r="H337" s="135"/>
      <c r="I337" s="135"/>
      <c r="J337" s="135"/>
    </row>
    <row r="338" spans="1:10">
      <c r="A338" s="135"/>
      <c r="B338" s="135"/>
      <c r="C338" s="135"/>
      <c r="D338" s="135"/>
      <c r="E338" s="135"/>
      <c r="F338" s="135"/>
      <c r="G338" s="135"/>
      <c r="H338" s="135"/>
      <c r="I338" s="135"/>
      <c r="J338" s="135"/>
    </row>
    <row r="339" spans="1:10">
      <c r="A339" s="135"/>
      <c r="B339" s="135"/>
      <c r="C339" s="135"/>
      <c r="D339" s="135"/>
      <c r="E339" s="135"/>
      <c r="F339" s="135"/>
      <c r="G339" s="135"/>
      <c r="H339" s="135"/>
      <c r="I339" s="135"/>
      <c r="J339" s="135"/>
    </row>
    <row r="340" spans="1:10">
      <c r="A340" s="135"/>
      <c r="B340" s="135"/>
      <c r="C340" s="135"/>
      <c r="D340" s="135"/>
      <c r="E340" s="135"/>
      <c r="F340" s="135"/>
      <c r="G340" s="135"/>
      <c r="H340" s="135"/>
      <c r="I340" s="135"/>
      <c r="J340" s="135"/>
    </row>
    <row r="341" spans="1:10">
      <c r="A341" s="135"/>
      <c r="B341" s="135"/>
      <c r="C341" s="135"/>
      <c r="D341" s="135"/>
      <c r="E341" s="135"/>
      <c r="F341" s="135"/>
      <c r="G341" s="135"/>
      <c r="H341" s="135"/>
      <c r="I341" s="135"/>
      <c r="J341" s="135"/>
    </row>
    <row r="342" spans="1:10">
      <c r="A342" s="135"/>
      <c r="B342" s="135"/>
      <c r="C342" s="135"/>
      <c r="D342" s="135"/>
      <c r="E342" s="135"/>
      <c r="F342" s="135"/>
      <c r="G342" s="135"/>
      <c r="H342" s="135"/>
      <c r="I342" s="135"/>
      <c r="J342" s="135"/>
    </row>
    <row r="343" spans="1:10">
      <c r="A343" s="135"/>
      <c r="B343" s="135"/>
      <c r="C343" s="135"/>
      <c r="D343" s="135"/>
      <c r="E343" s="135"/>
      <c r="F343" s="135"/>
      <c r="G343" s="135"/>
      <c r="H343" s="135"/>
      <c r="I343" s="135"/>
      <c r="J343" s="135"/>
    </row>
    <row r="344" spans="1:10">
      <c r="A344" s="135"/>
      <c r="B344" s="135"/>
      <c r="C344" s="135"/>
      <c r="D344" s="135"/>
      <c r="E344" s="135"/>
      <c r="F344" s="135"/>
      <c r="G344" s="135"/>
      <c r="H344" s="135"/>
      <c r="I344" s="135"/>
      <c r="J344" s="135"/>
    </row>
    <row r="345" spans="1:10">
      <c r="A345" s="135"/>
      <c r="B345" s="135"/>
      <c r="C345" s="135"/>
      <c r="D345" s="135"/>
      <c r="E345" s="135"/>
      <c r="F345" s="135"/>
      <c r="G345" s="135"/>
      <c r="H345" s="135"/>
      <c r="I345" s="135"/>
      <c r="J345" s="135"/>
    </row>
    <row r="346" spans="1:10">
      <c r="A346" s="135"/>
      <c r="B346" s="135"/>
      <c r="C346" s="135"/>
      <c r="D346" s="135"/>
      <c r="E346" s="135"/>
      <c r="F346" s="135"/>
      <c r="G346" s="135"/>
      <c r="H346" s="135"/>
      <c r="I346" s="135"/>
      <c r="J346" s="135"/>
    </row>
    <row r="347" spans="1:10">
      <c r="A347" s="135"/>
      <c r="B347" s="135"/>
      <c r="C347" s="135"/>
      <c r="D347" s="135"/>
      <c r="E347" s="135"/>
      <c r="F347" s="135"/>
      <c r="G347" s="135"/>
      <c r="H347" s="135"/>
      <c r="I347" s="135"/>
      <c r="J347" s="135"/>
    </row>
    <row r="348" spans="1:10">
      <c r="A348" s="135"/>
      <c r="B348" s="135"/>
      <c r="C348" s="135"/>
      <c r="D348" s="135"/>
      <c r="E348" s="135"/>
      <c r="F348" s="135"/>
      <c r="G348" s="135"/>
      <c r="H348" s="135"/>
      <c r="I348" s="135"/>
      <c r="J348" s="135"/>
    </row>
  </sheetData>
  <mergeCells count="1">
    <mergeCell ref="A58:B59"/>
  </mergeCells>
  <conditionalFormatting sqref="D3:D34">
    <cfRule type="expression" dxfId="9" priority="1" stopIfTrue="1">
      <formula>($C3&amp;$D3)="NP"</formula>
    </cfRule>
    <cfRule type="expression" dxfId="8" priority="2" stopIfTrue="1">
      <formula>($C3&amp;$D3)="EG"</formula>
    </cfRule>
  </conditionalFormatting>
  <conditionalFormatting sqref="G3:G34">
    <cfRule type="expression" dxfId="7" priority="3" stopIfTrue="1">
      <formula>$G3="F"</formula>
    </cfRule>
    <cfRule type="expression" dxfId="6" priority="4" stopIfTrue="1">
      <formula>$G3="C"</formula>
    </cfRule>
  </conditionalFormatting>
  <conditionalFormatting sqref="A3:J34">
    <cfRule type="expression" dxfId="5" priority="5" stopIfTrue="1">
      <formula>$C3="N"</formula>
    </cfRule>
    <cfRule type="expression" dxfId="4" priority="6" stopIfTrue="1">
      <formula>$C3&lt;&gt;""</formula>
    </cfRule>
  </conditionalFormatting>
  <conditionalFormatting sqref="D43:D52">
    <cfRule type="expression" dxfId="3" priority="7" stopIfTrue="1">
      <formula>($C43&amp;$D43)="NP"</formula>
    </cfRule>
    <cfRule type="expression" dxfId="2" priority="8" stopIfTrue="1">
      <formula>($C43&amp;$D43)="EG"</formula>
    </cfRule>
  </conditionalFormatting>
  <conditionalFormatting sqref="A43:J52">
    <cfRule type="expression" dxfId="1" priority="9" stopIfTrue="1">
      <formula>$C43="N"</formula>
    </cfRule>
    <cfRule type="expression" dxfId="0" priority="10" stopIfTrue="1">
      <formula>$C43&lt;&gt;""</formula>
    </cfRule>
  </conditionalFormatting>
  <dataValidations count="13">
    <dataValidation type="list" allowBlank="1" showInputMessage="1" showErrorMessage="1" sqref="E84" xr:uid="{64A4C253-AEB6-0746-8088-408393901E28}">
      <formula1>$AB$2:$AB$9</formula1>
    </dataValidation>
    <dataValidation type="list" allowBlank="1" showInputMessage="1" showErrorMessage="1" sqref="F84" xr:uid="{5677D023-EFE8-D448-B8D6-30965607D817}">
      <formula1>$AD$2:$AD$4</formula1>
    </dataValidation>
    <dataValidation type="list" allowBlank="1" showInputMessage="1" showErrorMessage="1" sqref="E77" xr:uid="{4D513F7B-B505-BB45-82B3-1D68C8DA627E}">
      <formula1>$AB$192:$AB$202</formula1>
    </dataValidation>
    <dataValidation type="list" allowBlank="1" showInputMessage="1" showErrorMessage="1" sqref="F77" xr:uid="{1599686B-1E4F-2443-AA72-256F6BD806CB}">
      <formula1>$AD$192:$AD$194</formula1>
    </dataValidation>
    <dataValidation type="list" allowBlank="1" showInputMessage="1" showErrorMessage="1" sqref="C3:C34 C43:C52 C53 C35" xr:uid="{160DAEE1-B35F-794E-8E89-9B3C5D261F9D}">
      <formula1>$W$201:$W$202</formula1>
    </dataValidation>
    <dataValidation type="list" allowBlank="1" showInputMessage="1" showErrorMessage="1" sqref="H3:H34 H35:H40 E53:E61 E43:E52" xr:uid="{DBEF4FDC-3988-BC45-97D1-6C72E0AAEDE7}">
      <formula1>$AB$201:$AB$211</formula1>
    </dataValidation>
    <dataValidation type="list" allowBlank="1" showInputMessage="1" showErrorMessage="1" sqref="D53 D43:D52" xr:uid="{440EAE97-A8C7-E549-B04D-A810FEF449D4}">
      <formula1>$Y$201:$Y$202</formula1>
    </dataValidation>
    <dataValidation type="list" allowBlank="1" showInputMessage="1" showErrorMessage="1" sqref="F53:F61 F43:F52" xr:uid="{786ADD47-E37F-E846-AC64-2F44CD41B497}">
      <formula1>$AD$201:$AD$203</formula1>
    </dataValidation>
    <dataValidation type="list" allowBlank="1" showInputMessage="1" showErrorMessage="1" sqref="D3:D34 D35" xr:uid="{7B56866B-A433-5C40-8523-350E76ED41BF}">
      <formula1>$X$201:$X$203</formula1>
    </dataValidation>
    <dataValidation type="list" allowBlank="1" showInputMessage="1" showErrorMessage="1" sqref="F35:F40 F3:F34" xr:uid="{E2D9A05D-2535-F848-87FD-DA190BC2A6A6}">
      <formula1>$Z$201:$Z$205</formula1>
    </dataValidation>
    <dataValidation type="list" allowBlank="1" showInputMessage="1" showErrorMessage="1" sqref="G35:G40 G3:G34" xr:uid="{4B4E4EC1-3EA6-C944-B5F6-4670FB2366D4}">
      <formula1>$AA$201:$AA$202</formula1>
    </dataValidation>
    <dataValidation type="list" allowBlank="1" showInputMessage="1" showErrorMessage="1" sqref="I35:I40 I3:I34" xr:uid="{07CD3060-D2EB-C741-AAEA-69684ABFC2BF}">
      <formula1>$AC$201:$AC$206</formula1>
    </dataValidation>
    <dataValidation type="list" allowBlank="1" showInputMessage="1" showErrorMessage="1" sqref="E35:E40 E3:E34" xr:uid="{98526D47-1769-D142-9355-D9A2F1BA9FA3}">
      <formula1>$AG$201:$AG$226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M52" workbookViewId="0">
      <selection activeCell="Q65" sqref="Q65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31.33203125" customWidth="1"/>
    <col min="27" max="27" width="0" hidden="1" customWidth="1"/>
  </cols>
  <sheetData>
    <row r="1" spans="1:27" ht="30" customHeight="1">
      <c r="A1" t="s">
        <v>66</v>
      </c>
      <c r="C1" s="15" t="s">
        <v>187</v>
      </c>
      <c r="D1" s="15"/>
      <c r="F1" s="22" t="s">
        <v>110</v>
      </c>
      <c r="G1" s="23" t="s">
        <v>111</v>
      </c>
      <c r="I1" s="24" t="s">
        <v>116</v>
      </c>
      <c r="K1" s="75" t="s">
        <v>114</v>
      </c>
      <c r="N1" t="s">
        <v>152</v>
      </c>
      <c r="Q1" s="24" t="s">
        <v>77</v>
      </c>
      <c r="R1" s="24" t="s">
        <v>117</v>
      </c>
      <c r="T1" t="s">
        <v>618</v>
      </c>
      <c r="V1" t="s">
        <v>415</v>
      </c>
      <c r="AA1" t="s">
        <v>478</v>
      </c>
    </row>
    <row r="2" spans="1:27" ht="30" customHeight="1">
      <c r="C2" s="19" t="s">
        <v>177</v>
      </c>
      <c r="D2" s="19"/>
      <c r="F2" s="17" t="s">
        <v>100</v>
      </c>
      <c r="G2" s="10"/>
      <c r="I2" s="18" t="s">
        <v>47</v>
      </c>
      <c r="K2" s="332" t="s">
        <v>478</v>
      </c>
      <c r="N2" t="s">
        <v>153</v>
      </c>
      <c r="Q2" s="18" t="s">
        <v>78</v>
      </c>
      <c r="R2" s="18" t="s">
        <v>8</v>
      </c>
      <c r="T2" t="s">
        <v>588</v>
      </c>
      <c r="AA2" t="s">
        <v>487</v>
      </c>
    </row>
    <row r="3" spans="1:27" ht="30" customHeight="1">
      <c r="C3" s="19" t="s">
        <v>186</v>
      </c>
      <c r="D3" s="19"/>
      <c r="F3" s="20" t="s">
        <v>101</v>
      </c>
      <c r="G3" s="4"/>
      <c r="I3" s="25" t="s">
        <v>113</v>
      </c>
      <c r="K3" s="332" t="s">
        <v>625</v>
      </c>
      <c r="N3" t="s">
        <v>169</v>
      </c>
      <c r="Q3" s="21" t="s">
        <v>79</v>
      </c>
      <c r="R3" s="21" t="s">
        <v>57</v>
      </c>
      <c r="T3" t="s">
        <v>589</v>
      </c>
      <c r="AA3" t="s">
        <v>696</v>
      </c>
    </row>
    <row r="4" spans="1:27" ht="30" customHeight="1">
      <c r="C4" s="19" t="s">
        <v>188</v>
      </c>
      <c r="D4" s="19"/>
      <c r="F4" s="17" t="s">
        <v>102</v>
      </c>
      <c r="G4" s="5"/>
      <c r="K4" s="332" t="s">
        <v>626</v>
      </c>
      <c r="Q4" s="18" t="s">
        <v>80</v>
      </c>
      <c r="R4" s="18" t="s">
        <v>9</v>
      </c>
      <c r="T4" t="s">
        <v>590</v>
      </c>
      <c r="AA4" t="s">
        <v>480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332" t="s">
        <v>501</v>
      </c>
      <c r="Q5" s="21" t="s">
        <v>81</v>
      </c>
      <c r="R5" s="21" t="s">
        <v>82</v>
      </c>
      <c r="T5" t="s">
        <v>591</v>
      </c>
      <c r="AA5" t="s">
        <v>482</v>
      </c>
    </row>
    <row r="6" spans="1:27" ht="30" customHeight="1">
      <c r="C6" s="19" t="s">
        <v>189</v>
      </c>
      <c r="D6" s="19"/>
      <c r="F6" s="17" t="s">
        <v>105</v>
      </c>
      <c r="G6" s="7"/>
      <c r="I6" s="18" t="s">
        <v>46</v>
      </c>
      <c r="K6" s="332" t="s">
        <v>628</v>
      </c>
      <c r="Q6" s="18" t="s">
        <v>83</v>
      </c>
      <c r="R6" s="18" t="s">
        <v>84</v>
      </c>
      <c r="T6" t="s">
        <v>592</v>
      </c>
      <c r="AA6" t="s">
        <v>486</v>
      </c>
    </row>
    <row r="7" spans="1:27" ht="30" customHeight="1">
      <c r="C7" s="19" t="s">
        <v>178</v>
      </c>
      <c r="D7" s="19"/>
      <c r="F7" s="20" t="s">
        <v>104</v>
      </c>
      <c r="G7" s="14"/>
      <c r="I7" s="25" t="s">
        <v>44</v>
      </c>
      <c r="K7" s="332" t="s">
        <v>630</v>
      </c>
      <c r="Q7" s="21" t="s">
        <v>85</v>
      </c>
      <c r="R7" s="21" t="s">
        <v>60</v>
      </c>
      <c r="T7" t="s">
        <v>593</v>
      </c>
      <c r="AA7" t="s">
        <v>479</v>
      </c>
    </row>
    <row r="8" spans="1:27" ht="30" customHeight="1">
      <c r="C8" s="19" t="s">
        <v>190</v>
      </c>
      <c r="D8" s="19"/>
      <c r="F8" s="17" t="s">
        <v>106</v>
      </c>
      <c r="G8" s="2"/>
      <c r="K8" s="332" t="s">
        <v>502</v>
      </c>
      <c r="Q8" s="18" t="s">
        <v>86</v>
      </c>
      <c r="R8" s="18" t="s">
        <v>58</v>
      </c>
      <c r="T8" t="s">
        <v>594</v>
      </c>
      <c r="AA8" t="s">
        <v>501</v>
      </c>
    </row>
    <row r="9" spans="1:27" s="15" customFormat="1" ht="30" customHeight="1">
      <c r="C9" s="19" t="s">
        <v>191</v>
      </c>
      <c r="D9" s="19"/>
      <c r="F9" s="20" t="s">
        <v>107</v>
      </c>
      <c r="G9" s="8"/>
      <c r="K9" s="332" t="s">
        <v>631</v>
      </c>
      <c r="Q9" s="21" t="s">
        <v>87</v>
      </c>
      <c r="R9" s="21" t="s">
        <v>61</v>
      </c>
      <c r="T9" s="15" t="s">
        <v>595</v>
      </c>
      <c r="AA9" s="15" t="s">
        <v>630</v>
      </c>
    </row>
    <row r="10" spans="1:27" ht="30" customHeight="1">
      <c r="C10" s="19" t="s">
        <v>387</v>
      </c>
      <c r="D10" s="19"/>
      <c r="F10" s="17" t="s">
        <v>108</v>
      </c>
      <c r="G10" s="117"/>
      <c r="I10" s="44" t="s">
        <v>213</v>
      </c>
      <c r="K10" s="332" t="s">
        <v>481</v>
      </c>
      <c r="Q10" s="18" t="s">
        <v>88</v>
      </c>
      <c r="R10" s="18" t="s">
        <v>59</v>
      </c>
      <c r="T10" t="s">
        <v>167</v>
      </c>
      <c r="AA10" t="s">
        <v>484</v>
      </c>
    </row>
    <row r="11" spans="1:27" s="15" customFormat="1" ht="30" customHeight="1">
      <c r="D11" s="19"/>
      <c r="F11" s="20" t="s">
        <v>243</v>
      </c>
      <c r="G11" s="82"/>
      <c r="K11" s="332" t="s">
        <v>486</v>
      </c>
      <c r="Q11" s="21" t="s">
        <v>89</v>
      </c>
      <c r="R11" s="21" t="s">
        <v>62</v>
      </c>
      <c r="T11" s="15" t="s">
        <v>32</v>
      </c>
      <c r="AA11" s="15" t="s">
        <v>483</v>
      </c>
    </row>
    <row r="12" spans="1:27" ht="30" customHeight="1">
      <c r="C12" s="19" t="s">
        <v>192</v>
      </c>
      <c r="D12" s="19"/>
      <c r="F12" s="17" t="s">
        <v>244</v>
      </c>
      <c r="G12" s="83"/>
      <c r="K12" s="332" t="s">
        <v>482</v>
      </c>
      <c r="Q12" s="21" t="s">
        <v>218</v>
      </c>
      <c r="R12" s="21" t="s">
        <v>219</v>
      </c>
      <c r="T12" t="s">
        <v>596</v>
      </c>
      <c r="AA12" t="s">
        <v>628</v>
      </c>
    </row>
    <row r="13" spans="1:27" s="15" customFormat="1" ht="30" customHeight="1">
      <c r="C13" s="19" t="s">
        <v>179</v>
      </c>
      <c r="D13" s="19"/>
      <c r="F13" s="20" t="s">
        <v>245</v>
      </c>
      <c r="G13" s="118"/>
      <c r="K13" s="332" t="s">
        <v>483</v>
      </c>
      <c r="Q13" s="20" t="s">
        <v>174</v>
      </c>
      <c r="R13" s="64" t="s">
        <v>160</v>
      </c>
      <c r="T13" s="15" t="s">
        <v>597</v>
      </c>
      <c r="AA13" s="15" t="s">
        <v>481</v>
      </c>
    </row>
    <row r="14" spans="1:27" ht="30" customHeight="1">
      <c r="C14" s="19" t="s">
        <v>193</v>
      </c>
      <c r="D14" s="19"/>
      <c r="F14" s="20"/>
      <c r="G14" s="15"/>
      <c r="I14" s="16" t="s">
        <v>123</v>
      </c>
      <c r="K14" s="332" t="s">
        <v>484</v>
      </c>
      <c r="Q14" s="20" t="s">
        <v>173</v>
      </c>
      <c r="R14" s="64" t="s">
        <v>161</v>
      </c>
      <c r="T14" t="s">
        <v>598</v>
      </c>
      <c r="AA14" t="s">
        <v>626</v>
      </c>
    </row>
    <row r="15" spans="1:27" s="15" customFormat="1" ht="30" customHeight="1">
      <c r="C15" s="19" t="s">
        <v>194</v>
      </c>
      <c r="D15" s="19"/>
      <c r="F15" s="17" t="s">
        <v>109</v>
      </c>
      <c r="G15" s="9"/>
      <c r="I15" s="15" t="s">
        <v>119</v>
      </c>
      <c r="K15" s="332" t="s">
        <v>504</v>
      </c>
      <c r="Q15" s="20" t="s">
        <v>90</v>
      </c>
      <c r="R15" s="64" t="s">
        <v>52</v>
      </c>
      <c r="T15" s="15" t="s">
        <v>599</v>
      </c>
      <c r="AA15" s="15" t="s">
        <v>502</v>
      </c>
    </row>
    <row r="16" spans="1:27" ht="30" customHeight="1">
      <c r="C16" s="19"/>
      <c r="D16" s="19"/>
      <c r="I16" s="15" t="s">
        <v>120</v>
      </c>
      <c r="K16" s="332" t="s">
        <v>485</v>
      </c>
      <c r="Q16" s="20" t="s">
        <v>91</v>
      </c>
      <c r="R16" s="64" t="s">
        <v>63</v>
      </c>
      <c r="T16" t="s">
        <v>600</v>
      </c>
      <c r="AA16" t="s">
        <v>635</v>
      </c>
    </row>
    <row r="17" spans="3:27" s="15" customFormat="1" ht="30" customHeight="1">
      <c r="C17" s="19" t="s">
        <v>201</v>
      </c>
      <c r="D17" s="19"/>
      <c r="F17" s="15" t="s">
        <v>476</v>
      </c>
      <c r="G17" s="145"/>
      <c r="I17" s="15" t="s">
        <v>121</v>
      </c>
      <c r="K17" s="332" t="s">
        <v>479</v>
      </c>
      <c r="Q17" s="20" t="s">
        <v>92</v>
      </c>
      <c r="R17" s="64" t="s">
        <v>64</v>
      </c>
      <c r="T17" s="15" t="s">
        <v>601</v>
      </c>
      <c r="AA17" s="15" t="s">
        <v>634</v>
      </c>
    </row>
    <row r="18" spans="3:27" ht="30" customHeight="1">
      <c r="C18" s="19" t="s">
        <v>202</v>
      </c>
      <c r="D18" s="19"/>
      <c r="F18" s="15" t="s">
        <v>477</v>
      </c>
      <c r="G18" s="144"/>
      <c r="I18" s="15" t="s">
        <v>122</v>
      </c>
      <c r="K18" s="332" t="s">
        <v>634</v>
      </c>
      <c r="Q18" s="20" t="s">
        <v>93</v>
      </c>
      <c r="R18" s="64" t="s">
        <v>65</v>
      </c>
      <c r="T18" t="s">
        <v>602</v>
      </c>
      <c r="AA18" t="s">
        <v>625</v>
      </c>
    </row>
    <row r="19" spans="3:27" ht="30" customHeight="1">
      <c r="C19" s="19" t="s">
        <v>203</v>
      </c>
      <c r="D19" s="19"/>
      <c r="F19" s="15"/>
      <c r="I19" s="15" t="s">
        <v>214</v>
      </c>
      <c r="K19" s="332" t="s">
        <v>503</v>
      </c>
      <c r="Q19" s="20" t="s">
        <v>94</v>
      </c>
      <c r="R19" s="64" t="s">
        <v>56</v>
      </c>
      <c r="T19" t="s">
        <v>603</v>
      </c>
      <c r="AA19" t="s">
        <v>631</v>
      </c>
    </row>
    <row r="20" spans="3:27" ht="30" customHeight="1">
      <c r="C20" s="19" t="s">
        <v>204</v>
      </c>
      <c r="D20" s="19"/>
      <c r="I20" s="15" t="s">
        <v>215</v>
      </c>
      <c r="K20" s="332" t="s">
        <v>635</v>
      </c>
      <c r="Q20" s="20" t="s">
        <v>95</v>
      </c>
      <c r="R20" s="64" t="s">
        <v>53</v>
      </c>
      <c r="T20" t="s">
        <v>604</v>
      </c>
      <c r="AA20" t="s">
        <v>485</v>
      </c>
    </row>
    <row r="21" spans="3:27" ht="30" customHeight="1">
      <c r="C21" s="19" t="s">
        <v>205</v>
      </c>
      <c r="D21" s="19"/>
      <c r="K21" s="332" t="s">
        <v>480</v>
      </c>
      <c r="Q21" s="20" t="s">
        <v>96</v>
      </c>
      <c r="R21" s="64" t="s">
        <v>54</v>
      </c>
      <c r="T21" t="s">
        <v>605</v>
      </c>
      <c r="AA21" t="s">
        <v>504</v>
      </c>
    </row>
    <row r="22" spans="3:27" ht="30" customHeight="1">
      <c r="C22" s="19"/>
      <c r="D22" s="19"/>
      <c r="K22" s="332" t="s">
        <v>487</v>
      </c>
      <c r="Q22" s="20" t="s">
        <v>97</v>
      </c>
      <c r="R22" s="64" t="s">
        <v>49</v>
      </c>
      <c r="T22" t="s">
        <v>606</v>
      </c>
      <c r="AA22" t="s">
        <v>503</v>
      </c>
    </row>
    <row r="23" spans="3:27" ht="30" customHeight="1">
      <c r="C23" s="19"/>
      <c r="D23" s="19"/>
      <c r="K23" s="332" t="s">
        <v>696</v>
      </c>
      <c r="Q23" s="20" t="s">
        <v>98</v>
      </c>
      <c r="R23" s="64" t="s">
        <v>50</v>
      </c>
      <c r="T23" t="s">
        <v>607</v>
      </c>
      <c r="AA23" t="s">
        <v>153</v>
      </c>
    </row>
    <row r="24" spans="3:27" ht="30" customHeight="1">
      <c r="C24" s="19"/>
      <c r="D24" s="19"/>
      <c r="K24" s="332" t="s">
        <v>42</v>
      </c>
      <c r="Q24" s="20" t="s">
        <v>99</v>
      </c>
      <c r="R24" s="64" t="s">
        <v>37</v>
      </c>
      <c r="T24" t="s">
        <v>608</v>
      </c>
      <c r="AA24" t="s">
        <v>169</v>
      </c>
    </row>
    <row r="25" spans="3:27" ht="30" customHeight="1">
      <c r="K25" s="332" t="s">
        <v>32</v>
      </c>
      <c r="Q25" s="20" t="s">
        <v>130</v>
      </c>
      <c r="R25" s="64" t="s">
        <v>132</v>
      </c>
      <c r="T25" t="s">
        <v>609</v>
      </c>
      <c r="AA25" t="s">
        <v>42</v>
      </c>
    </row>
    <row r="26" spans="3:27" ht="30" customHeight="1">
      <c r="Q26" s="20" t="s">
        <v>131</v>
      </c>
      <c r="R26" s="64" t="s">
        <v>133</v>
      </c>
      <c r="T26" t="s">
        <v>610</v>
      </c>
      <c r="AA26" t="s">
        <v>32</v>
      </c>
    </row>
    <row r="27" spans="3:27" ht="30" customHeight="1">
      <c r="K27" s="16" t="s">
        <v>407</v>
      </c>
      <c r="Q27" s="20" t="s">
        <v>134</v>
      </c>
      <c r="R27" s="64" t="s">
        <v>135</v>
      </c>
      <c r="T27" t="s">
        <v>611</v>
      </c>
    </row>
    <row r="28" spans="3:27" ht="30" customHeight="1">
      <c r="K28" t="s">
        <v>408</v>
      </c>
      <c r="Q28" s="20" t="s">
        <v>136</v>
      </c>
      <c r="R28" s="64" t="s">
        <v>137</v>
      </c>
      <c r="T28" t="s">
        <v>612</v>
      </c>
    </row>
    <row r="29" spans="3:27" ht="30" customHeight="1">
      <c r="K29" t="s">
        <v>409</v>
      </c>
      <c r="Q29" s="20" t="s">
        <v>138</v>
      </c>
      <c r="R29" s="64" t="s">
        <v>10</v>
      </c>
      <c r="T29" t="s">
        <v>613</v>
      </c>
    </row>
    <row r="30" spans="3:27" ht="30" customHeight="1">
      <c r="Q30" s="20" t="s">
        <v>139</v>
      </c>
      <c r="R30" s="64" t="s">
        <v>140</v>
      </c>
      <c r="T30" t="s">
        <v>506</v>
      </c>
    </row>
    <row r="31" spans="3:27" ht="30" customHeight="1">
      <c r="Q31" s="20" t="s">
        <v>159</v>
      </c>
      <c r="R31" s="64" t="s">
        <v>154</v>
      </c>
      <c r="T31" t="s">
        <v>156</v>
      </c>
    </row>
    <row r="32" spans="3:27" ht="30" customHeight="1">
      <c r="Q32" s="20" t="s">
        <v>162</v>
      </c>
      <c r="R32" s="64" t="s">
        <v>155</v>
      </c>
      <c r="T32" t="s">
        <v>614</v>
      </c>
    </row>
    <row r="33" spans="17:20" ht="30" customHeight="1">
      <c r="Q33" s="20" t="s">
        <v>163</v>
      </c>
      <c r="R33" s="64" t="s">
        <v>156</v>
      </c>
      <c r="T33" t="s">
        <v>542</v>
      </c>
    </row>
    <row r="34" spans="17:20" ht="30" customHeight="1">
      <c r="Q34" s="20" t="s">
        <v>164</v>
      </c>
      <c r="R34" s="64" t="s">
        <v>82</v>
      </c>
      <c r="T34" t="s">
        <v>543</v>
      </c>
    </row>
    <row r="35" spans="17:20" ht="30" customHeight="1">
      <c r="Q35" s="20" t="s">
        <v>165</v>
      </c>
      <c r="R35" s="64" t="s">
        <v>84</v>
      </c>
      <c r="T35" t="s">
        <v>544</v>
      </c>
    </row>
    <row r="36" spans="17:20" ht="30" customHeight="1">
      <c r="Q36" s="20" t="s">
        <v>168</v>
      </c>
      <c r="R36" s="64" t="s">
        <v>32</v>
      </c>
      <c r="T36" t="s">
        <v>545</v>
      </c>
    </row>
    <row r="37" spans="17:20" ht="30" customHeight="1">
      <c r="Q37" s="25" t="s">
        <v>216</v>
      </c>
      <c r="R37" s="25" t="s">
        <v>217</v>
      </c>
      <c r="T37" t="s">
        <v>546</v>
      </c>
    </row>
    <row r="38" spans="17:20" ht="30" customHeight="1">
      <c r="Q38" s="21" t="s">
        <v>222</v>
      </c>
      <c r="R38" s="21" t="s">
        <v>223</v>
      </c>
      <c r="T38" t="s">
        <v>547</v>
      </c>
    </row>
    <row r="39" spans="17:20" ht="30" customHeight="1">
      <c r="Q39" s="21" t="s">
        <v>224</v>
      </c>
      <c r="R39" s="21" t="s">
        <v>225</v>
      </c>
      <c r="T39" t="s">
        <v>548</v>
      </c>
    </row>
    <row r="40" spans="17:20" ht="30" customHeight="1">
      <c r="Q40" s="21" t="s">
        <v>226</v>
      </c>
      <c r="R40" s="21" t="s">
        <v>227</v>
      </c>
      <c r="T40" t="s">
        <v>549</v>
      </c>
    </row>
    <row r="41" spans="17:20" ht="30" customHeight="1">
      <c r="Q41" s="25" t="s">
        <v>228</v>
      </c>
      <c r="R41" s="25" t="s">
        <v>229</v>
      </c>
      <c r="T41" t="s">
        <v>550</v>
      </c>
    </row>
    <row r="42" spans="17:20" ht="30" customHeight="1">
      <c r="Q42" s="25" t="s">
        <v>246</v>
      </c>
      <c r="R42" s="25" t="s">
        <v>247</v>
      </c>
      <c r="T42" t="s">
        <v>551</v>
      </c>
    </row>
    <row r="43" spans="17:20" ht="30" customHeight="1">
      <c r="Q43" s="25" t="s">
        <v>248</v>
      </c>
      <c r="R43" s="25" t="s">
        <v>249</v>
      </c>
      <c r="T43" t="s">
        <v>552</v>
      </c>
    </row>
    <row r="44" spans="17:20" ht="30" customHeight="1">
      <c r="Q44" s="25" t="s">
        <v>250</v>
      </c>
      <c r="R44" s="25" t="s">
        <v>251</v>
      </c>
      <c r="T44" t="s">
        <v>553</v>
      </c>
    </row>
    <row r="45" spans="17:20" ht="30" customHeight="1">
      <c r="Q45" s="25" t="s">
        <v>252</v>
      </c>
      <c r="R45" s="25" t="s">
        <v>258</v>
      </c>
      <c r="T45" t="s">
        <v>554</v>
      </c>
    </row>
    <row r="46" spans="17:20" ht="30" customHeight="1">
      <c r="Q46" s="25" t="s">
        <v>253</v>
      </c>
      <c r="R46" s="25" t="s">
        <v>259</v>
      </c>
      <c r="T46" t="s">
        <v>555</v>
      </c>
    </row>
    <row r="47" spans="17:20" ht="30" customHeight="1">
      <c r="Q47" s="25" t="s">
        <v>254</v>
      </c>
      <c r="R47" s="25" t="s">
        <v>260</v>
      </c>
      <c r="T47" t="s">
        <v>556</v>
      </c>
    </row>
    <row r="48" spans="17:20" ht="30" customHeight="1">
      <c r="Q48" s="25" t="s">
        <v>255</v>
      </c>
      <c r="R48" s="25" t="s">
        <v>261</v>
      </c>
      <c r="T48" t="s">
        <v>557</v>
      </c>
    </row>
    <row r="49" spans="17:20" ht="30" customHeight="1">
      <c r="Q49" s="25" t="s">
        <v>256</v>
      </c>
      <c r="R49" s="25" t="s">
        <v>262</v>
      </c>
      <c r="T49" t="s">
        <v>558</v>
      </c>
    </row>
    <row r="50" spans="17:20" ht="30" customHeight="1">
      <c r="Q50" s="25" t="s">
        <v>257</v>
      </c>
      <c r="R50" s="25" t="s">
        <v>263</v>
      </c>
      <c r="T50" t="s">
        <v>559</v>
      </c>
    </row>
    <row r="51" spans="17:20" ht="30" customHeight="1">
      <c r="Q51" s="21" t="s">
        <v>395</v>
      </c>
      <c r="R51" s="21" t="s">
        <v>398</v>
      </c>
    </row>
    <row r="52" spans="17:20" ht="30" customHeight="1">
      <c r="Q52" s="25" t="s">
        <v>396</v>
      </c>
      <c r="R52" s="25" t="s">
        <v>397</v>
      </c>
    </row>
    <row r="53" spans="17:20" ht="30" customHeight="1">
      <c r="Q53" s="25" t="s">
        <v>402</v>
      </c>
      <c r="R53" s="25" t="s">
        <v>405</v>
      </c>
    </row>
    <row r="54" spans="17:20" ht="30" customHeight="1">
      <c r="Q54" s="25" t="s">
        <v>403</v>
      </c>
      <c r="R54" s="25" t="s">
        <v>404</v>
      </c>
    </row>
    <row r="55" spans="17:20" ht="30" customHeight="1">
      <c r="Q55" s="159" t="s">
        <v>492</v>
      </c>
      <c r="R55" s="159" t="s">
        <v>494</v>
      </c>
    </row>
    <row r="56" spans="17:20" ht="30" customHeight="1">
      <c r="Q56" s="160" t="s">
        <v>493</v>
      </c>
      <c r="R56" s="160" t="s">
        <v>495</v>
      </c>
    </row>
    <row r="57" spans="17:20" ht="30" customHeight="1">
      <c r="Q57" s="21" t="s">
        <v>520</v>
      </c>
      <c r="R57" s="21" t="s">
        <v>521</v>
      </c>
    </row>
    <row r="58" spans="17:20" ht="30" customHeight="1">
      <c r="Q58" s="21" t="s">
        <v>522</v>
      </c>
      <c r="R58" s="21" t="s">
        <v>523</v>
      </c>
    </row>
    <row r="59" spans="17:20" ht="30" customHeight="1">
      <c r="Q59" s="21" t="s">
        <v>524</v>
      </c>
      <c r="R59" s="21" t="s">
        <v>525</v>
      </c>
    </row>
    <row r="60" spans="17:20" ht="30" customHeight="1">
      <c r="Q60" s="21" t="s">
        <v>526</v>
      </c>
      <c r="R60" s="21" t="s">
        <v>527</v>
      </c>
    </row>
    <row r="61" spans="17:20" ht="30" customHeight="1">
      <c r="Q61" s="21" t="s">
        <v>528</v>
      </c>
      <c r="R61" s="21" t="s">
        <v>529</v>
      </c>
    </row>
    <row r="62" spans="17:20" ht="30" customHeight="1">
      <c r="Q62" s="21" t="s">
        <v>530</v>
      </c>
      <c r="R62" s="21" t="s">
        <v>531</v>
      </c>
    </row>
    <row r="63" spans="17:20" ht="30" customHeight="1">
      <c r="Q63" s="21" t="s">
        <v>532</v>
      </c>
      <c r="R63" s="21" t="s">
        <v>533</v>
      </c>
    </row>
    <row r="64" spans="17:20" ht="30" customHeight="1">
      <c r="Q64" s="25" t="s">
        <v>534</v>
      </c>
      <c r="R64" s="25" t="s">
        <v>535</v>
      </c>
    </row>
    <row r="65" spans="17:18" ht="30" customHeight="1">
      <c r="Q65" s="25" t="s">
        <v>572</v>
      </c>
      <c r="R65" s="25" t="s">
        <v>573</v>
      </c>
    </row>
    <row r="66" spans="17:18" ht="30" customHeight="1">
      <c r="Q66" s="25" t="s">
        <v>574</v>
      </c>
      <c r="R66" s="25" t="s">
        <v>575</v>
      </c>
    </row>
    <row r="67" spans="17:18" ht="30" customHeight="1">
      <c r="Q67" s="25" t="s">
        <v>576</v>
      </c>
      <c r="R67" s="25" t="s">
        <v>577</v>
      </c>
    </row>
    <row r="68" spans="17:18" ht="30" customHeight="1">
      <c r="Q68" s="25" t="s">
        <v>578</v>
      </c>
      <c r="R68" s="25" t="s">
        <v>579</v>
      </c>
    </row>
    <row r="69" spans="17:18" ht="30" customHeight="1">
      <c r="Q69" s="25" t="s">
        <v>580</v>
      </c>
      <c r="R69" s="25" t="s">
        <v>581</v>
      </c>
    </row>
    <row r="70" spans="17:18" ht="30" customHeight="1">
      <c r="Q70" s="25" t="s">
        <v>582</v>
      </c>
      <c r="R70" s="25" t="s">
        <v>583</v>
      </c>
    </row>
    <row r="71" spans="17:18" ht="30" customHeight="1"/>
    <row r="72" spans="17:18" ht="30" customHeight="1"/>
    <row r="73" spans="17:18" ht="30" customHeight="1"/>
    <row r="74" spans="17:18" ht="30" customHeight="1"/>
    <row r="75" spans="17:18" ht="30" customHeight="1"/>
    <row r="76" spans="17:18" ht="30" customHeight="1"/>
    <row r="77" spans="17:18" ht="30" customHeight="1"/>
    <row r="78" spans="17:18" ht="30" customHeight="1"/>
    <row r="79" spans="17:18" ht="30" customHeight="1"/>
    <row r="80" spans="17:18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3" sqref="D13"/>
    </sheetView>
    <sheetView workbookViewId="1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55" t="s">
        <v>76</v>
      </c>
      <c r="D5" s="255"/>
      <c r="E5" s="255"/>
      <c r="F5" s="255"/>
      <c r="G5" s="255"/>
    </row>
    <row r="6" spans="3:7" ht="14" thickBot="1"/>
    <row r="7" spans="3:7">
      <c r="C7" s="85"/>
      <c r="D7" s="86"/>
      <c r="E7" s="86"/>
      <c r="F7" s="86"/>
      <c r="G7" s="87"/>
    </row>
    <row r="8" spans="3:7">
      <c r="C8" s="88"/>
      <c r="G8" s="89"/>
    </row>
    <row r="9" spans="3:7">
      <c r="C9" s="90" t="s">
        <v>74</v>
      </c>
      <c r="D9" s="94"/>
      <c r="G9" s="89"/>
    </row>
    <row r="10" spans="3:7">
      <c r="C10" s="90"/>
      <c r="G10" s="89"/>
    </row>
    <row r="11" spans="3:7">
      <c r="C11" s="90" t="s">
        <v>75</v>
      </c>
      <c r="D11" s="94"/>
      <c r="G11" s="89"/>
    </row>
    <row r="12" spans="3:7">
      <c r="C12" s="88"/>
      <c r="G12" s="89"/>
    </row>
    <row r="13" spans="3:7" ht="14" thickBot="1">
      <c r="C13" s="91"/>
      <c r="D13" s="92"/>
      <c r="E13" s="92"/>
      <c r="F13" s="92"/>
      <c r="G13" s="93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AD26"/>
  <sheetViews>
    <sheetView workbookViewId="0">
      <selection activeCell="F23" sqref="F23:I23"/>
    </sheetView>
    <sheetView workbookViewId="1"/>
  </sheetViews>
  <sheetFormatPr baseColWidth="10" defaultRowHeight="14"/>
  <cols>
    <col min="1" max="1" width="2.83203125" style="99" customWidth="1"/>
    <col min="2" max="2" width="16.83203125" style="99" customWidth="1"/>
    <col min="3" max="14" width="7.33203125" style="99" customWidth="1"/>
    <col min="15" max="29" width="10.83203125" style="99"/>
    <col min="30" max="30" width="0" style="99" hidden="1" customWidth="1"/>
    <col min="31" max="16384" width="10.83203125" style="99"/>
  </cols>
  <sheetData>
    <row r="2" spans="2:30" ht="21">
      <c r="B2" s="98" t="s">
        <v>462</v>
      </c>
      <c r="AD2" s="99" t="s">
        <v>421</v>
      </c>
    </row>
    <row r="3" spans="2:30">
      <c r="AD3" s="99" t="s">
        <v>469</v>
      </c>
    </row>
    <row r="4" spans="2:30" ht="20" customHeight="1">
      <c r="B4" s="100" t="s">
        <v>444</v>
      </c>
      <c r="C4" s="263" t="s">
        <v>697</v>
      </c>
      <c r="D4" s="264"/>
      <c r="E4" s="258" t="s">
        <v>11</v>
      </c>
      <c r="F4" s="258"/>
      <c r="G4" s="258"/>
      <c r="AD4" s="99" t="s">
        <v>432</v>
      </c>
    </row>
    <row r="5" spans="2:30" ht="20" customHeight="1">
      <c r="B5" s="100" t="s">
        <v>7</v>
      </c>
      <c r="C5" s="264" t="s">
        <v>44</v>
      </c>
      <c r="D5" s="264"/>
      <c r="J5" s="265" t="s">
        <v>675</v>
      </c>
      <c r="K5" s="265"/>
      <c r="L5" s="265"/>
      <c r="AD5" s="99">
        <v>5</v>
      </c>
    </row>
    <row r="6" spans="2:30" ht="20" customHeight="1">
      <c r="B6" s="100" t="s">
        <v>445</v>
      </c>
      <c r="C6" s="264" t="s">
        <v>47</v>
      </c>
      <c r="D6" s="264"/>
      <c r="J6" s="265"/>
      <c r="K6" s="265"/>
      <c r="L6" s="265"/>
    </row>
    <row r="7" spans="2:30" ht="20" customHeight="1">
      <c r="B7" s="100" t="s">
        <v>446</v>
      </c>
      <c r="C7" s="264" t="s">
        <v>570</v>
      </c>
      <c r="D7" s="264"/>
    </row>
    <row r="8" spans="2:30" ht="8" customHeight="1"/>
    <row r="9" spans="2:30" ht="20" customHeight="1">
      <c r="B9" s="154" t="s">
        <v>447</v>
      </c>
      <c r="C9" s="259" t="s">
        <v>628</v>
      </c>
      <c r="D9" s="259"/>
      <c r="E9" s="259"/>
      <c r="F9" s="259"/>
    </row>
    <row r="10" spans="2:30" ht="8" customHeight="1"/>
    <row r="11" spans="2:30" ht="20" customHeight="1">
      <c r="B11" s="154" t="s">
        <v>451</v>
      </c>
      <c r="C11" s="260">
        <v>2</v>
      </c>
      <c r="D11" s="260"/>
      <c r="E11" s="260">
        <v>3</v>
      </c>
      <c r="F11" s="260"/>
      <c r="G11" s="260">
        <v>4</v>
      </c>
      <c r="H11" s="260"/>
      <c r="I11" s="261">
        <v>5</v>
      </c>
      <c r="J11" s="261"/>
      <c r="K11" s="260">
        <v>6</v>
      </c>
      <c r="L11" s="260"/>
      <c r="M11" s="260" t="s">
        <v>438</v>
      </c>
      <c r="N11" s="260"/>
    </row>
    <row r="12" spans="2:30" ht="8" customHeight="1"/>
    <row r="13" spans="2:30" ht="20" customHeight="1">
      <c r="B13" s="154" t="s">
        <v>463</v>
      </c>
      <c r="C13" s="260" t="s">
        <v>420</v>
      </c>
      <c r="D13" s="260"/>
      <c r="E13" s="261" t="s">
        <v>421</v>
      </c>
      <c r="F13" s="261"/>
      <c r="G13" s="260" t="s">
        <v>422</v>
      </c>
      <c r="H13" s="260"/>
      <c r="I13" s="260" t="s">
        <v>423</v>
      </c>
      <c r="J13" s="260"/>
      <c r="K13" s="260" t="s">
        <v>424</v>
      </c>
      <c r="L13" s="260"/>
    </row>
    <row r="14" spans="2:30" ht="8" customHeight="1"/>
    <row r="15" spans="2:30" ht="20" customHeight="1">
      <c r="B15" s="154" t="s">
        <v>449</v>
      </c>
      <c r="C15" s="261" t="s">
        <v>469</v>
      </c>
      <c r="D15" s="261"/>
      <c r="E15" s="260" t="s">
        <v>470</v>
      </c>
      <c r="F15" s="260"/>
    </row>
    <row r="16" spans="2:30" ht="8" customHeight="1"/>
    <row r="17" spans="2:14" ht="20" customHeight="1">
      <c r="B17" s="158" t="s">
        <v>560</v>
      </c>
      <c r="C17" s="262" t="s">
        <v>567</v>
      </c>
      <c r="D17" s="262"/>
      <c r="E17" s="262"/>
      <c r="F17" s="262"/>
      <c r="G17" s="262"/>
      <c r="I17" s="262" t="s">
        <v>566</v>
      </c>
      <c r="J17" s="262"/>
      <c r="K17" s="262"/>
      <c r="L17" s="262"/>
      <c r="M17" s="262"/>
    </row>
    <row r="18" spans="2:14" ht="20" customHeight="1">
      <c r="C18" s="155" t="s">
        <v>561</v>
      </c>
      <c r="D18" s="155" t="s">
        <v>562</v>
      </c>
      <c r="E18" s="155" t="s">
        <v>563</v>
      </c>
      <c r="F18" s="155" t="s">
        <v>564</v>
      </c>
      <c r="G18" s="155" t="s">
        <v>565</v>
      </c>
      <c r="H18" s="155" t="s">
        <v>434</v>
      </c>
      <c r="I18" s="155" t="s">
        <v>565</v>
      </c>
      <c r="J18" s="155" t="s">
        <v>564</v>
      </c>
      <c r="K18" s="155" t="s">
        <v>563</v>
      </c>
      <c r="L18" s="155" t="s">
        <v>562</v>
      </c>
      <c r="M18" s="155" t="s">
        <v>561</v>
      </c>
    </row>
    <row r="19" spans="2:14" ht="20" customHeight="1">
      <c r="B19" s="154" t="s">
        <v>569</v>
      </c>
      <c r="C19" s="156"/>
      <c r="D19" s="157"/>
      <c r="E19" s="157"/>
      <c r="F19" s="157"/>
      <c r="G19" s="157"/>
      <c r="H19" s="157"/>
      <c r="I19" s="157"/>
      <c r="J19" s="163"/>
      <c r="K19" s="157"/>
      <c r="L19" s="157"/>
      <c r="M19" s="156"/>
    </row>
    <row r="20" spans="2:14" ht="8" customHeight="1"/>
    <row r="21" spans="2:14" ht="20" customHeight="1">
      <c r="B21" s="154" t="s">
        <v>452</v>
      </c>
      <c r="C21" s="256"/>
      <c r="D21" s="256"/>
      <c r="E21" s="256"/>
      <c r="F21" s="256"/>
      <c r="G21" s="256"/>
      <c r="H21" s="256"/>
      <c r="I21" s="256"/>
      <c r="J21" s="256"/>
      <c r="K21" s="256"/>
      <c r="L21" s="256"/>
      <c r="M21" s="256"/>
      <c r="N21" s="256"/>
    </row>
    <row r="22" spans="2:14" ht="8" customHeight="1"/>
    <row r="23" spans="2:14" ht="26" customHeight="1">
      <c r="C23" s="257" t="s">
        <v>465</v>
      </c>
      <c r="D23" s="257"/>
      <c r="F23" s="258" t="s">
        <v>475</v>
      </c>
      <c r="G23" s="258"/>
      <c r="H23" s="258"/>
      <c r="I23" s="258"/>
    </row>
    <row r="24" spans="2:14" ht="26" customHeight="1"/>
    <row r="25" spans="2:14" ht="8" customHeight="1"/>
    <row r="26" spans="2:14" ht="26" customHeight="1"/>
  </sheetData>
  <mergeCells count="25">
    <mergeCell ref="K13:L13"/>
    <mergeCell ref="C15:D15"/>
    <mergeCell ref="E15:F15"/>
    <mergeCell ref="C4:D4"/>
    <mergeCell ref="C5:D5"/>
    <mergeCell ref="C6:D6"/>
    <mergeCell ref="C7:D7"/>
    <mergeCell ref="E4:G4"/>
    <mergeCell ref="J5:L6"/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EDE87F5-AE15-8E46-A87A-51DF018425DA}">
          <x14:formula1>
            <xm:f>Paramètres!$AA$1:$AA$26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AD22"/>
  <sheetViews>
    <sheetView workbookViewId="0">
      <selection activeCell="F19" sqref="F19:I19"/>
    </sheetView>
    <sheetView workbookViewId="1"/>
  </sheetViews>
  <sheetFormatPr baseColWidth="10" defaultRowHeight="14"/>
  <cols>
    <col min="1" max="1" width="2.83203125" style="99" customWidth="1"/>
    <col min="2" max="2" width="16.83203125" style="99" customWidth="1"/>
    <col min="3" max="14" width="7.33203125" style="99" customWidth="1"/>
    <col min="15" max="29" width="10.83203125" style="99"/>
    <col min="30" max="30" width="0" style="99" hidden="1" customWidth="1"/>
    <col min="31" max="16384" width="10.83203125" style="99"/>
  </cols>
  <sheetData>
    <row r="2" spans="2:30" ht="21">
      <c r="B2" s="98" t="s">
        <v>466</v>
      </c>
      <c r="AD2" s="99" t="s">
        <v>434</v>
      </c>
    </row>
    <row r="3" spans="2:30">
      <c r="AD3" s="99" t="s">
        <v>441</v>
      </c>
    </row>
    <row r="4" spans="2:30" ht="20" customHeight="1">
      <c r="B4" s="100" t="s">
        <v>444</v>
      </c>
      <c r="C4" s="263" t="s">
        <v>691</v>
      </c>
      <c r="D4" s="264"/>
      <c r="E4" s="258" t="s">
        <v>11</v>
      </c>
      <c r="F4" s="258"/>
      <c r="G4" s="258"/>
      <c r="AD4" s="99" t="s">
        <v>461</v>
      </c>
    </row>
    <row r="5" spans="2:30" ht="20" customHeight="1">
      <c r="B5" s="100" t="s">
        <v>7</v>
      </c>
      <c r="C5" s="264" t="s">
        <v>44</v>
      </c>
      <c r="D5" s="264"/>
      <c r="J5" s="265" t="s">
        <v>675</v>
      </c>
      <c r="K5" s="265"/>
      <c r="L5" s="265"/>
    </row>
    <row r="6" spans="2:30" ht="20" customHeight="1">
      <c r="B6" s="100" t="s">
        <v>471</v>
      </c>
      <c r="C6" s="264" t="s">
        <v>55</v>
      </c>
      <c r="D6" s="264"/>
      <c r="J6" s="265"/>
      <c r="K6" s="265"/>
      <c r="L6" s="265"/>
    </row>
    <row r="7" spans="2:30" ht="20" customHeight="1">
      <c r="B7" s="100" t="s">
        <v>446</v>
      </c>
      <c r="C7" s="264" t="s">
        <v>640</v>
      </c>
      <c r="D7" s="264"/>
    </row>
    <row r="8" spans="2:30" ht="8" customHeight="1"/>
    <row r="9" spans="2:30" ht="20" customHeight="1">
      <c r="B9" s="158" t="s">
        <v>568</v>
      </c>
      <c r="C9" s="262" t="s">
        <v>567</v>
      </c>
      <c r="D9" s="262"/>
      <c r="E9" s="262"/>
      <c r="F9" s="262"/>
      <c r="G9" s="262"/>
      <c r="I9" s="262" t="s">
        <v>566</v>
      </c>
      <c r="J9" s="262"/>
      <c r="K9" s="262"/>
      <c r="L9" s="262"/>
      <c r="M9" s="262"/>
    </row>
    <row r="10" spans="2:30" ht="20" customHeight="1">
      <c r="C10" s="155" t="s">
        <v>561</v>
      </c>
      <c r="D10" s="155" t="s">
        <v>562</v>
      </c>
      <c r="E10" s="155" t="s">
        <v>563</v>
      </c>
      <c r="F10" s="155" t="s">
        <v>564</v>
      </c>
      <c r="G10" s="155" t="s">
        <v>565</v>
      </c>
      <c r="H10" s="155" t="s">
        <v>434</v>
      </c>
      <c r="I10" s="155" t="s">
        <v>565</v>
      </c>
      <c r="J10" s="155" t="s">
        <v>564</v>
      </c>
      <c r="K10" s="155" t="s">
        <v>563</v>
      </c>
      <c r="L10" s="155" t="s">
        <v>562</v>
      </c>
      <c r="M10" s="155" t="s">
        <v>561</v>
      </c>
    </row>
    <row r="11" spans="2:30" ht="20" customHeight="1">
      <c r="B11" s="154" t="s">
        <v>440</v>
      </c>
      <c r="C11" s="156"/>
      <c r="D11" s="157"/>
      <c r="E11" s="157"/>
      <c r="F11" s="157"/>
      <c r="G11" s="157"/>
      <c r="H11" s="157"/>
      <c r="I11" s="157"/>
      <c r="J11" s="157"/>
      <c r="K11" s="157"/>
      <c r="L11" s="157"/>
      <c r="M11" s="156"/>
    </row>
    <row r="12" spans="2:30" ht="20" customHeight="1">
      <c r="B12" s="154" t="s">
        <v>441</v>
      </c>
      <c r="C12" s="156"/>
      <c r="D12" s="157"/>
      <c r="E12" s="157"/>
      <c r="F12" s="157"/>
      <c r="G12" s="157"/>
      <c r="H12" s="163"/>
      <c r="I12" s="157"/>
      <c r="J12" s="157"/>
      <c r="K12" s="157"/>
      <c r="L12" s="157"/>
      <c r="M12" s="156"/>
    </row>
    <row r="13" spans="2:30" ht="20" customHeight="1">
      <c r="B13" s="154" t="s">
        <v>442</v>
      </c>
      <c r="C13" s="156"/>
      <c r="D13" s="157"/>
      <c r="E13" s="157"/>
      <c r="F13" s="157"/>
      <c r="G13" s="157"/>
      <c r="H13" s="157"/>
      <c r="I13" s="157"/>
      <c r="J13" s="157"/>
      <c r="K13" s="157"/>
      <c r="L13" s="157"/>
      <c r="M13" s="156"/>
    </row>
    <row r="14" spans="2:30" ht="8" customHeight="1"/>
    <row r="15" spans="2:30" ht="20" customHeight="1">
      <c r="B15" s="154" t="s">
        <v>467</v>
      </c>
      <c r="C15" s="260" t="s">
        <v>460</v>
      </c>
      <c r="D15" s="260"/>
      <c r="E15" s="260" t="s">
        <v>170</v>
      </c>
      <c r="F15" s="260"/>
      <c r="G15" s="261" t="s">
        <v>461</v>
      </c>
      <c r="H15" s="261"/>
    </row>
    <row r="16" spans="2:30" ht="8" customHeight="1"/>
    <row r="17" spans="2:14" ht="20" customHeight="1">
      <c r="B17" s="154" t="s">
        <v>452</v>
      </c>
      <c r="C17" s="256"/>
      <c r="D17" s="256"/>
      <c r="E17" s="256"/>
      <c r="F17" s="256"/>
      <c r="G17" s="256"/>
      <c r="H17" s="256"/>
      <c r="I17" s="256"/>
      <c r="J17" s="256"/>
      <c r="K17" s="256"/>
      <c r="L17" s="256"/>
      <c r="M17" s="256"/>
      <c r="N17" s="256"/>
    </row>
    <row r="18" spans="2:14" ht="8" customHeight="1"/>
    <row r="19" spans="2:14" ht="26" customHeight="1">
      <c r="C19" s="257" t="s">
        <v>465</v>
      </c>
      <c r="D19" s="257"/>
      <c r="F19" s="258" t="s">
        <v>475</v>
      </c>
      <c r="G19" s="258"/>
      <c r="H19" s="258"/>
      <c r="I19" s="258"/>
    </row>
    <row r="20" spans="2:14" ht="26" customHeight="1"/>
    <row r="21" spans="2:14" ht="8" customHeight="1"/>
    <row r="22" spans="2:14" ht="26" customHeight="1"/>
  </sheetData>
  <mergeCells count="14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  <mergeCell ref="J5:L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E32" sqref="E32:H32"/>
    </sheetView>
    <sheetView workbookViewId="1"/>
  </sheetViews>
  <sheetFormatPr baseColWidth="10" defaultRowHeight="14"/>
  <cols>
    <col min="1" max="1" width="2.83203125" style="99" customWidth="1"/>
    <col min="2" max="3" width="14.83203125" style="99" customWidth="1"/>
    <col min="4" max="4" width="4.33203125" style="99" customWidth="1"/>
    <col min="5" max="6" width="14.83203125" style="99" customWidth="1"/>
    <col min="7" max="7" width="4.83203125" style="99" customWidth="1"/>
    <col min="8" max="9" width="14.83203125" style="99" customWidth="1"/>
    <col min="10" max="10" width="4.83203125" style="99" customWidth="1"/>
    <col min="11" max="21" width="5.1640625" style="99" customWidth="1"/>
    <col min="22" max="16384" width="10.83203125" style="99"/>
  </cols>
  <sheetData>
    <row r="2" spans="2:21" ht="21">
      <c r="B2" s="98" t="s">
        <v>587</v>
      </c>
    </row>
    <row r="4" spans="2:21" ht="14" customHeight="1">
      <c r="B4" s="100" t="s">
        <v>444</v>
      </c>
      <c r="C4" s="263" t="s">
        <v>700</v>
      </c>
      <c r="D4" s="264"/>
      <c r="E4" s="258" t="s">
        <v>11</v>
      </c>
      <c r="F4" s="258"/>
      <c r="K4" s="267" t="s">
        <v>643</v>
      </c>
      <c r="L4" s="267"/>
      <c r="M4" s="267"/>
      <c r="N4" s="267"/>
      <c r="O4" s="267"/>
      <c r="P4" s="267"/>
      <c r="Q4" s="267"/>
      <c r="R4" s="267"/>
      <c r="S4" s="267"/>
      <c r="T4" s="267"/>
      <c r="U4" s="267"/>
    </row>
    <row r="5" spans="2:21" ht="15" customHeight="1">
      <c r="B5" s="100" t="s">
        <v>7</v>
      </c>
      <c r="C5" s="264" t="s">
        <v>44</v>
      </c>
      <c r="D5" s="264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</row>
    <row r="6" spans="2:21">
      <c r="B6" s="100" t="s">
        <v>474</v>
      </c>
      <c r="C6" s="264" t="s">
        <v>47</v>
      </c>
      <c r="D6" s="264"/>
    </row>
    <row r="7" spans="2:21" ht="32" customHeight="1">
      <c r="B7" s="301"/>
      <c r="C7" s="301"/>
      <c r="D7" s="301"/>
      <c r="E7" s="301"/>
      <c r="F7" s="301"/>
      <c r="G7" s="301"/>
      <c r="H7" s="301"/>
      <c r="I7" s="301"/>
      <c r="K7" s="306" t="s">
        <v>644</v>
      </c>
      <c r="L7" s="305"/>
      <c r="M7" s="305"/>
      <c r="O7" s="306" t="s">
        <v>681</v>
      </c>
      <c r="P7" s="305"/>
      <c r="Q7" s="305"/>
      <c r="S7" s="306" t="s">
        <v>645</v>
      </c>
      <c r="T7" s="305"/>
      <c r="U7" s="305"/>
    </row>
    <row r="8" spans="2:21" ht="10" customHeight="1">
      <c r="B8" s="301"/>
      <c r="C8" s="301"/>
      <c r="D8" s="301"/>
      <c r="E8" s="301"/>
      <c r="F8" s="301"/>
      <c r="G8" s="301"/>
      <c r="H8" s="301"/>
      <c r="I8" s="301"/>
    </row>
    <row r="9" spans="2:21" ht="32" customHeight="1">
      <c r="B9" s="260" t="s">
        <v>588</v>
      </c>
      <c r="C9" s="260"/>
      <c r="D9" s="301"/>
      <c r="E9" s="260" t="s">
        <v>596</v>
      </c>
      <c r="F9" s="260"/>
      <c r="G9" s="301"/>
      <c r="H9" s="260" t="s">
        <v>607</v>
      </c>
      <c r="I9" s="260"/>
      <c r="M9" s="306" t="s">
        <v>682</v>
      </c>
      <c r="N9" s="305"/>
      <c r="O9" s="305"/>
      <c r="Q9" s="306" t="s">
        <v>646</v>
      </c>
      <c r="R9" s="305"/>
      <c r="S9" s="305"/>
    </row>
    <row r="10" spans="2:21" ht="10" customHeight="1">
      <c r="B10" s="301"/>
      <c r="C10" s="301"/>
      <c r="D10" s="301"/>
      <c r="E10" s="301"/>
      <c r="F10" s="301"/>
      <c r="G10" s="301"/>
      <c r="H10" s="301"/>
      <c r="I10" s="301"/>
    </row>
    <row r="11" spans="2:21" ht="32" customHeight="1">
      <c r="B11" s="260" t="s">
        <v>589</v>
      </c>
      <c r="C11" s="260"/>
      <c r="D11" s="301"/>
      <c r="E11" s="260" t="s">
        <v>597</v>
      </c>
      <c r="F11" s="260"/>
      <c r="G11" s="301"/>
      <c r="H11" s="260" t="s">
        <v>608</v>
      </c>
      <c r="I11" s="260"/>
      <c r="K11" s="306" t="s">
        <v>671</v>
      </c>
      <c r="L11" s="326"/>
      <c r="M11" s="326"/>
      <c r="O11" s="306" t="s">
        <v>647</v>
      </c>
      <c r="P11" s="305"/>
      <c r="Q11" s="305"/>
      <c r="S11" s="306" t="s">
        <v>648</v>
      </c>
      <c r="T11" s="305"/>
      <c r="U11" s="305"/>
    </row>
    <row r="12" spans="2:21" ht="10" customHeight="1">
      <c r="B12" s="301"/>
      <c r="C12" s="301"/>
      <c r="D12" s="301"/>
      <c r="E12" s="301"/>
      <c r="F12" s="301"/>
      <c r="G12" s="301"/>
      <c r="H12" s="301"/>
      <c r="I12" s="301"/>
    </row>
    <row r="13" spans="2:21" ht="32" customHeight="1">
      <c r="B13" s="260" t="s">
        <v>590</v>
      </c>
      <c r="C13" s="260"/>
      <c r="D13" s="301"/>
      <c r="E13" s="260" t="s">
        <v>598</v>
      </c>
      <c r="F13" s="260"/>
      <c r="G13" s="301"/>
      <c r="H13" s="261" t="s">
        <v>609</v>
      </c>
      <c r="I13" s="266"/>
      <c r="M13" s="307" t="s">
        <v>699</v>
      </c>
      <c r="N13" s="326"/>
      <c r="O13" s="326"/>
    </row>
    <row r="14" spans="2:21" ht="10" customHeight="1">
      <c r="B14" s="301"/>
      <c r="C14" s="301"/>
      <c r="D14" s="301"/>
      <c r="E14" s="301"/>
      <c r="F14" s="301"/>
      <c r="G14" s="301"/>
      <c r="H14" s="301"/>
      <c r="I14" s="301"/>
    </row>
    <row r="15" spans="2:21" ht="32" customHeight="1">
      <c r="B15" s="260" t="s">
        <v>591</v>
      </c>
      <c r="C15" s="260"/>
      <c r="D15" s="301"/>
      <c r="E15" s="260" t="s">
        <v>599</v>
      </c>
      <c r="F15" s="260"/>
      <c r="G15" s="301"/>
      <c r="H15" s="260" t="s">
        <v>610</v>
      </c>
      <c r="I15" s="260"/>
      <c r="P15" s="306" t="s">
        <v>649</v>
      </c>
      <c r="Q15" s="305"/>
      <c r="R15" s="305"/>
    </row>
    <row r="16" spans="2:21" ht="10" customHeight="1">
      <c r="B16" s="301"/>
      <c r="C16" s="301"/>
      <c r="D16" s="301"/>
      <c r="E16" s="301"/>
      <c r="F16" s="301"/>
      <c r="G16" s="301"/>
      <c r="H16" s="301"/>
      <c r="I16" s="301"/>
    </row>
    <row r="17" spans="2:21" ht="32" customHeight="1">
      <c r="B17" s="260" t="s">
        <v>592</v>
      </c>
      <c r="C17" s="260"/>
      <c r="D17" s="301"/>
      <c r="E17" s="260" t="s">
        <v>600</v>
      </c>
      <c r="F17" s="260"/>
      <c r="G17" s="301"/>
      <c r="H17" s="260" t="s">
        <v>611</v>
      </c>
      <c r="I17" s="260"/>
      <c r="M17" s="306" t="s">
        <v>650</v>
      </c>
      <c r="N17" s="305"/>
      <c r="O17" s="305"/>
      <c r="Q17" s="306" t="s">
        <v>651</v>
      </c>
      <c r="R17" s="305"/>
      <c r="S17" s="305"/>
    </row>
    <row r="18" spans="2:21" ht="10" customHeight="1">
      <c r="B18" s="301"/>
      <c r="C18" s="301"/>
      <c r="D18" s="301"/>
      <c r="E18" s="301"/>
      <c r="F18" s="301"/>
      <c r="G18" s="301"/>
      <c r="H18" s="301"/>
      <c r="I18" s="301"/>
    </row>
    <row r="19" spans="2:21" ht="32" customHeight="1">
      <c r="B19" s="301"/>
      <c r="C19" s="301"/>
      <c r="D19" s="301"/>
      <c r="E19" s="260" t="s">
        <v>601</v>
      </c>
      <c r="F19" s="260"/>
      <c r="G19" s="301"/>
      <c r="H19" s="260" t="s">
        <v>612</v>
      </c>
      <c r="I19" s="260"/>
      <c r="K19" s="306" t="s">
        <v>652</v>
      </c>
      <c r="L19" s="305"/>
      <c r="M19" s="305"/>
      <c r="O19" s="327" t="s">
        <v>653</v>
      </c>
      <c r="P19" s="328"/>
      <c r="Q19" s="328"/>
      <c r="S19" s="306" t="s">
        <v>654</v>
      </c>
      <c r="T19" s="305"/>
      <c r="U19" s="305"/>
    </row>
    <row r="20" spans="2:21" ht="10" customHeight="1">
      <c r="B20" s="301"/>
      <c r="C20" s="301"/>
      <c r="D20" s="301"/>
      <c r="E20" s="301"/>
      <c r="F20" s="301"/>
      <c r="G20" s="301"/>
      <c r="H20" s="301"/>
      <c r="I20" s="301"/>
    </row>
    <row r="21" spans="2:21" ht="25" customHeight="1">
      <c r="B21" s="260" t="s">
        <v>593</v>
      </c>
      <c r="C21" s="260"/>
      <c r="D21" s="301"/>
      <c r="E21" s="260" t="s">
        <v>602</v>
      </c>
      <c r="F21" s="260"/>
      <c r="G21" s="301"/>
      <c r="H21" s="260" t="s">
        <v>613</v>
      </c>
      <c r="I21" s="260"/>
      <c r="K21" s="306" t="s">
        <v>42</v>
      </c>
      <c r="L21" s="305"/>
      <c r="M21" s="305"/>
      <c r="S21" s="306" t="s">
        <v>32</v>
      </c>
      <c r="T21" s="305"/>
      <c r="U21" s="305"/>
    </row>
    <row r="22" spans="2:21" ht="10" customHeight="1">
      <c r="B22" s="301"/>
      <c r="C22" s="301"/>
      <c r="D22" s="301"/>
      <c r="E22" s="301"/>
      <c r="F22" s="301"/>
      <c r="G22" s="301"/>
      <c r="H22" s="301"/>
      <c r="I22" s="301"/>
    </row>
    <row r="23" spans="2:21" ht="25" customHeight="1">
      <c r="B23" s="260" t="s">
        <v>594</v>
      </c>
      <c r="C23" s="260"/>
      <c r="D23" s="301"/>
      <c r="E23" s="260" t="s">
        <v>603</v>
      </c>
      <c r="F23" s="260"/>
      <c r="G23" s="301"/>
      <c r="H23" s="260" t="s">
        <v>506</v>
      </c>
      <c r="I23" s="260"/>
      <c r="K23" s="306" t="s">
        <v>153</v>
      </c>
      <c r="L23" s="304"/>
      <c r="M23" s="304"/>
      <c r="S23" s="306" t="s">
        <v>169</v>
      </c>
      <c r="T23" s="304"/>
      <c r="U23" s="304"/>
    </row>
    <row r="24" spans="2:21" ht="10" customHeight="1">
      <c r="B24" s="301"/>
      <c r="C24" s="301"/>
      <c r="D24" s="301"/>
      <c r="E24" s="301"/>
      <c r="F24" s="301"/>
      <c r="G24" s="301"/>
      <c r="H24" s="301"/>
      <c r="I24" s="301"/>
    </row>
    <row r="25" spans="2:21" ht="25" customHeight="1">
      <c r="B25" s="260" t="s">
        <v>595</v>
      </c>
      <c r="C25" s="260"/>
      <c r="D25" s="301"/>
      <c r="E25" s="260" t="s">
        <v>604</v>
      </c>
      <c r="F25" s="260"/>
      <c r="G25" s="301"/>
      <c r="H25" s="260" t="s">
        <v>156</v>
      </c>
      <c r="I25" s="260"/>
    </row>
    <row r="26" spans="2:21" ht="10" customHeight="1">
      <c r="B26" s="301"/>
      <c r="C26" s="301"/>
      <c r="D26" s="301"/>
      <c r="E26" s="301"/>
      <c r="F26" s="301"/>
      <c r="G26" s="301"/>
      <c r="H26" s="301"/>
      <c r="I26" s="301"/>
    </row>
    <row r="27" spans="2:21" ht="25" customHeight="1">
      <c r="B27" s="260" t="s">
        <v>167</v>
      </c>
      <c r="C27" s="260"/>
      <c r="D27" s="301"/>
      <c r="E27" s="260" t="s">
        <v>605</v>
      </c>
      <c r="F27" s="260"/>
      <c r="G27" s="301"/>
      <c r="H27" s="260" t="s">
        <v>614</v>
      </c>
      <c r="I27" s="260"/>
    </row>
    <row r="28" spans="2:21" ht="10" customHeight="1">
      <c r="B28" s="301"/>
      <c r="C28" s="301"/>
      <c r="D28" s="301"/>
      <c r="E28" s="301"/>
      <c r="F28" s="301"/>
      <c r="G28" s="301"/>
      <c r="H28" s="301"/>
      <c r="I28" s="301"/>
    </row>
    <row r="29" spans="2:21" ht="25" customHeight="1">
      <c r="B29" s="260" t="s">
        <v>32</v>
      </c>
      <c r="C29" s="260"/>
      <c r="D29" s="301"/>
      <c r="E29" s="260" t="s">
        <v>606</v>
      </c>
      <c r="F29" s="260"/>
      <c r="G29" s="301"/>
      <c r="H29" s="260" t="s">
        <v>542</v>
      </c>
      <c r="I29" s="260"/>
    </row>
    <row r="30" spans="2:21" ht="10" customHeight="1">
      <c r="B30" s="301"/>
      <c r="C30" s="301"/>
      <c r="D30" s="301"/>
      <c r="E30" s="301"/>
      <c r="F30" s="301"/>
      <c r="G30" s="301"/>
      <c r="H30" s="301"/>
      <c r="I30" s="301"/>
    </row>
    <row r="31" spans="2:21" ht="9" customHeight="1">
      <c r="B31" s="301"/>
      <c r="C31" s="301"/>
      <c r="D31" s="301"/>
      <c r="E31" s="301"/>
      <c r="F31" s="301"/>
      <c r="G31" s="301"/>
      <c r="H31" s="301"/>
      <c r="I31" s="301"/>
    </row>
    <row r="32" spans="2:21" ht="26" customHeight="1">
      <c r="B32" s="257" t="s">
        <v>465</v>
      </c>
      <c r="C32" s="257"/>
      <c r="D32" s="119"/>
      <c r="E32" s="258" t="s">
        <v>475</v>
      </c>
      <c r="F32" s="258"/>
      <c r="G32" s="258"/>
      <c r="H32" s="258"/>
      <c r="I32" s="119"/>
    </row>
  </sheetData>
  <mergeCells count="58">
    <mergeCell ref="H19:I19"/>
    <mergeCell ref="H21:I21"/>
    <mergeCell ref="H23:I23"/>
    <mergeCell ref="H25:I25"/>
    <mergeCell ref="B21:C21"/>
    <mergeCell ref="B23:C23"/>
    <mergeCell ref="B25:C25"/>
    <mergeCell ref="E23:F23"/>
    <mergeCell ref="E25:F25"/>
    <mergeCell ref="S23:U23"/>
    <mergeCell ref="K23:M23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17:I17"/>
    <mergeCell ref="H11:I11"/>
    <mergeCell ref="E17:F17"/>
    <mergeCell ref="H27:I27"/>
    <mergeCell ref="H29:I29"/>
    <mergeCell ref="B32:C32"/>
    <mergeCell ref="E32:H32"/>
    <mergeCell ref="B27:C27"/>
    <mergeCell ref="B29:C29"/>
    <mergeCell ref="E27:F27"/>
    <mergeCell ref="E29:F29"/>
    <mergeCell ref="E13:F13"/>
    <mergeCell ref="E9:F9"/>
    <mergeCell ref="H9:I9"/>
    <mergeCell ref="K4:U5"/>
    <mergeCell ref="E15:F15"/>
    <mergeCell ref="H15:I15"/>
    <mergeCell ref="E11:F11"/>
    <mergeCell ref="H13:I13"/>
    <mergeCell ref="K7:M7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7:Q7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  <sheetView workbookViewId="1"/>
  </sheetViews>
  <sheetFormatPr baseColWidth="10" defaultRowHeight="14"/>
  <cols>
    <col min="1" max="1" width="2.83203125" style="99" customWidth="1"/>
    <col min="2" max="2" width="26.83203125" style="99" customWidth="1"/>
    <col min="3" max="3" width="3.83203125" style="99" customWidth="1"/>
    <col min="4" max="4" width="26.83203125" style="99" customWidth="1"/>
    <col min="5" max="5" width="16.83203125" style="99" customWidth="1"/>
    <col min="6" max="9" width="10.83203125" style="99"/>
    <col min="10" max="13" width="0" style="99" hidden="1" customWidth="1"/>
    <col min="14" max="16384" width="10.83203125" style="99"/>
  </cols>
  <sheetData>
    <row r="1" spans="2:12">
      <c r="J1" s="99" t="s">
        <v>508</v>
      </c>
      <c r="L1" s="99" t="s">
        <v>656</v>
      </c>
    </row>
    <row r="2" spans="2:12" ht="21">
      <c r="B2" s="98" t="s">
        <v>488</v>
      </c>
      <c r="J2" s="99" t="s">
        <v>657</v>
      </c>
      <c r="L2" s="99" t="s">
        <v>509</v>
      </c>
    </row>
    <row r="3" spans="2:12">
      <c r="J3" s="99" t="s">
        <v>658</v>
      </c>
      <c r="L3" s="99" t="s">
        <v>659</v>
      </c>
    </row>
    <row r="4" spans="2:12">
      <c r="B4" s="100" t="s">
        <v>444</v>
      </c>
      <c r="D4" s="134" t="s">
        <v>694</v>
      </c>
      <c r="E4" s="102" t="s">
        <v>11</v>
      </c>
      <c r="J4" s="99" t="s">
        <v>660</v>
      </c>
      <c r="L4" s="99" t="s">
        <v>661</v>
      </c>
    </row>
    <row r="5" spans="2:12">
      <c r="B5" s="116" t="s">
        <v>491</v>
      </c>
      <c r="D5" s="120">
        <v>72</v>
      </c>
      <c r="J5" s="99" t="s">
        <v>662</v>
      </c>
      <c r="L5" s="99" t="s">
        <v>510</v>
      </c>
    </row>
    <row r="6" spans="2:12">
      <c r="J6" s="99" t="s">
        <v>511</v>
      </c>
      <c r="L6" s="99" t="s">
        <v>663</v>
      </c>
    </row>
    <row r="7" spans="2:12">
      <c r="B7" s="116" t="s">
        <v>489</v>
      </c>
      <c r="D7" s="116" t="s">
        <v>490</v>
      </c>
      <c r="J7" s="99" t="s">
        <v>512</v>
      </c>
      <c r="L7" s="99" t="s">
        <v>665</v>
      </c>
    </row>
    <row r="8" spans="2:12">
      <c r="B8" s="121" t="s">
        <v>660</v>
      </c>
      <c r="D8" s="121" t="s">
        <v>665</v>
      </c>
      <c r="J8" s="99" t="s">
        <v>513</v>
      </c>
    </row>
    <row r="9" spans="2:12">
      <c r="B9" s="121"/>
      <c r="D9" s="121"/>
      <c r="J9" s="99" t="s">
        <v>514</v>
      </c>
    </row>
    <row r="10" spans="2:12">
      <c r="B10" s="121"/>
      <c r="D10" s="121"/>
      <c r="J10" s="99" t="s">
        <v>515</v>
      </c>
    </row>
    <row r="11" spans="2:12">
      <c r="B11" s="121"/>
      <c r="D11" s="121"/>
      <c r="J11" s="99" t="s">
        <v>664</v>
      </c>
    </row>
    <row r="12" spans="2:12">
      <c r="B12" s="121"/>
      <c r="D12" s="121"/>
      <c r="J12" s="99" t="s">
        <v>516</v>
      </c>
    </row>
    <row r="13" spans="2:12">
      <c r="J13" s="99" t="s">
        <v>666</v>
      </c>
    </row>
    <row r="14" spans="2:12" ht="26" customHeight="1">
      <c r="B14" s="101" t="s">
        <v>465</v>
      </c>
      <c r="C14" s="119"/>
      <c r="D14" s="102" t="s">
        <v>464</v>
      </c>
      <c r="J14" s="99" t="s">
        <v>667</v>
      </c>
    </row>
    <row r="15" spans="2:12">
      <c r="J15" s="99" t="s">
        <v>668</v>
      </c>
    </row>
  </sheetData>
  <dataValidations count="2">
    <dataValidation type="list" allowBlank="1" showInputMessage="1" showErrorMessage="1" sqref="B10 B11 B8 B9 B12" xr:uid="{F7A6CCAA-80A4-8343-8967-F77A880E48F6}">
      <formula1>$J$1:$J$15</formula1>
    </dataValidation>
    <dataValidation type="list" allowBlank="1" showInputMessage="1" showErrorMessage="1" sqref="D10 D11 D8 D9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  <sheetView workbookViewId="1"/>
  </sheetViews>
  <sheetFormatPr baseColWidth="10" defaultRowHeight="14"/>
  <cols>
    <col min="1" max="1" width="10.83203125" style="99"/>
    <col min="2" max="2" width="20.83203125" style="99" customWidth="1"/>
    <col min="3" max="5" width="12.83203125" style="99" customWidth="1"/>
    <col min="6" max="6" width="3.83203125" style="99" customWidth="1"/>
    <col min="7" max="8" width="12.83203125" style="99" customWidth="1"/>
    <col min="9" max="16384" width="10.83203125" style="99"/>
  </cols>
  <sheetData>
    <row r="2" spans="2:8" ht="21">
      <c r="B2" s="98" t="s">
        <v>536</v>
      </c>
    </row>
    <row r="4" spans="2:8">
      <c r="B4" s="100" t="s">
        <v>537</v>
      </c>
      <c r="C4" s="263" t="s">
        <v>688</v>
      </c>
      <c r="D4" s="264"/>
      <c r="G4" s="258" t="s">
        <v>11</v>
      </c>
      <c r="H4" s="258"/>
    </row>
    <row r="5" spans="2:8">
      <c r="B5" s="100" t="s">
        <v>7</v>
      </c>
      <c r="C5" s="264" t="s">
        <v>44</v>
      </c>
      <c r="D5" s="264"/>
    </row>
    <row r="7" spans="2:8" ht="22" customHeight="1">
      <c r="B7" s="267" t="s">
        <v>538</v>
      </c>
      <c r="C7" s="267"/>
      <c r="D7" s="267"/>
      <c r="E7" s="267"/>
      <c r="F7" s="267"/>
      <c r="G7" s="267"/>
      <c r="H7" s="267"/>
    </row>
    <row r="9" spans="2:8" ht="22" customHeight="1">
      <c r="B9" s="261" t="s">
        <v>689</v>
      </c>
      <c r="C9" s="261"/>
      <c r="D9" s="261"/>
      <c r="E9" s="261"/>
      <c r="F9" s="261"/>
      <c r="G9" s="261"/>
      <c r="H9" s="261"/>
    </row>
    <row r="10" spans="2:8" ht="8" customHeight="1"/>
    <row r="11" spans="2:8" ht="22" customHeight="1">
      <c r="B11" s="303"/>
      <c r="C11" s="303"/>
      <c r="D11" s="303"/>
      <c r="E11" s="303"/>
      <c r="F11" s="303"/>
      <c r="G11" s="303"/>
      <c r="H11" s="303"/>
    </row>
    <row r="12" spans="2:8" ht="8" customHeight="1"/>
    <row r="13" spans="2:8" ht="22" customHeight="1">
      <c r="B13" s="302"/>
      <c r="C13" s="302"/>
      <c r="D13" s="302"/>
      <c r="E13" s="302"/>
      <c r="F13" s="302"/>
      <c r="G13" s="302"/>
      <c r="H13" s="302"/>
    </row>
    <row r="14" spans="2:8" ht="8" customHeight="1"/>
    <row r="15" spans="2:8" ht="22" customHeight="1">
      <c r="B15" s="302"/>
      <c r="C15" s="302"/>
      <c r="D15" s="302"/>
      <c r="E15" s="302"/>
      <c r="F15" s="302"/>
      <c r="G15" s="302"/>
      <c r="H15" s="302"/>
    </row>
    <row r="16" spans="2:8" ht="8" customHeight="1"/>
    <row r="17" spans="2:8" ht="22" customHeight="1">
      <c r="B17" s="322"/>
      <c r="C17" s="322"/>
      <c r="D17" s="322"/>
      <c r="E17" s="322"/>
      <c r="F17" s="322"/>
      <c r="G17" s="322"/>
      <c r="H17" s="322"/>
    </row>
    <row r="18" spans="2:8" ht="8" customHeight="1"/>
    <row r="19" spans="2:8" ht="22" customHeight="1">
      <c r="B19" s="322"/>
      <c r="C19" s="322"/>
      <c r="D19" s="322"/>
      <c r="E19" s="322"/>
      <c r="F19" s="322"/>
      <c r="G19" s="322"/>
      <c r="H19" s="322"/>
    </row>
    <row r="20" spans="2:8" ht="8" customHeight="1"/>
    <row r="21" spans="2:8" ht="22" customHeight="1">
      <c r="B21" s="322"/>
      <c r="C21" s="322"/>
      <c r="D21" s="322"/>
      <c r="E21" s="322"/>
      <c r="F21" s="322"/>
      <c r="G21" s="322"/>
      <c r="H21" s="322"/>
    </row>
    <row r="22" spans="2:8" ht="8" customHeight="1"/>
    <row r="23" spans="2:8" ht="22" customHeight="1">
      <c r="B23" s="322"/>
      <c r="C23" s="322"/>
      <c r="D23" s="322"/>
      <c r="E23" s="322"/>
      <c r="F23" s="322"/>
      <c r="G23" s="322"/>
      <c r="H23" s="322"/>
    </row>
    <row r="24" spans="2:8" ht="8" customHeight="1"/>
    <row r="25" spans="2:8" ht="22" customHeight="1">
      <c r="B25" s="322"/>
      <c r="C25" s="322"/>
      <c r="D25" s="322"/>
      <c r="E25" s="322"/>
      <c r="F25" s="322"/>
      <c r="G25" s="322"/>
      <c r="H25" s="322"/>
    </row>
    <row r="26" spans="2:8" ht="8" customHeight="1"/>
    <row r="27" spans="2:8" ht="22" customHeight="1">
      <c r="B27" s="322"/>
      <c r="C27" s="322"/>
      <c r="D27" s="322"/>
      <c r="E27" s="322"/>
      <c r="F27" s="322"/>
      <c r="G27" s="322"/>
      <c r="H27" s="322"/>
    </row>
    <row r="28" spans="2:8" ht="8" customHeight="1"/>
    <row r="29" spans="2:8" ht="26" customHeight="1">
      <c r="B29" s="257" t="s">
        <v>465</v>
      </c>
      <c r="C29" s="257"/>
      <c r="D29" s="119"/>
      <c r="E29" s="258" t="s">
        <v>475</v>
      </c>
      <c r="F29" s="258"/>
      <c r="G29" s="258"/>
      <c r="H29" s="258"/>
    </row>
  </sheetData>
  <mergeCells count="16">
    <mergeCell ref="B11:H11"/>
    <mergeCell ref="C4:D4"/>
    <mergeCell ref="C5:D5"/>
    <mergeCell ref="G4:H4"/>
    <mergeCell ref="B7:H7"/>
    <mergeCell ref="B9:H9"/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6F1A7-CE9B-A04A-A2EE-9747B0F2F6EC}">
  <sheetPr codeName="Feuil11"/>
  <dimension ref="B2:I8"/>
  <sheetViews>
    <sheetView workbookViewId="0">
      <selection activeCell="B7" sqref="B7:D8"/>
    </sheetView>
    <sheetView workbookViewId="1"/>
  </sheetViews>
  <sheetFormatPr baseColWidth="10" defaultRowHeight="13"/>
  <cols>
    <col min="1" max="1" width="2.83203125" style="135" customWidth="1"/>
    <col min="2" max="9" width="11.83203125" style="135" customWidth="1"/>
    <col min="10" max="16384" width="10.83203125" style="135"/>
  </cols>
  <sheetData>
    <row r="2" spans="2:9" ht="18">
      <c r="B2" s="164" t="s">
        <v>621</v>
      </c>
    </row>
    <row r="4" spans="2:9">
      <c r="B4" s="268" t="s">
        <v>639</v>
      </c>
      <c r="C4" s="268"/>
      <c r="D4" s="268"/>
      <c r="E4" s="268"/>
      <c r="F4" s="268"/>
      <c r="G4" s="268"/>
      <c r="H4" s="268"/>
      <c r="I4" s="268"/>
    </row>
    <row r="5" spans="2:9">
      <c r="B5" s="268"/>
      <c r="C5" s="268"/>
      <c r="D5" s="268"/>
      <c r="E5" s="268"/>
      <c r="F5" s="268"/>
      <c r="G5" s="268"/>
      <c r="H5" s="268"/>
      <c r="I5" s="268"/>
    </row>
    <row r="7" spans="2:9" ht="22" customHeight="1">
      <c r="B7" s="269" t="s">
        <v>622</v>
      </c>
      <c r="C7" s="269"/>
      <c r="D7" s="269"/>
      <c r="F7" s="270" t="s">
        <v>623</v>
      </c>
      <c r="G7" s="270"/>
      <c r="H7" s="270"/>
      <c r="I7" s="270"/>
    </row>
    <row r="8" spans="2:9" ht="22" customHeight="1">
      <c r="B8" s="269"/>
      <c r="C8" s="269"/>
      <c r="D8" s="269"/>
      <c r="F8" s="270"/>
      <c r="G8" s="270"/>
      <c r="H8" s="270"/>
      <c r="I8" s="270"/>
    </row>
  </sheetData>
  <mergeCells count="3">
    <mergeCell ref="B4:I5"/>
    <mergeCell ref="B7:D8"/>
    <mergeCell ref="F7:I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276</vt:i4>
      </vt:variant>
    </vt:vector>
  </HeadingPairs>
  <TitlesOfParts>
    <vt:vector size="290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Popup possession</vt:lpstr>
      <vt:lpstr>ACT_ARRACHAGE</vt:lpstr>
      <vt:lpstr>ACT_ARRACHAGE_ADV</vt:lpstr>
      <vt:lpstr>ACT_ARRACHAGE_NS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ACT_CONTRE_RUCK_ADV</vt:lpstr>
      <vt:lpstr>ACT_CONTRE_RUCK_NS</vt:lpstr>
      <vt:lpstr>ACT_EN_AVANT</vt:lpstr>
      <vt:lpstr>ACT_FRANCHISSEMENT</vt:lpstr>
      <vt:lpstr>'Stats match'!ACT_GRATTAGE</vt:lpstr>
      <vt:lpstr>ACT_GRATTAGE</vt:lpstr>
      <vt:lpstr>ACT_GRATTAGE_ADV</vt:lpstr>
      <vt:lpstr>ACT_GRATTAGE_NS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BTN_JO_AVANT</vt:lpstr>
      <vt:lpstr>BTN_JO_COLLECTIF</vt:lpstr>
      <vt:lpstr>BTN_JO_NON_IDENTIFIE</vt:lpstr>
      <vt:lpstr>BTN_JO_TROIS_QUARTS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BTN_SENS_JEU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POPUP_ME_SENS_JEU</vt:lpstr>
      <vt:lpstr>POPUP_ME_UTILISATION</vt:lpstr>
      <vt:lpstr>POPUP_ME_VALIDER</vt:lpstr>
      <vt:lpstr>POPUP_ME_ZONE_LARGEUR</vt:lpstr>
      <vt:lpstr>POPUP_ME_ZONE_LONGUEUR</vt:lpstr>
      <vt:lpstr>POPUP_NOM</vt:lpstr>
      <vt:lpstr>POPUP_POSS_CHANGER</vt:lpstr>
      <vt:lpstr>POPUP_POSS_GARDER</vt:lpstr>
      <vt:lpstr>POPUP_POSS_QUESTION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POPUP_TO_SENS_JEU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SENS_JEU</vt:lpstr>
      <vt:lpstr>STAT_DUREES_ANCRE</vt:lpstr>
      <vt:lpstr>STAT_POSSESSION_ANCRE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cp:lastPrinted>2026-10-26T10:43:39Z</cp:lastPrinted>
  <dcterms:created xsi:type="dcterms:W3CDTF">2026-07-02T15:37:39Z</dcterms:created>
  <dcterms:modified xsi:type="dcterms:W3CDTF">2026-10-26T10:44:18Z</dcterms:modified>
</cp:coreProperties>
</file>