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Submission\Data figures\Manuscript\"/>
    </mc:Choice>
  </mc:AlternateContent>
  <xr:revisionPtr revIDLastSave="0" documentId="13_ncr:1_{9D63A146-246F-49D9-A3AD-EE7CE7C13C88}" xr6:coauthVersionLast="47" xr6:coauthVersionMax="47" xr10:uidLastSave="{00000000-0000-0000-0000-000000000000}"/>
  <bookViews>
    <workbookView xWindow="57480" yWindow="-2055" windowWidth="16440" windowHeight="28440" activeTab="1" xr2:uid="{2606B934-8CA6-4691-A232-42A0D7768048}"/>
  </bookViews>
  <sheets>
    <sheet name="Fig 6-7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3" i="1"/>
  <c r="AL4" i="1"/>
  <c r="AL5" i="1"/>
  <c r="AL6" i="1"/>
  <c r="AL7" i="1"/>
  <c r="AL8" i="1"/>
  <c r="AL9" i="1"/>
  <c r="AL10" i="1"/>
  <c r="AL11" i="1"/>
  <c r="AL3" i="1"/>
  <c r="Y4" i="1"/>
  <c r="Y5" i="1"/>
  <c r="Y6" i="1"/>
  <c r="Y7" i="1"/>
  <c r="Y8" i="1"/>
  <c r="Y9" i="1"/>
  <c r="Y10" i="1"/>
  <c r="Y11" i="1"/>
  <c r="Y3" i="1"/>
  <c r="X4" i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V4" i="1"/>
  <c r="V5" i="1"/>
  <c r="V6" i="1"/>
  <c r="V7" i="1"/>
  <c r="V8" i="1"/>
  <c r="V9" i="1"/>
  <c r="V10" i="1"/>
  <c r="V11" i="1"/>
  <c r="V3" i="1"/>
  <c r="Q4" i="1"/>
  <c r="Q5" i="1"/>
  <c r="Q6" i="1"/>
  <c r="Q7" i="1"/>
  <c r="Q8" i="1"/>
  <c r="Q9" i="1"/>
  <c r="Q10" i="1"/>
  <c r="Q11" i="1"/>
  <c r="Q3" i="1"/>
  <c r="M4" i="1"/>
  <c r="M5" i="1"/>
  <c r="M6" i="1"/>
  <c r="M7" i="1"/>
  <c r="M8" i="1"/>
  <c r="M9" i="1"/>
  <c r="M10" i="1"/>
  <c r="M11" i="1"/>
  <c r="M3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L4" i="1"/>
  <c r="L5" i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AG4" i="1"/>
  <c r="AG5" i="1"/>
  <c r="AG6" i="1"/>
  <c r="AG7" i="1"/>
  <c r="AG8" i="1"/>
  <c r="AG9" i="1"/>
  <c r="AG10" i="1"/>
  <c r="AG11" i="1"/>
  <c r="AG3" i="1"/>
  <c r="AF4" i="1"/>
  <c r="AF5" i="1"/>
  <c r="AF6" i="1"/>
  <c r="AF7" i="1"/>
  <c r="AF8" i="1"/>
  <c r="AF9" i="1"/>
  <c r="AF10" i="1"/>
  <c r="AF11" i="1"/>
  <c r="AF3" i="1"/>
  <c r="AE4" i="1"/>
  <c r="AE5" i="1"/>
  <c r="AE6" i="1"/>
  <c r="AE7" i="1"/>
  <c r="AE8" i="1"/>
  <c r="AE9" i="1"/>
  <c r="AE10" i="1"/>
  <c r="AE11" i="1"/>
  <c r="AE3" i="1"/>
  <c r="AD4" i="1"/>
  <c r="AD5" i="1"/>
  <c r="AD6" i="1"/>
  <c r="AD7" i="1"/>
  <c r="AD8" i="1"/>
  <c r="AD9" i="1"/>
  <c r="AD10" i="1"/>
  <c r="AD11" i="1"/>
  <c r="AD3" i="1"/>
</calcChain>
</file>

<file path=xl/sharedStrings.xml><?xml version="1.0" encoding="utf-8"?>
<sst xmlns="http://schemas.openxmlformats.org/spreadsheetml/2006/main" count="64" uniqueCount="28">
  <si>
    <t>Scenarios</t>
  </si>
  <si>
    <t>Electricity (% of 2050 in underlying scenario)</t>
  </si>
  <si>
    <t>Biomass (% of 2050 in underlying scenario</t>
  </si>
  <si>
    <t>Land occupation (mega-km2)</t>
  </si>
  <si>
    <t>Freshwater withdrawal (km3)</t>
  </si>
  <si>
    <t>Direct air capture (MtCO2)</t>
  </si>
  <si>
    <t>Direct air capture (% of 2050 DACCS in underlying scenario)</t>
  </si>
  <si>
    <t>Sheet</t>
  </si>
  <si>
    <t>Description</t>
  </si>
  <si>
    <t>Data</t>
  </si>
  <si>
    <t>Freswhater withdrawal (% of 2050 freshwater withdrawn for industry in underlying scenario)</t>
  </si>
  <si>
    <t>Baseline</t>
  </si>
  <si>
    <t>CR1</t>
  </si>
  <si>
    <t>CR2</t>
  </si>
  <si>
    <t>CR3</t>
  </si>
  <si>
    <t>CR4</t>
  </si>
  <si>
    <t>Land occupation (% of 2050 energy crops area in underlying scenario)</t>
  </si>
  <si>
    <t>REMIND SSP2-RCP2.6</t>
  </si>
  <si>
    <t>REMIND SSP1-RCP2.9</t>
  </si>
  <si>
    <t>REMIND SSP2-NPi</t>
  </si>
  <si>
    <t>IMAGE SSP2-RCP2.6</t>
  </si>
  <si>
    <t>Data displayed in Fig 6 and 7
Results sensitivity to choice of IAM-SSP-RCP
Results are displayed in absolute terms (unit) and relative terms (% of resource in underlying scenario)</t>
  </si>
  <si>
    <t>Electricity (kWh)</t>
  </si>
  <si>
    <t>Biomass (MJ)</t>
  </si>
  <si>
    <t>MTS-bio-Adv</t>
  </si>
  <si>
    <t>MTS-bio-HEFA</t>
  </si>
  <si>
    <t>MTS-efuel-grid</t>
  </si>
  <si>
    <t>MTS-efuel-RES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</si>
</sst>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2" fillId="0" borderId="10" xfId="0" applyNumberFormat="1" applyFont="1" applyBorder="1"/>
    <xf numFmtId="0" fontId="2" fillId="0" borderId="11" xfId="0" applyNumberFormat="1" applyFont="1" applyBorder="1"/>
    <xf numFmtId="0" fontId="2" fillId="0" borderId="12" xfId="0" applyNumberFormat="1" applyFont="1" applyBorder="1"/>
    <xf numFmtId="0" fontId="2" fillId="0" borderId="0" xfId="0" applyNumberFormat="1" applyFont="1"/>
    <xf numFmtId="0" fontId="2" fillId="0" borderId="5" xfId="0" applyNumberFormat="1" applyFont="1" applyBorder="1"/>
    <xf numFmtId="0" fontId="2" fillId="0" borderId="1" xfId="0" applyNumberFormat="1" applyFont="1" applyBorder="1"/>
    <xf numFmtId="0" fontId="2" fillId="0" borderId="6" xfId="0" applyNumberFormat="1" applyFont="1" applyBorder="1"/>
    <xf numFmtId="0" fontId="2" fillId="0" borderId="5" xfId="1" applyNumberFormat="1" applyFont="1" applyBorder="1"/>
    <xf numFmtId="0" fontId="2" fillId="0" borderId="1" xfId="1" applyNumberFormat="1" applyFont="1" applyBorder="1"/>
    <xf numFmtId="0" fontId="2" fillId="0" borderId="6" xfId="1" applyNumberFormat="1" applyFont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5" xfId="0" applyNumberFormat="1" applyFont="1" applyBorder="1"/>
    <xf numFmtId="164" fontId="4" fillId="0" borderId="1" xfId="0" applyNumberFormat="1" applyFont="1" applyBorder="1"/>
    <xf numFmtId="164" fontId="4" fillId="0" borderId="6" xfId="0" applyNumberFormat="1" applyFont="1" applyBorder="1"/>
    <xf numFmtId="164" fontId="3" fillId="0" borderId="5" xfId="1" applyNumberFormat="1" applyFont="1" applyBorder="1"/>
    <xf numFmtId="164" fontId="3" fillId="0" borderId="1" xfId="1" applyNumberFormat="1" applyFont="1" applyBorder="1"/>
    <xf numFmtId="164" fontId="3" fillId="0" borderId="6" xfId="1" applyNumberFormat="1" applyFont="1" applyBorder="1"/>
    <xf numFmtId="164" fontId="0" fillId="0" borderId="5" xfId="1" applyNumberFormat="1" applyFont="1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164" fontId="3" fillId="0" borderId="9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9" fontId="0" fillId="0" borderId="5" xfId="1" applyFont="1" applyBorder="1"/>
    <xf numFmtId="9" fontId="0" fillId="0" borderId="1" xfId="1" applyFont="1" applyBorder="1"/>
    <xf numFmtId="9" fontId="0" fillId="0" borderId="6" xfId="1" applyFont="1" applyBorder="1"/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D89C40-28E8-45C3-8A8F-4A1521727A8D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574-CD30-4346-8090-DD39AACBC444}">
  <dimension ref="A9:B11"/>
  <sheetViews>
    <sheetView workbookViewId="0">
      <selection activeCell="B12" sqref="B12"/>
    </sheetView>
  </sheetViews>
  <sheetFormatPr baseColWidth="10" defaultRowHeight="15" x14ac:dyDescent="0.25"/>
  <cols>
    <col min="2" max="2" width="57.28515625" customWidth="1"/>
  </cols>
  <sheetData>
    <row r="9" spans="1:2" ht="15.75" thickBot="1" x14ac:dyDescent="0.3"/>
    <row r="10" spans="1:2" x14ac:dyDescent="0.25">
      <c r="A10" s="15" t="s">
        <v>7</v>
      </c>
      <c r="B10" s="14" t="s">
        <v>8</v>
      </c>
    </row>
    <row r="11" spans="1:2" ht="60.75" thickBot="1" x14ac:dyDescent="0.3">
      <c r="A11" s="12" t="s">
        <v>9</v>
      </c>
      <c r="B11" s="13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9076-CB13-4E19-80EA-F7F58C131AF4}">
  <dimension ref="A1:AO11"/>
  <sheetViews>
    <sheetView tabSelected="1" zoomScale="55" zoomScaleNormal="55" workbookViewId="0">
      <selection activeCell="A12" sqref="A12"/>
    </sheetView>
  </sheetViews>
  <sheetFormatPr baseColWidth="10" defaultColWidth="11.42578125" defaultRowHeight="15" x14ac:dyDescent="0.25"/>
  <cols>
    <col min="1" max="1" width="13.7109375" style="1" bestFit="1" customWidth="1"/>
    <col min="2" max="2" width="33.42578125" style="1" customWidth="1"/>
    <col min="3" max="3" width="32.28515625" style="1" customWidth="1"/>
    <col min="4" max="4" width="23.28515625" style="1" customWidth="1"/>
    <col min="5" max="5" width="25.5703125" style="1" customWidth="1"/>
    <col min="6" max="6" width="33.42578125" style="1" bestFit="1" customWidth="1"/>
    <col min="7" max="7" width="32.28515625" style="1" bestFit="1" customWidth="1"/>
    <col min="8" max="8" width="23.28515625" style="1" bestFit="1" customWidth="1"/>
    <col min="9" max="9" width="25.5703125" style="1" bestFit="1" customWidth="1"/>
    <col min="10" max="10" width="33.42578125" style="1" bestFit="1" customWidth="1"/>
    <col min="11" max="11" width="32.28515625" style="1" bestFit="1" customWidth="1"/>
    <col min="12" max="12" width="23.28515625" style="1" bestFit="1" customWidth="1"/>
    <col min="13" max="13" width="25.5703125" style="1" bestFit="1" customWidth="1"/>
    <col min="14" max="14" width="33.42578125" style="1" bestFit="1" customWidth="1"/>
    <col min="15" max="15" width="32.28515625" style="1" bestFit="1" customWidth="1"/>
    <col min="16" max="16" width="23.28515625" style="1" bestFit="1" customWidth="1"/>
    <col min="17" max="17" width="25.5703125" style="1" bestFit="1" customWidth="1"/>
    <col min="18" max="18" width="33.42578125" style="1" bestFit="1" customWidth="1"/>
    <col min="19" max="19" width="32.28515625" style="1" bestFit="1" customWidth="1"/>
    <col min="20" max="20" width="23.28515625" style="1" bestFit="1" customWidth="1"/>
    <col min="21" max="21" width="25.5703125" style="1" bestFit="1" customWidth="1"/>
    <col min="22" max="22" width="33.42578125" style="1" bestFit="1" customWidth="1"/>
    <col min="23" max="23" width="32.28515625" style="1" bestFit="1" customWidth="1"/>
    <col min="24" max="24" width="23.28515625" style="1" bestFit="1" customWidth="1"/>
    <col min="25" max="25" width="25.5703125" style="1" bestFit="1" customWidth="1"/>
    <col min="26" max="26" width="33.42578125" style="1" bestFit="1" customWidth="1"/>
    <col min="27" max="27" width="32.28515625" style="1" bestFit="1" customWidth="1"/>
    <col min="28" max="28" width="23.28515625" style="1" bestFit="1" customWidth="1"/>
    <col min="29" max="29" width="25.5703125" style="1" bestFit="1" customWidth="1"/>
    <col min="30" max="30" width="33.42578125" style="1" bestFit="1" customWidth="1"/>
    <col min="31" max="31" width="32.28515625" style="1" bestFit="1" customWidth="1"/>
    <col min="32" max="32" width="23.28515625" style="1" bestFit="1" customWidth="1"/>
    <col min="33" max="33" width="25.5703125" style="1" bestFit="1" customWidth="1"/>
    <col min="34" max="34" width="33.42578125" style="1" bestFit="1" customWidth="1"/>
    <col min="35" max="35" width="32.28515625" style="1" bestFit="1" customWidth="1"/>
    <col min="36" max="36" width="23.28515625" style="1" bestFit="1" customWidth="1"/>
    <col min="37" max="37" width="25.5703125" style="1" bestFit="1" customWidth="1"/>
    <col min="38" max="38" width="33.42578125" style="1" bestFit="1" customWidth="1"/>
    <col min="39" max="39" width="32.28515625" style="1" bestFit="1" customWidth="1"/>
    <col min="40" max="40" width="23.28515625" style="1" bestFit="1" customWidth="1"/>
    <col min="41" max="41" width="25.5703125" style="1" bestFit="1" customWidth="1"/>
    <col min="42" max="16384" width="11.42578125" style="1"/>
  </cols>
  <sheetData>
    <row r="1" spans="1:41" s="5" customFormat="1" x14ac:dyDescent="0.25">
      <c r="A1" s="2"/>
      <c r="B1" s="37" t="s">
        <v>22</v>
      </c>
      <c r="C1" s="38"/>
      <c r="D1" s="38"/>
      <c r="E1" s="39"/>
      <c r="F1" s="37" t="s">
        <v>23</v>
      </c>
      <c r="G1" s="38"/>
      <c r="H1" s="38"/>
      <c r="I1" s="39"/>
      <c r="J1" s="40" t="s">
        <v>1</v>
      </c>
      <c r="K1" s="41"/>
      <c r="L1" s="41"/>
      <c r="M1" s="42"/>
      <c r="N1" s="40" t="s">
        <v>2</v>
      </c>
      <c r="O1" s="41"/>
      <c r="P1" s="41"/>
      <c r="Q1" s="42"/>
      <c r="R1" s="37" t="s">
        <v>3</v>
      </c>
      <c r="S1" s="38"/>
      <c r="T1" s="38"/>
      <c r="U1" s="39"/>
      <c r="V1" s="37" t="s">
        <v>16</v>
      </c>
      <c r="W1" s="38"/>
      <c r="X1" s="38"/>
      <c r="Y1" s="39"/>
      <c r="Z1" s="37" t="s">
        <v>4</v>
      </c>
      <c r="AA1" s="38"/>
      <c r="AB1" s="38"/>
      <c r="AC1" s="39"/>
      <c r="AD1" s="37" t="s">
        <v>10</v>
      </c>
      <c r="AE1" s="38"/>
      <c r="AF1" s="38"/>
      <c r="AG1" s="39"/>
      <c r="AH1" s="37" t="s">
        <v>5</v>
      </c>
      <c r="AI1" s="38"/>
      <c r="AJ1" s="38"/>
      <c r="AK1" s="39"/>
      <c r="AL1" s="37" t="s">
        <v>6</v>
      </c>
      <c r="AM1" s="38"/>
      <c r="AN1" s="38"/>
      <c r="AO1" s="39"/>
    </row>
    <row r="2" spans="1:41" s="5" customFormat="1" x14ac:dyDescent="0.25">
      <c r="A2" s="3" t="s">
        <v>0</v>
      </c>
      <c r="B2" s="6" t="s">
        <v>17</v>
      </c>
      <c r="C2" s="7" t="s">
        <v>18</v>
      </c>
      <c r="D2" s="7" t="s">
        <v>19</v>
      </c>
      <c r="E2" s="8" t="s">
        <v>20</v>
      </c>
      <c r="F2" s="6" t="s">
        <v>17</v>
      </c>
      <c r="G2" s="7" t="s">
        <v>18</v>
      </c>
      <c r="H2" s="7" t="s">
        <v>19</v>
      </c>
      <c r="I2" s="8" t="s">
        <v>20</v>
      </c>
      <c r="J2" s="9" t="s">
        <v>17</v>
      </c>
      <c r="K2" s="10" t="s">
        <v>18</v>
      </c>
      <c r="L2" s="10" t="s">
        <v>19</v>
      </c>
      <c r="M2" s="11" t="s">
        <v>20</v>
      </c>
      <c r="N2" s="9" t="s">
        <v>17</v>
      </c>
      <c r="O2" s="10" t="s">
        <v>18</v>
      </c>
      <c r="P2" s="10" t="s">
        <v>19</v>
      </c>
      <c r="Q2" s="11" t="s">
        <v>20</v>
      </c>
      <c r="R2" s="6" t="s">
        <v>17</v>
      </c>
      <c r="S2" s="7" t="s">
        <v>18</v>
      </c>
      <c r="T2" s="7" t="s">
        <v>19</v>
      </c>
      <c r="U2" s="8" t="s">
        <v>20</v>
      </c>
      <c r="V2" s="6" t="s">
        <v>17</v>
      </c>
      <c r="W2" s="7" t="s">
        <v>18</v>
      </c>
      <c r="X2" s="7" t="s">
        <v>19</v>
      </c>
      <c r="Y2" s="8" t="s">
        <v>20</v>
      </c>
      <c r="Z2" s="6" t="s">
        <v>17</v>
      </c>
      <c r="AA2" s="7" t="s">
        <v>18</v>
      </c>
      <c r="AB2" s="7" t="s">
        <v>19</v>
      </c>
      <c r="AC2" s="8" t="s">
        <v>20</v>
      </c>
      <c r="AD2" s="6" t="s">
        <v>17</v>
      </c>
      <c r="AE2" s="7" t="s">
        <v>18</v>
      </c>
      <c r="AF2" s="7" t="s">
        <v>19</v>
      </c>
      <c r="AG2" s="8" t="s">
        <v>20</v>
      </c>
      <c r="AH2" s="6" t="s">
        <v>17</v>
      </c>
      <c r="AI2" s="7" t="s">
        <v>18</v>
      </c>
      <c r="AJ2" s="7" t="s">
        <v>19</v>
      </c>
      <c r="AK2" s="8" t="s">
        <v>20</v>
      </c>
      <c r="AL2" s="6" t="s">
        <v>17</v>
      </c>
      <c r="AM2" s="7" t="s">
        <v>18</v>
      </c>
      <c r="AN2" s="7" t="s">
        <v>19</v>
      </c>
      <c r="AO2" s="8" t="s">
        <v>20</v>
      </c>
    </row>
    <row r="3" spans="1:41" x14ac:dyDescent="0.25">
      <c r="A3" s="3" t="s">
        <v>11</v>
      </c>
      <c r="B3" s="16">
        <v>70000000000</v>
      </c>
      <c r="C3" s="17">
        <v>70000000000</v>
      </c>
      <c r="D3" s="17">
        <v>60000000000</v>
      </c>
      <c r="E3" s="18">
        <v>50000000000</v>
      </c>
      <c r="F3" s="19">
        <v>0</v>
      </c>
      <c r="G3" s="20">
        <v>0</v>
      </c>
      <c r="H3" s="20">
        <v>0</v>
      </c>
      <c r="I3" s="21">
        <v>0</v>
      </c>
      <c r="J3" s="34">
        <f>B3*0.0000000000036/195.7733</f>
        <v>1.2872031068588005E-3</v>
      </c>
      <c r="K3" s="35">
        <f>C3*0.0000000000036/222.1773</f>
        <v>1.1342292844498515E-3</v>
      </c>
      <c r="L3" s="35">
        <f>D3*0.0000000000036/181.73495</f>
        <v>1.1885440857688629E-3</v>
      </c>
      <c r="M3" s="36">
        <f>E3*0.0000000000036/138.7202031</f>
        <v>1.2975759548898758E-3</v>
      </c>
      <c r="N3" s="34">
        <f>F3*0.000000000001/105.8032</f>
        <v>0</v>
      </c>
      <c r="O3" s="35">
        <f>G3*0.000000000001/128.6649</f>
        <v>0</v>
      </c>
      <c r="P3" s="35">
        <f>H3*0.000000000001/53.01525</f>
        <v>0</v>
      </c>
      <c r="Q3" s="36">
        <f>I3*0.000000000001/165.748457</f>
        <v>0</v>
      </c>
      <c r="R3" s="22">
        <v>0.01</v>
      </c>
      <c r="S3" s="23">
        <v>0.01</v>
      </c>
      <c r="T3" s="23">
        <v>0.01</v>
      </c>
      <c r="U3" s="18">
        <v>0.01</v>
      </c>
      <c r="V3" s="34">
        <f>R3/1.320505</f>
        <v>7.5728603829595493E-3</v>
      </c>
      <c r="W3" s="35">
        <f>S3/2.003252</f>
        <v>4.9918831979201828E-3</v>
      </c>
      <c r="X3" s="35">
        <f>T3/0.039607</f>
        <v>0.25248062211225286</v>
      </c>
      <c r="Y3" s="36">
        <f>U3/1.96338463</f>
        <v>5.093245534880244E-3</v>
      </c>
      <c r="Z3" s="22">
        <v>6.55</v>
      </c>
      <c r="AA3" s="23">
        <v>7.35</v>
      </c>
      <c r="AB3" s="23">
        <v>6.66</v>
      </c>
      <c r="AC3" s="18">
        <v>7.59</v>
      </c>
      <c r="AD3" s="34">
        <f>Z3/566</f>
        <v>1.157243816254417E-2</v>
      </c>
      <c r="AE3" s="35">
        <f>AA3/453</f>
        <v>1.6225165562913906E-2</v>
      </c>
      <c r="AF3" s="35">
        <f>AB3/566</f>
        <v>1.176678445229682E-2</v>
      </c>
      <c r="AG3" s="36">
        <f>AC3/566</f>
        <v>1.3409893992932862E-2</v>
      </c>
      <c r="AH3" s="22">
        <v>0</v>
      </c>
      <c r="AI3" s="23">
        <v>0</v>
      </c>
      <c r="AJ3" s="23">
        <v>0</v>
      </c>
      <c r="AK3" s="24">
        <v>0</v>
      </c>
      <c r="AL3" s="34">
        <f>AH3/281.5128</f>
        <v>0</v>
      </c>
      <c r="AM3" s="35">
        <f>AI3/4.9677</f>
        <v>0</v>
      </c>
      <c r="AN3" s="23"/>
      <c r="AO3" s="24"/>
    </row>
    <row r="4" spans="1:41" x14ac:dyDescent="0.25">
      <c r="A4" s="3" t="s">
        <v>12</v>
      </c>
      <c r="B4" s="16">
        <v>1440000000000</v>
      </c>
      <c r="C4" s="17">
        <v>1450000000000</v>
      </c>
      <c r="D4" s="17">
        <v>1360000000000</v>
      </c>
      <c r="E4" s="18">
        <v>1230000000000</v>
      </c>
      <c r="F4" s="16">
        <v>4660000000000</v>
      </c>
      <c r="G4" s="17">
        <v>4660000000000</v>
      </c>
      <c r="H4" s="17">
        <v>4660000000000</v>
      </c>
      <c r="I4" s="18">
        <v>4660000000000</v>
      </c>
      <c r="J4" s="34">
        <f t="shared" ref="J4:J11" si="0">B4*0.0000000000036/195.7733</f>
        <v>2.6479606769666753E-2</v>
      </c>
      <c r="K4" s="35">
        <f t="shared" ref="K4:K11" si="1">C4*0.0000000000036/222.1773</f>
        <v>2.3494749463604067E-2</v>
      </c>
      <c r="L4" s="35">
        <f t="shared" ref="L4:L11" si="2">D4*0.0000000000036/181.73495</f>
        <v>2.6940332610760891E-2</v>
      </c>
      <c r="M4" s="36">
        <f t="shared" ref="M4:M11" si="3">E4*0.0000000000036/138.7202031</f>
        <v>3.1920368490290944E-2</v>
      </c>
      <c r="N4" s="34">
        <f t="shared" ref="N4:N11" si="4">F4*0.000000000001/105.8032</f>
        <v>4.4044036475267286E-2</v>
      </c>
      <c r="O4" s="35">
        <f t="shared" ref="O4:O11" si="5">G4*0.000000000001/128.6649</f>
        <v>3.6218113875656849E-2</v>
      </c>
      <c r="P4" s="35">
        <f t="shared" ref="P4:P11" si="6">H4*0.000000000001/53.01525</f>
        <v>8.7899236540429401E-2</v>
      </c>
      <c r="Q4" s="36">
        <f t="shared" ref="Q4:Q11" si="7">I4*0.000000000001/165.748457</f>
        <v>2.8114892194743026E-2</v>
      </c>
      <c r="R4" s="22">
        <v>0.66</v>
      </c>
      <c r="S4" s="23">
        <v>0.71</v>
      </c>
      <c r="T4" s="23">
        <v>0.69</v>
      </c>
      <c r="U4" s="18">
        <v>0.85</v>
      </c>
      <c r="V4" s="34">
        <f t="shared" ref="V4:V11" si="8">R4/1.320505</f>
        <v>0.49980878527533029</v>
      </c>
      <c r="W4" s="35">
        <f t="shared" ref="W4:W11" si="9">S4/2.003252</f>
        <v>0.35442370705233295</v>
      </c>
      <c r="X4" s="35">
        <f t="shared" ref="X4:X11" si="10">T4/0.039607</f>
        <v>17.421162925745445</v>
      </c>
      <c r="Y4" s="36">
        <f t="shared" ref="Y4:Y11" si="11">U4/1.96338463</f>
        <v>0.43292587046482073</v>
      </c>
      <c r="Z4" s="22">
        <v>14.91</v>
      </c>
      <c r="AA4" s="23">
        <v>19.57</v>
      </c>
      <c r="AB4" s="23">
        <v>17.59</v>
      </c>
      <c r="AC4" s="18">
        <v>52.17</v>
      </c>
      <c r="AD4" s="34">
        <f t="shared" ref="AD4:AD11" si="12">Z4/566</f>
        <v>2.6342756183745583E-2</v>
      </c>
      <c r="AE4" s="35">
        <f t="shared" ref="AE4:AE11" si="13">AA4/453</f>
        <v>4.3200883002207507E-2</v>
      </c>
      <c r="AF4" s="35">
        <f t="shared" ref="AF4:AF11" si="14">AB4/566</f>
        <v>3.1077738515901059E-2</v>
      </c>
      <c r="AG4" s="36">
        <f t="shared" ref="AG4:AG11" si="15">AC4/566</f>
        <v>9.2173144876325094E-2</v>
      </c>
      <c r="AH4" s="22">
        <v>134.41</v>
      </c>
      <c r="AI4" s="23">
        <v>134.41</v>
      </c>
      <c r="AJ4" s="23">
        <v>134.41</v>
      </c>
      <c r="AK4" s="24">
        <v>134.41</v>
      </c>
      <c r="AL4" s="34">
        <f t="shared" ref="AL4:AL11" si="16">AH4/281.5128</f>
        <v>0.47745608725429173</v>
      </c>
      <c r="AM4" s="35">
        <f t="shared" ref="AM4:AM11" si="17">AI4/4.9677</f>
        <v>27.056786843005817</v>
      </c>
      <c r="AN4" s="23"/>
      <c r="AO4" s="24"/>
    </row>
    <row r="5" spans="1:41" x14ac:dyDescent="0.25">
      <c r="A5" s="3" t="s">
        <v>13</v>
      </c>
      <c r="B5" s="16">
        <v>3250000000000</v>
      </c>
      <c r="C5" s="17">
        <v>3280000000000</v>
      </c>
      <c r="D5" s="17">
        <v>3060000000000</v>
      </c>
      <c r="E5" s="18">
        <v>2780000000000</v>
      </c>
      <c r="F5" s="16">
        <v>13290000000000</v>
      </c>
      <c r="G5" s="17">
        <v>13290000000000</v>
      </c>
      <c r="H5" s="17">
        <v>13290000000000</v>
      </c>
      <c r="I5" s="18">
        <v>13290000000000</v>
      </c>
      <c r="J5" s="34">
        <f t="shared" si="0"/>
        <v>5.9763001389872873E-2</v>
      </c>
      <c r="K5" s="35">
        <f t="shared" si="1"/>
        <v>5.3146743614221614E-2</v>
      </c>
      <c r="L5" s="35">
        <f t="shared" si="2"/>
        <v>6.0615748374212006E-2</v>
      </c>
      <c r="M5" s="36">
        <f t="shared" si="3"/>
        <v>7.2145223091877098E-2</v>
      </c>
      <c r="N5" s="34">
        <f t="shared" si="4"/>
        <v>0.12561056754427086</v>
      </c>
      <c r="O5" s="35">
        <f t="shared" si="5"/>
        <v>0.10329157369259215</v>
      </c>
      <c r="P5" s="35">
        <f t="shared" si="6"/>
        <v>0.25068258661422888</v>
      </c>
      <c r="Q5" s="36">
        <f t="shared" si="7"/>
        <v>8.0181741903033218E-2</v>
      </c>
      <c r="R5" s="22">
        <v>1.78</v>
      </c>
      <c r="S5" s="23">
        <v>1.9</v>
      </c>
      <c r="T5" s="23">
        <v>1.87</v>
      </c>
      <c r="U5" s="18">
        <v>2.2200000000000002</v>
      </c>
      <c r="V5" s="34">
        <f t="shared" si="8"/>
        <v>1.3479691481667999</v>
      </c>
      <c r="W5" s="35">
        <f t="shared" si="9"/>
        <v>0.94845780760483456</v>
      </c>
      <c r="X5" s="35">
        <f t="shared" si="10"/>
        <v>47.213876334991291</v>
      </c>
      <c r="Y5" s="36">
        <f t="shared" si="11"/>
        <v>1.1307005087434143</v>
      </c>
      <c r="Z5" s="22">
        <v>26.58</v>
      </c>
      <c r="AA5" s="23">
        <v>37.14</v>
      </c>
      <c r="AB5" s="23">
        <v>32.74</v>
      </c>
      <c r="AC5" s="18">
        <v>110.97</v>
      </c>
      <c r="AD5" s="34">
        <f t="shared" si="12"/>
        <v>4.6961130742049467E-2</v>
      </c>
      <c r="AE5" s="35">
        <f t="shared" si="13"/>
        <v>8.1986754966887412E-2</v>
      </c>
      <c r="AF5" s="35">
        <f t="shared" si="14"/>
        <v>5.7844522968197885E-2</v>
      </c>
      <c r="AG5" s="36">
        <f t="shared" si="15"/>
        <v>0.19606007067137809</v>
      </c>
      <c r="AH5" s="22">
        <v>302.35000000000002</v>
      </c>
      <c r="AI5" s="23">
        <v>302.35000000000002</v>
      </c>
      <c r="AJ5" s="23">
        <v>302.35000000000002</v>
      </c>
      <c r="AK5" s="24">
        <v>302.35000000000002</v>
      </c>
      <c r="AL5" s="34">
        <f t="shared" si="16"/>
        <v>1.0740186591870777</v>
      </c>
      <c r="AM5" s="35">
        <f t="shared" si="17"/>
        <v>60.863176117720478</v>
      </c>
      <c r="AN5" s="23"/>
      <c r="AO5" s="24"/>
    </row>
    <row r="6" spans="1:41" x14ac:dyDescent="0.25">
      <c r="A6" s="3" t="s">
        <v>14</v>
      </c>
      <c r="B6" s="16">
        <v>8710000000000</v>
      </c>
      <c r="C6" s="17">
        <v>8790000000000</v>
      </c>
      <c r="D6" s="17">
        <v>8350000000000</v>
      </c>
      <c r="E6" s="18">
        <v>7590000000000</v>
      </c>
      <c r="F6" s="16">
        <v>10300000000000</v>
      </c>
      <c r="G6" s="17">
        <v>10300000000000</v>
      </c>
      <c r="H6" s="17">
        <v>10300000000000</v>
      </c>
      <c r="I6" s="18">
        <v>10300000000000</v>
      </c>
      <c r="J6" s="34">
        <f t="shared" si="0"/>
        <v>0.16016484372485931</v>
      </c>
      <c r="K6" s="35">
        <f t="shared" si="1"/>
        <v>0.14242679157591706</v>
      </c>
      <c r="L6" s="35">
        <f t="shared" si="2"/>
        <v>0.1654057186028334</v>
      </c>
      <c r="M6" s="36">
        <f t="shared" si="3"/>
        <v>0.19697202995228316</v>
      </c>
      <c r="N6" s="34">
        <f t="shared" si="4"/>
        <v>9.7350552724303221E-2</v>
      </c>
      <c r="O6" s="35">
        <f t="shared" si="5"/>
        <v>8.0052912643619203E-2</v>
      </c>
      <c r="P6" s="35">
        <f t="shared" si="6"/>
        <v>0.1942837202503053</v>
      </c>
      <c r="Q6" s="36">
        <f t="shared" si="7"/>
        <v>6.2142358284517842E-2</v>
      </c>
      <c r="R6" s="22">
        <v>2.04</v>
      </c>
      <c r="S6" s="23">
        <v>2.36</v>
      </c>
      <c r="T6" s="23">
        <v>2.2799999999999998</v>
      </c>
      <c r="U6" s="18">
        <v>3.28</v>
      </c>
      <c r="V6" s="34">
        <f t="shared" si="8"/>
        <v>1.544863518123748</v>
      </c>
      <c r="W6" s="35">
        <f t="shared" si="9"/>
        <v>1.178084434709163</v>
      </c>
      <c r="X6" s="35">
        <f t="shared" si="10"/>
        <v>57.565581841593648</v>
      </c>
      <c r="Y6" s="36">
        <f t="shared" si="11"/>
        <v>1.6705845354407201</v>
      </c>
      <c r="Z6" s="22">
        <v>53.78</v>
      </c>
      <c r="AA6" s="23">
        <v>72.45</v>
      </c>
      <c r="AB6" s="23">
        <v>69.209999999999994</v>
      </c>
      <c r="AC6" s="21">
        <v>286.69</v>
      </c>
      <c r="AD6" s="34">
        <f t="shared" si="12"/>
        <v>9.5017667844522966E-2</v>
      </c>
      <c r="AE6" s="35">
        <f t="shared" si="13"/>
        <v>0.1599337748344371</v>
      </c>
      <c r="AF6" s="35">
        <f t="shared" si="14"/>
        <v>0.12227915194346288</v>
      </c>
      <c r="AG6" s="36">
        <f t="shared" si="15"/>
        <v>0.50651943462897531</v>
      </c>
      <c r="AH6" s="22">
        <v>878.8</v>
      </c>
      <c r="AI6" s="23">
        <v>878.8</v>
      </c>
      <c r="AJ6" s="23">
        <v>878.8</v>
      </c>
      <c r="AK6" s="24">
        <v>878.8</v>
      </c>
      <c r="AL6" s="34">
        <f t="shared" si="16"/>
        <v>3.1217053007891642</v>
      </c>
      <c r="AM6" s="35">
        <f t="shared" si="17"/>
        <v>176.90279203655615</v>
      </c>
      <c r="AN6" s="23"/>
      <c r="AO6" s="24"/>
    </row>
    <row r="7" spans="1:41" x14ac:dyDescent="0.25">
      <c r="A7" s="3" t="s">
        <v>15</v>
      </c>
      <c r="B7" s="16">
        <v>5360000000000</v>
      </c>
      <c r="C7" s="17">
        <v>5410000000000</v>
      </c>
      <c r="D7" s="17">
        <v>5110000000000</v>
      </c>
      <c r="E7" s="18">
        <v>4660000000000</v>
      </c>
      <c r="F7" s="16">
        <v>8790000000000</v>
      </c>
      <c r="G7" s="17">
        <v>8790000000000</v>
      </c>
      <c r="H7" s="17">
        <v>8790000000000</v>
      </c>
      <c r="I7" s="18">
        <v>8790000000000</v>
      </c>
      <c r="J7" s="34">
        <f t="shared" si="0"/>
        <v>9.8562980753759577E-2</v>
      </c>
      <c r="K7" s="35">
        <f t="shared" si="1"/>
        <v>8.7659720412481379E-2</v>
      </c>
      <c r="L7" s="35">
        <f t="shared" si="2"/>
        <v>0.10122433797131482</v>
      </c>
      <c r="M7" s="36">
        <f t="shared" si="3"/>
        <v>0.12093407899573642</v>
      </c>
      <c r="N7" s="34">
        <f t="shared" si="4"/>
        <v>8.3078772664720898E-2</v>
      </c>
      <c r="O7" s="35">
        <f t="shared" si="5"/>
        <v>6.8317000207515799E-2</v>
      </c>
      <c r="P7" s="35">
        <f t="shared" si="6"/>
        <v>0.16580134961166831</v>
      </c>
      <c r="Q7" s="36">
        <f t="shared" si="7"/>
        <v>5.3032167895234156E-2</v>
      </c>
      <c r="R7" s="22">
        <v>1.52</v>
      </c>
      <c r="S7" s="23">
        <v>1.72</v>
      </c>
      <c r="T7" s="23">
        <v>1.67</v>
      </c>
      <c r="U7" s="18">
        <v>2.29</v>
      </c>
      <c r="V7" s="34">
        <f t="shared" si="8"/>
        <v>1.1510747782098516</v>
      </c>
      <c r="W7" s="35">
        <f t="shared" si="9"/>
        <v>0.85860391004227132</v>
      </c>
      <c r="X7" s="35">
        <f t="shared" si="10"/>
        <v>42.164263892746227</v>
      </c>
      <c r="Y7" s="36">
        <f t="shared" si="11"/>
        <v>1.1663532274875759</v>
      </c>
      <c r="Z7" s="22">
        <v>36.659999999999997</v>
      </c>
      <c r="AA7" s="23">
        <v>49.4</v>
      </c>
      <c r="AB7" s="23">
        <v>46.4</v>
      </c>
      <c r="AC7" s="21">
        <v>180.84</v>
      </c>
      <c r="AD7" s="34">
        <f t="shared" si="12"/>
        <v>6.4770318021201409E-2</v>
      </c>
      <c r="AE7" s="35">
        <f t="shared" si="13"/>
        <v>0.10905077262693157</v>
      </c>
      <c r="AF7" s="35">
        <f t="shared" si="14"/>
        <v>8.1978798586572435E-2</v>
      </c>
      <c r="AG7" s="36">
        <f t="shared" si="15"/>
        <v>0.31950530035335689</v>
      </c>
      <c r="AH7" s="22">
        <v>557.57000000000005</v>
      </c>
      <c r="AI7" s="23">
        <v>557.57000000000005</v>
      </c>
      <c r="AJ7" s="23">
        <v>557.57000000000005</v>
      </c>
      <c r="AK7" s="24">
        <v>557.57000000000005</v>
      </c>
      <c r="AL7" s="34">
        <f t="shared" si="16"/>
        <v>1.980620419391232</v>
      </c>
      <c r="AM7" s="35">
        <f t="shared" si="17"/>
        <v>112.23906435573808</v>
      </c>
      <c r="AN7" s="23"/>
      <c r="AO7" s="24"/>
    </row>
    <row r="8" spans="1:41" x14ac:dyDescent="0.25">
      <c r="A8" s="3" t="s">
        <v>24</v>
      </c>
      <c r="B8" s="16">
        <v>980000000000</v>
      </c>
      <c r="C8" s="17">
        <v>1000000000000</v>
      </c>
      <c r="D8" s="17">
        <v>820000000000</v>
      </c>
      <c r="E8" s="18">
        <v>720000000000</v>
      </c>
      <c r="F8" s="16">
        <v>24880000000000</v>
      </c>
      <c r="G8" s="17">
        <v>24880000000000</v>
      </c>
      <c r="H8" s="17">
        <v>24880000000000</v>
      </c>
      <c r="I8" s="18">
        <v>24880000000000</v>
      </c>
      <c r="J8" s="34">
        <f t="shared" si="0"/>
        <v>1.8020843496023207E-2</v>
      </c>
      <c r="K8" s="35">
        <f t="shared" si="1"/>
        <v>1.6203275492140738E-2</v>
      </c>
      <c r="L8" s="35">
        <f t="shared" si="2"/>
        <v>1.6243435838841126E-2</v>
      </c>
      <c r="M8" s="36">
        <f t="shared" si="3"/>
        <v>1.8685093750414213E-2</v>
      </c>
      <c r="N8" s="34">
        <f t="shared" si="4"/>
        <v>0.23515356813404509</v>
      </c>
      <c r="O8" s="35">
        <f t="shared" si="5"/>
        <v>0.19337053073526658</v>
      </c>
      <c r="P8" s="35">
        <f t="shared" si="6"/>
        <v>0.46929892813860158</v>
      </c>
      <c r="Q8" s="36">
        <f t="shared" si="7"/>
        <v>0.15010697806978679</v>
      </c>
      <c r="R8" s="22">
        <v>2.78</v>
      </c>
      <c r="S8" s="23">
        <v>2.82</v>
      </c>
      <c r="T8" s="23">
        <v>2.8</v>
      </c>
      <c r="U8" s="18">
        <v>2.87</v>
      </c>
      <c r="V8" s="34">
        <f t="shared" si="8"/>
        <v>2.1052551864627547</v>
      </c>
      <c r="W8" s="35">
        <f t="shared" si="9"/>
        <v>1.4077110618134914</v>
      </c>
      <c r="X8" s="35">
        <f t="shared" si="10"/>
        <v>70.694574191430803</v>
      </c>
      <c r="Y8" s="36">
        <f t="shared" si="11"/>
        <v>1.4617614685106302</v>
      </c>
      <c r="Z8" s="22">
        <v>17.36</v>
      </c>
      <c r="AA8" s="23">
        <v>27.77</v>
      </c>
      <c r="AB8" s="23">
        <v>19.88</v>
      </c>
      <c r="AC8" s="21">
        <v>35.15</v>
      </c>
      <c r="AD8" s="34">
        <f t="shared" si="12"/>
        <v>3.067137809187279E-2</v>
      </c>
      <c r="AE8" s="35">
        <f t="shared" si="13"/>
        <v>6.1302428256070636E-2</v>
      </c>
      <c r="AF8" s="35">
        <f t="shared" si="14"/>
        <v>3.5123674911660775E-2</v>
      </c>
      <c r="AG8" s="36">
        <f t="shared" si="15"/>
        <v>6.210247349823321E-2</v>
      </c>
      <c r="AH8" s="22">
        <v>0</v>
      </c>
      <c r="AI8" s="23">
        <v>0</v>
      </c>
      <c r="AJ8" s="23">
        <v>0</v>
      </c>
      <c r="AK8" s="24">
        <v>0</v>
      </c>
      <c r="AL8" s="34">
        <f t="shared" si="16"/>
        <v>0</v>
      </c>
      <c r="AM8" s="35">
        <f t="shared" si="17"/>
        <v>0</v>
      </c>
      <c r="AN8" s="23"/>
      <c r="AO8" s="24"/>
    </row>
    <row r="9" spans="1:41" x14ac:dyDescent="0.25">
      <c r="A9" s="3" t="s">
        <v>25</v>
      </c>
      <c r="B9" s="16">
        <v>640000000000</v>
      </c>
      <c r="C9" s="17">
        <v>650000000000</v>
      </c>
      <c r="D9" s="17">
        <v>550000000000</v>
      </c>
      <c r="E9" s="18">
        <v>480000000000</v>
      </c>
      <c r="F9" s="16">
        <v>19270000000000</v>
      </c>
      <c r="G9" s="17">
        <v>19270000000000</v>
      </c>
      <c r="H9" s="17">
        <v>19270000000000</v>
      </c>
      <c r="I9" s="18">
        <v>19270000000000</v>
      </c>
      <c r="J9" s="34">
        <f t="shared" si="0"/>
        <v>1.1768714119851888E-2</v>
      </c>
      <c r="K9" s="35">
        <f t="shared" si="1"/>
        <v>1.0532129069891477E-2</v>
      </c>
      <c r="L9" s="35">
        <f t="shared" si="2"/>
        <v>1.0894987452881243E-2</v>
      </c>
      <c r="M9" s="36">
        <f t="shared" si="3"/>
        <v>1.2456729166942808E-2</v>
      </c>
      <c r="N9" s="34">
        <f t="shared" si="4"/>
        <v>0.18213059718420613</v>
      </c>
      <c r="O9" s="35">
        <f t="shared" si="5"/>
        <v>0.14976889579053806</v>
      </c>
      <c r="P9" s="35">
        <f t="shared" si="6"/>
        <v>0.36348031934207609</v>
      </c>
      <c r="Q9" s="36">
        <f t="shared" si="7"/>
        <v>0.11626050914006397</v>
      </c>
      <c r="R9" s="22">
        <v>6.68</v>
      </c>
      <c r="S9" s="23">
        <v>6.71</v>
      </c>
      <c r="T9" s="23">
        <v>6.68</v>
      </c>
      <c r="U9" s="18">
        <v>6.72</v>
      </c>
      <c r="V9" s="34">
        <f t="shared" si="8"/>
        <v>5.0586707358169791</v>
      </c>
      <c r="W9" s="35">
        <f t="shared" si="9"/>
        <v>3.3495536258044423</v>
      </c>
      <c r="X9" s="35">
        <f t="shared" si="10"/>
        <v>168.65705557098491</v>
      </c>
      <c r="Y9" s="36">
        <f t="shared" si="11"/>
        <v>3.4226609994395241</v>
      </c>
      <c r="Z9" s="22">
        <v>31.03</v>
      </c>
      <c r="AA9" s="23">
        <v>40.700000000000003</v>
      </c>
      <c r="AB9" s="23">
        <v>32.68</v>
      </c>
      <c r="AC9" s="21">
        <v>42.54</v>
      </c>
      <c r="AD9" s="34">
        <f t="shared" si="12"/>
        <v>5.4823321554770321E-2</v>
      </c>
      <c r="AE9" s="35">
        <f t="shared" si="13"/>
        <v>8.9845474613686541E-2</v>
      </c>
      <c r="AF9" s="35">
        <f t="shared" si="14"/>
        <v>5.7738515901060071E-2</v>
      </c>
      <c r="AG9" s="36">
        <f t="shared" si="15"/>
        <v>7.5159010600706719E-2</v>
      </c>
      <c r="AH9" s="22">
        <v>0</v>
      </c>
      <c r="AI9" s="23">
        <v>0</v>
      </c>
      <c r="AJ9" s="23">
        <v>0</v>
      </c>
      <c r="AK9" s="24">
        <v>0</v>
      </c>
      <c r="AL9" s="34">
        <f t="shared" si="16"/>
        <v>0</v>
      </c>
      <c r="AM9" s="35">
        <f t="shared" si="17"/>
        <v>0</v>
      </c>
      <c r="AN9" s="23"/>
      <c r="AO9" s="24"/>
    </row>
    <row r="10" spans="1:41" x14ac:dyDescent="0.25">
      <c r="A10" s="3" t="s">
        <v>26</v>
      </c>
      <c r="B10" s="16">
        <v>14120000000000</v>
      </c>
      <c r="C10" s="17">
        <v>14250000000000</v>
      </c>
      <c r="D10" s="17">
        <v>13580000000000</v>
      </c>
      <c r="E10" s="18">
        <v>12420000000000</v>
      </c>
      <c r="F10" s="19">
        <v>0</v>
      </c>
      <c r="G10" s="20">
        <v>0</v>
      </c>
      <c r="H10" s="20">
        <v>0</v>
      </c>
      <c r="I10" s="21">
        <v>0</v>
      </c>
      <c r="J10" s="34">
        <f t="shared" si="0"/>
        <v>0.25964725526923232</v>
      </c>
      <c r="K10" s="35">
        <f t="shared" si="1"/>
        <v>0.23089667576300549</v>
      </c>
      <c r="L10" s="35">
        <f t="shared" si="2"/>
        <v>0.26900714474568593</v>
      </c>
      <c r="M10" s="36">
        <f t="shared" si="3"/>
        <v>0.32231786719464517</v>
      </c>
      <c r="N10" s="34">
        <f t="shared" si="4"/>
        <v>0</v>
      </c>
      <c r="O10" s="35">
        <f t="shared" si="5"/>
        <v>0</v>
      </c>
      <c r="P10" s="35">
        <f t="shared" si="6"/>
        <v>0</v>
      </c>
      <c r="Q10" s="36">
        <f t="shared" si="7"/>
        <v>0</v>
      </c>
      <c r="R10" s="22">
        <v>1.51</v>
      </c>
      <c r="S10" s="23">
        <v>2.04</v>
      </c>
      <c r="T10" s="23">
        <v>1.91</v>
      </c>
      <c r="U10" s="18">
        <v>3.6</v>
      </c>
      <c r="V10" s="34">
        <f t="shared" si="8"/>
        <v>1.1435019178268919</v>
      </c>
      <c r="W10" s="35">
        <f t="shared" si="9"/>
        <v>1.0183441723757172</v>
      </c>
      <c r="X10" s="35">
        <f t="shared" si="10"/>
        <v>48.223798823440298</v>
      </c>
      <c r="Y10" s="36">
        <f t="shared" si="11"/>
        <v>1.833568392556888</v>
      </c>
      <c r="Z10" s="22">
        <v>80.959999999999994</v>
      </c>
      <c r="AA10" s="23">
        <v>105.92</v>
      </c>
      <c r="AB10" s="23">
        <v>105.91</v>
      </c>
      <c r="AC10" s="21">
        <v>470.32</v>
      </c>
      <c r="AD10" s="34">
        <f t="shared" si="12"/>
        <v>0.14303886925795051</v>
      </c>
      <c r="AE10" s="35">
        <f t="shared" si="13"/>
        <v>0.23381898454746136</v>
      </c>
      <c r="AF10" s="35">
        <f t="shared" si="14"/>
        <v>0.18712014134275617</v>
      </c>
      <c r="AG10" s="36">
        <f t="shared" si="15"/>
        <v>0.83095406360424029</v>
      </c>
      <c r="AH10" s="22">
        <v>1577.85</v>
      </c>
      <c r="AI10" s="23">
        <v>1577.85</v>
      </c>
      <c r="AJ10" s="23">
        <v>1577.85</v>
      </c>
      <c r="AK10" s="24">
        <v>1577.85</v>
      </c>
      <c r="AL10" s="34">
        <f t="shared" si="16"/>
        <v>5.6048961184002994</v>
      </c>
      <c r="AM10" s="35">
        <f t="shared" si="17"/>
        <v>317.62183706745577</v>
      </c>
      <c r="AN10" s="23"/>
      <c r="AO10" s="24"/>
    </row>
    <row r="11" spans="1:41" ht="15.75" thickBot="1" x14ac:dyDescent="0.3">
      <c r="A11" s="4" t="s">
        <v>27</v>
      </c>
      <c r="B11" s="25">
        <v>13680000000000</v>
      </c>
      <c r="C11" s="26">
        <v>13680000000000</v>
      </c>
      <c r="D11" s="26">
        <v>13660000000000</v>
      </c>
      <c r="E11" s="27">
        <v>13650000000000</v>
      </c>
      <c r="F11" s="28">
        <v>0</v>
      </c>
      <c r="G11" s="29">
        <v>0</v>
      </c>
      <c r="H11" s="29">
        <v>0</v>
      </c>
      <c r="I11" s="30">
        <v>0</v>
      </c>
      <c r="J11" s="34">
        <f t="shared" si="0"/>
        <v>0.25155626431183414</v>
      </c>
      <c r="K11" s="35">
        <f t="shared" si="1"/>
        <v>0.22166080873248525</v>
      </c>
      <c r="L11" s="35">
        <f t="shared" si="2"/>
        <v>0.27059187019337777</v>
      </c>
      <c r="M11" s="36">
        <f t="shared" si="3"/>
        <v>0.35423823568493612</v>
      </c>
      <c r="N11" s="34">
        <f t="shared" si="4"/>
        <v>0</v>
      </c>
      <c r="O11" s="35">
        <f t="shared" si="5"/>
        <v>0</v>
      </c>
      <c r="P11" s="35">
        <f t="shared" si="6"/>
        <v>0</v>
      </c>
      <c r="Q11" s="36">
        <f t="shared" si="7"/>
        <v>0</v>
      </c>
      <c r="R11" s="31">
        <v>0.64</v>
      </c>
      <c r="S11" s="32">
        <v>0.66</v>
      </c>
      <c r="T11" s="32">
        <v>0.65</v>
      </c>
      <c r="U11" s="27">
        <v>0.68</v>
      </c>
      <c r="V11" s="34">
        <f t="shared" si="8"/>
        <v>0.48466306450941116</v>
      </c>
      <c r="W11" s="35">
        <f t="shared" si="9"/>
        <v>0.32946429106273206</v>
      </c>
      <c r="X11" s="35">
        <f t="shared" si="10"/>
        <v>16.411240437296438</v>
      </c>
      <c r="Y11" s="36">
        <f t="shared" si="11"/>
        <v>0.3463406963718566</v>
      </c>
      <c r="Z11" s="31">
        <v>34.1</v>
      </c>
      <c r="AA11" s="32">
        <v>26.94</v>
      </c>
      <c r="AB11" s="32">
        <v>35.89</v>
      </c>
      <c r="AC11" s="30">
        <v>46.44</v>
      </c>
      <c r="AD11" s="34">
        <f t="shared" si="12"/>
        <v>6.0247349823321555E-2</v>
      </c>
      <c r="AE11" s="35">
        <f t="shared" si="13"/>
        <v>5.9470198675496688E-2</v>
      </c>
      <c r="AF11" s="35">
        <f t="shared" si="14"/>
        <v>6.340989399293287E-2</v>
      </c>
      <c r="AG11" s="36">
        <f t="shared" si="15"/>
        <v>8.2049469964664307E-2</v>
      </c>
      <c r="AH11" s="31">
        <v>1577.85</v>
      </c>
      <c r="AI11" s="32">
        <v>1577.85</v>
      </c>
      <c r="AJ11" s="32">
        <v>1577.85</v>
      </c>
      <c r="AK11" s="33">
        <v>1577.85</v>
      </c>
      <c r="AL11" s="34">
        <f t="shared" si="16"/>
        <v>5.6048961184002994</v>
      </c>
      <c r="AM11" s="35">
        <f t="shared" si="17"/>
        <v>317.62183706745577</v>
      </c>
      <c r="AN11" s="32"/>
      <c r="AO11" s="33"/>
    </row>
  </sheetData>
  <mergeCells count="10">
    <mergeCell ref="AD1:AG1"/>
    <mergeCell ref="AH1:AK1"/>
    <mergeCell ref="AL1:AO1"/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 6-7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2024-07-03T18:47:37Z</dcterms:created>
  <dcterms:modified xsi:type="dcterms:W3CDTF">2025-04-10T08:44:11Z</dcterms:modified>
</cp:coreProperties>
</file>