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iste\Documents\Universidad\césure\Uniraid\UniR20 JS-BV\"/>
    </mc:Choice>
  </mc:AlternateContent>
  <xr:revisionPtr revIDLastSave="0" documentId="13_ncr:1_{31243A7D-19A9-412E-A758-E19310EF511E}" xr6:coauthVersionLast="41" xr6:coauthVersionMax="41" xr10:uidLastSave="{00000000-0000-0000-0000-000000000000}"/>
  <bookViews>
    <workbookView xWindow="-120" yWindow="-120" windowWidth="20730" windowHeight="11160" firstSheet="5" activeTab="5" xr2:uid="{0252D24D-8C4E-46DC-8752-B88423AA2B2C}"/>
  </bookViews>
  <sheets>
    <sheet name="Coste TOTAL" sheetId="1" r:id="rId1"/>
    <sheet name="Coche" sheetId="2" r:id="rId2"/>
    <sheet name="ITV+Impuestos" sheetId="3" r:id="rId3"/>
    <sheet name="Aseguradora" sheetId="4" r:id="rId4"/>
    <sheet name="Puesta a punto" sheetId="5" r:id="rId5"/>
    <sheet name="Marketing" sheetId="6" r:id="rId6"/>
    <sheet name="Transporte" sheetId="7" r:id="rId7"/>
    <sheet name="Equipamiento Coche" sheetId="9" r:id="rId8"/>
    <sheet name="Manutención" sheetId="10" r:id="rId9"/>
    <sheet name="Proyecto solidario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8" i="6" l="1"/>
  <c r="C9" i="1"/>
  <c r="D9" i="1"/>
  <c r="K16" i="7"/>
  <c r="K5" i="7"/>
  <c r="K8" i="7"/>
  <c r="K9" i="7"/>
  <c r="K4" i="7"/>
  <c r="K3" i="7"/>
  <c r="F4" i="7"/>
  <c r="F5" i="7"/>
  <c r="F6" i="7"/>
  <c r="F7" i="7"/>
  <c r="F8" i="7"/>
  <c r="F9" i="7"/>
  <c r="F10" i="7"/>
  <c r="F3" i="7"/>
  <c r="G4" i="7"/>
  <c r="G5" i="7"/>
  <c r="G6" i="7"/>
  <c r="K6" i="7" s="1"/>
  <c r="G7" i="7"/>
  <c r="K7" i="7" s="1"/>
  <c r="G8" i="7"/>
  <c r="G9" i="7"/>
  <c r="G10" i="7"/>
  <c r="K10" i="7" s="1"/>
  <c r="G3" i="7"/>
  <c r="E10" i="1" l="1"/>
  <c r="D30" i="9"/>
  <c r="B30" i="9"/>
  <c r="C23" i="9"/>
  <c r="C18" i="9"/>
  <c r="C17" i="9"/>
  <c r="C16" i="9"/>
  <c r="C11" i="9"/>
  <c r="C12" i="9"/>
  <c r="C9" i="9"/>
  <c r="C6" i="9"/>
  <c r="C5" i="9"/>
  <c r="C4" i="9"/>
  <c r="C30" i="9" s="1"/>
  <c r="D10" i="1" s="1"/>
  <c r="C3" i="1" l="1"/>
  <c r="C13" i="1" s="1"/>
</calcChain>
</file>

<file path=xl/sharedStrings.xml><?xml version="1.0" encoding="utf-8"?>
<sst xmlns="http://schemas.openxmlformats.org/spreadsheetml/2006/main" count="223" uniqueCount="159">
  <si>
    <t>Item</t>
  </si>
  <si>
    <t>Unidades</t>
  </si>
  <si>
    <t>TOTAL</t>
  </si>
  <si>
    <t>Anotaciones</t>
  </si>
  <si>
    <t>Pre-inscripción</t>
  </si>
  <si>
    <t>A pagar antes del 30 de junio 2019. Plaza asegurada para UniRaid</t>
  </si>
  <si>
    <t>Inscripción</t>
  </si>
  <si>
    <t>Antes del 23 de Enero del 2020</t>
  </si>
  <si>
    <t>Coche</t>
  </si>
  <si>
    <t>Peugeot 205 o Peugeot 206</t>
  </si>
  <si>
    <t>ITV+ Impuestos</t>
  </si>
  <si>
    <t>A verificar</t>
  </si>
  <si>
    <t>Aseguradora</t>
  </si>
  <si>
    <t>Puesta a punto</t>
  </si>
  <si>
    <t xml:space="preserve">A verificar (Posibilidad de hacerlo nosotros mismos) </t>
  </si>
  <si>
    <t>Equipamiento coche</t>
  </si>
  <si>
    <t>A verificar (carta verde, pasaportes)</t>
  </si>
  <si>
    <t>Manutención</t>
  </si>
  <si>
    <t>Comidas a medio dia, etc</t>
  </si>
  <si>
    <t>Marca</t>
  </si>
  <si>
    <t>Modelo</t>
  </si>
  <si>
    <t>Precio</t>
  </si>
  <si>
    <t>Origen</t>
  </si>
  <si>
    <t>Estado</t>
  </si>
  <si>
    <t>Contacto</t>
  </si>
  <si>
    <t>Peugeot</t>
  </si>
  <si>
    <t>Huesca</t>
  </si>
  <si>
    <t> en perfecto estado, tanto de mecánica como de chapa. La itv recen pasada, se vende por no emplear, duerme siempre en el garaje. Color Marron</t>
  </si>
  <si>
    <t>Año</t>
  </si>
  <si>
    <t>Kms</t>
  </si>
  <si>
    <t>Beni 648241164</t>
  </si>
  <si>
    <t>205 1.2 60 CV</t>
  </si>
  <si>
    <t>205 SR 65 CV</t>
  </si>
  <si>
    <t>Madrid</t>
  </si>
  <si>
    <t>Modelo basico y sencillo irrompible. Pocos km y unico dueño. Itv hasta agosto de 2019 ruedas nuevas tapiceria en buen estado. </t>
  </si>
  <si>
    <t>Salazar Car 610973036</t>
  </si>
  <si>
    <t>Huelva</t>
  </si>
  <si>
    <t>205 1.1 57 CV</t>
  </si>
  <si>
    <t>Coste Total</t>
  </si>
  <si>
    <t>Marketing</t>
  </si>
  <si>
    <t>Transporte</t>
  </si>
  <si>
    <t>Coste TOTAL</t>
  </si>
  <si>
    <t>Proyecto Solidario</t>
  </si>
  <si>
    <t>Observaciones</t>
  </si>
  <si>
    <t>Extintor de mano</t>
  </si>
  <si>
    <t>Triangulos</t>
  </si>
  <si>
    <t>Chalecos reflectantes</t>
  </si>
  <si>
    <t>Cinta para desatascar(eslinga)</t>
  </si>
  <si>
    <t>Grilletes</t>
  </si>
  <si>
    <t>Botiquín</t>
  </si>
  <si>
    <t>Bomba de inchado manual</t>
  </si>
  <si>
    <t>Sacos de dormir</t>
  </si>
  <si>
    <t>Bidón de combustible 20L</t>
  </si>
  <si>
    <t>Tienda de campaña</t>
  </si>
  <si>
    <t>Movil GPS</t>
  </si>
  <si>
    <t>Brújula</t>
  </si>
  <si>
    <t>Luz frontal</t>
  </si>
  <si>
    <t>Mapa de Marruecos</t>
  </si>
  <si>
    <t>Belcros</t>
  </si>
  <si>
    <t>2ª rueda de recambio</t>
  </si>
  <si>
    <t>Caja de herramientas</t>
  </si>
  <si>
    <t>Rampas de desatasco</t>
  </si>
  <si>
    <t>No obligatorio</t>
  </si>
  <si>
    <t>Gafas tormenta de arena</t>
  </si>
  <si>
    <t>Pala</t>
  </si>
  <si>
    <t>Filtro combustible</t>
  </si>
  <si>
    <t>Filtro aire</t>
  </si>
  <si>
    <t>Walki</t>
  </si>
  <si>
    <t>Toma mechero</t>
  </si>
  <si>
    <t>Anclajes</t>
  </si>
  <si>
    <t>bestek</t>
  </si>
  <si>
    <t>Total estimado</t>
  </si>
  <si>
    <t>Total real</t>
  </si>
  <si>
    <r>
      <t>TOTAL (</t>
    </r>
    <r>
      <rPr>
        <sz val="11"/>
        <color theme="1"/>
        <rFont val="Calibri"/>
        <family val="2"/>
      </rPr>
      <t>€</t>
    </r>
    <r>
      <rPr>
        <sz val="11"/>
        <color theme="1"/>
        <rFont val="Calibri"/>
        <family val="2"/>
        <scheme val="minor"/>
      </rPr>
      <t>)estimado Maika</t>
    </r>
  </si>
  <si>
    <t>TOTAL Estimado Batiste</t>
  </si>
  <si>
    <t>TOTAL real</t>
  </si>
  <si>
    <t>Destinación</t>
  </si>
  <si>
    <t>Fecha</t>
  </si>
  <si>
    <t>Gasolina (L)</t>
  </si>
  <si>
    <t>Gasolina (Precio)</t>
  </si>
  <si>
    <t>Paga</t>
  </si>
  <si>
    <t>Alacant</t>
  </si>
  <si>
    <t>Algeciras</t>
  </si>
  <si>
    <t>Distancia (Km)</t>
  </si>
  <si>
    <t>Tiempo (h)</t>
  </si>
  <si>
    <t>6 29'</t>
  </si>
  <si>
    <t>peaje</t>
  </si>
  <si>
    <t>Tanger</t>
  </si>
  <si>
    <t>Meknes</t>
  </si>
  <si>
    <t>3 41'</t>
  </si>
  <si>
    <t>SI</t>
  </si>
  <si>
    <t>Total trayecto</t>
  </si>
  <si>
    <t>Bni Tadjite</t>
  </si>
  <si>
    <t>5 7'</t>
  </si>
  <si>
    <t>Tazzougert</t>
  </si>
  <si>
    <t>1 6'</t>
  </si>
  <si>
    <t>Erg Chebbi</t>
  </si>
  <si>
    <t>2 13'</t>
  </si>
  <si>
    <t>Mahre</t>
  </si>
  <si>
    <t>Maraton</t>
  </si>
  <si>
    <t>Marrakech</t>
  </si>
  <si>
    <t>8 41'</t>
  </si>
  <si>
    <t>Nosotros en el coche?? En un remolque?? Gasolina</t>
  </si>
  <si>
    <t>Pegatinas</t>
  </si>
  <si>
    <t>Video</t>
  </si>
  <si>
    <t>Charlas</t>
  </si>
  <si>
    <t>Instagram</t>
  </si>
  <si>
    <t>Facebook</t>
  </si>
  <si>
    <t>Eventos</t>
  </si>
  <si>
    <t>Reparación</t>
  </si>
  <si>
    <t>Empresa</t>
  </si>
  <si>
    <t>Patrocinadores</t>
  </si>
  <si>
    <t>Merchandaising</t>
  </si>
  <si>
    <t>Blog</t>
  </si>
  <si>
    <t>minimo 6 m</t>
  </si>
  <si>
    <t>agua</t>
  </si>
  <si>
    <t>5 L</t>
  </si>
  <si>
    <t>Varias cintas tensoras de carraca</t>
  </si>
  <si>
    <t>Dicho material será entregado por cada equipo directamente a los alumnos y profesores de varias escuelas del
desierto del sur de Marruecos.
Dicho material no puede incluir medicamentos, libros de texto o alimentos.</t>
  </si>
  <si>
    <t>A) 10 kg que deberán quedarse en el coche del equipo.</t>
  </si>
  <si>
    <t>B) El resto del Material Solidario, que será transportado por la Organización.</t>
  </si>
  <si>
    <t>Para poder utilizar este servicio de transporte, el material solidario deberá estar debidamente acondicionado e</t>
  </si>
  <si>
    <t>identificado (con el dorsal y nombre de cada equipo).</t>
  </si>
  <si>
    <t>Dicho material (B) será entregado por cada equipo directamente a los alumnos y profesores de varias escuelas, en el</t>
  </si>
  <si>
    <t>Campamento de la Etapa 1.</t>
  </si>
  <si>
    <t>Para otras emisoras tipo walky, consultar a la organización (info@uniraid.org)</t>
  </si>
  <si>
    <r>
      <t xml:space="preserve">Teléfono móvil tipo Smartphone con sistema operativo Android o IOS, con un cable de alimentación USB.
Dicho smartphone debe cumplir los siguientes requisitos mínimos:
- Terminal libre (no vinculado a ningún operador de telefonía. Se instalará SIM de un operador
marroquí, facilitada por la Organización)
- Android 5 o superior / Iphone 5 o superior
- 2 GB de memoria RAM
- Con GPS y Brújula integrada
- Deberá disponer de un mínimo de memoria interna libre de 500 Mbytes </t>
    </r>
    <r>
      <rPr>
        <sz val="11"/>
        <color rgb="FFFFC000"/>
        <rFont val="Calibri"/>
        <family val="2"/>
        <scheme val="minor"/>
      </rPr>
      <t>No está permitido el uso de dispositivos GPS (incluidos ordenadores, dispositivos móviles, tablets, pda..).</t>
    </r>
  </si>
  <si>
    <t>Recordar que estamos en el desierto, por lo que conviene ir bebiendo agua con regularidad.
- Conviene utilizar un gorro y filtro solar.
- Las gafas de sol, son muy útiles.
- Un botiquín con lo más básico:
Un colirio (los ojos sufren bastante en un ambiente polvoriento)
Tiritas
Esparadrapo y vendas
Antiséptico
Manta térmica
Analgésicos (Paracetamol )
Antidiarreicos (Fortasec)</t>
  </si>
  <si>
    <t>Parasol delantero y trasero. Ancho = 10 cm
- Dorsales ( 1 en cada puerta delantera), Medidas = 40cm x 25cm</t>
  </si>
  <si>
    <t>Nombre</t>
  </si>
  <si>
    <t>Eco vasos</t>
  </si>
  <si>
    <t>Sant Llorenç</t>
  </si>
  <si>
    <t>Salir en el Programa y en los vasos</t>
  </si>
  <si>
    <t>Rally La nucia</t>
  </si>
  <si>
    <t>x</t>
  </si>
  <si>
    <t>C Automob Costablanca</t>
  </si>
  <si>
    <t>Ajunt. Benimantell</t>
  </si>
  <si>
    <t>Ajunt. Guadalest</t>
  </si>
  <si>
    <t>Charla</t>
  </si>
  <si>
    <t>Vasos (1000 uds)</t>
  </si>
  <si>
    <t>Equipo</t>
  </si>
  <si>
    <t>1000  60 euros</t>
  </si>
  <si>
    <t>Museu de les motos</t>
  </si>
  <si>
    <t>Ca Rafel</t>
  </si>
  <si>
    <t>Sopar</t>
  </si>
  <si>
    <t>Afect, xyleia fastidiosa</t>
  </si>
  <si>
    <t>Ruchey</t>
  </si>
  <si>
    <t>Ajunt Callosa</t>
  </si>
  <si>
    <t>Frutas el juaito</t>
  </si>
  <si>
    <t>Almedia</t>
  </si>
  <si>
    <t>Cole Benimantell</t>
  </si>
  <si>
    <t>Tienda de productos de motor</t>
  </si>
  <si>
    <t>Delfin</t>
  </si>
  <si>
    <t>Masos</t>
  </si>
  <si>
    <t>Lo del dron de Emilio</t>
  </si>
  <si>
    <t>Con empresas:</t>
  </si>
  <si>
    <t>Hacerles un pequeño video (precio cerrado), publicarlo en nuestras redes,</t>
  </si>
  <si>
    <t>lo dels xiquets juguets, tallers.</t>
  </si>
  <si>
    <t>asociació saharaui de 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</si>
</sst>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3C3C3C"/>
      <name val="Verdana"/>
      <family val="2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3" fillId="0" borderId="5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8" xfId="0" applyFont="1" applyFill="1" applyBorder="1"/>
    <xf numFmtId="0" fontId="4" fillId="0" borderId="0" xfId="0" applyFont="1" applyAlignment="1">
      <alignment wrapText="1"/>
    </xf>
    <xf numFmtId="0" fontId="3" fillId="0" borderId="12" xfId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1" fillId="2" borderId="18" xfId="0" applyFont="1" applyFill="1" applyBorder="1"/>
    <xf numFmtId="14" fontId="0" fillId="0" borderId="5" xfId="0" applyNumberFormat="1" applyBorder="1"/>
    <xf numFmtId="0" fontId="0" fillId="0" borderId="0" xfId="0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23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AF8A-A11B-4F7B-8DDC-92AA48C4A0E8}">
  <dimension ref="A1:F13"/>
  <sheetViews>
    <sheetView workbookViewId="0">
      <selection activeCell="A8" sqref="A8"/>
    </sheetView>
  </sheetViews>
  <sheetFormatPr baseColWidth="10" defaultRowHeight="15" x14ac:dyDescent="0.25"/>
  <cols>
    <col min="1" max="1" width="19.5703125" customWidth="1"/>
    <col min="3" max="3" width="24" customWidth="1"/>
    <col min="4" max="4" width="21.28515625" customWidth="1"/>
    <col min="6" max="6" width="43.5703125" customWidth="1"/>
    <col min="7" max="7" width="22.42578125" customWidth="1"/>
  </cols>
  <sheetData>
    <row r="1" spans="1:6" x14ac:dyDescent="0.25">
      <c r="A1" s="3" t="s">
        <v>0</v>
      </c>
      <c r="B1" s="4" t="s">
        <v>1</v>
      </c>
      <c r="C1" s="4" t="s">
        <v>73</v>
      </c>
      <c r="D1" s="19" t="s">
        <v>74</v>
      </c>
      <c r="E1" s="19" t="s">
        <v>75</v>
      </c>
      <c r="F1" s="5" t="s">
        <v>3</v>
      </c>
    </row>
    <row r="2" spans="1:6" ht="33" customHeight="1" x14ac:dyDescent="0.25">
      <c r="A2" s="6" t="s">
        <v>4</v>
      </c>
      <c r="B2" s="2"/>
      <c r="C2" s="2">
        <v>400</v>
      </c>
      <c r="D2" s="20"/>
      <c r="E2" s="20"/>
      <c r="F2" s="7" t="s">
        <v>5</v>
      </c>
    </row>
    <row r="3" spans="1:6" x14ac:dyDescent="0.25">
      <c r="A3" s="6" t="s">
        <v>6</v>
      </c>
      <c r="B3" s="2"/>
      <c r="C3" s="2">
        <f>1890-C2</f>
        <v>1490</v>
      </c>
      <c r="D3" s="20"/>
      <c r="E3" s="20"/>
      <c r="F3" s="8" t="s">
        <v>7</v>
      </c>
    </row>
    <row r="4" spans="1:6" x14ac:dyDescent="0.25">
      <c r="A4" s="9" t="s">
        <v>8</v>
      </c>
      <c r="B4" s="2"/>
      <c r="C4" s="2">
        <v>600</v>
      </c>
      <c r="D4" s="20"/>
      <c r="E4" s="20"/>
      <c r="F4" s="8" t="s">
        <v>9</v>
      </c>
    </row>
    <row r="5" spans="1:6" x14ac:dyDescent="0.25">
      <c r="A5" s="9" t="s">
        <v>10</v>
      </c>
      <c r="B5" s="2"/>
      <c r="C5" s="2">
        <v>100</v>
      </c>
      <c r="D5" s="20"/>
      <c r="E5" s="20"/>
      <c r="F5" s="8" t="s">
        <v>16</v>
      </c>
    </row>
    <row r="6" spans="1:6" x14ac:dyDescent="0.25">
      <c r="A6" s="9" t="s">
        <v>12</v>
      </c>
      <c r="B6" s="2"/>
      <c r="C6" s="2">
        <v>150</v>
      </c>
      <c r="D6" s="20"/>
      <c r="E6" s="20"/>
      <c r="F6" s="8" t="s">
        <v>11</v>
      </c>
    </row>
    <row r="7" spans="1:6" ht="30" x14ac:dyDescent="0.25">
      <c r="A7" s="9" t="s">
        <v>13</v>
      </c>
      <c r="B7" s="2"/>
      <c r="C7" s="2">
        <v>1000</v>
      </c>
      <c r="D7" s="20"/>
      <c r="E7" s="20"/>
      <c r="F7" s="7" t="s">
        <v>14</v>
      </c>
    </row>
    <row r="8" spans="1:6" x14ac:dyDescent="0.25">
      <c r="A8" s="9" t="s">
        <v>39</v>
      </c>
      <c r="B8" s="2"/>
      <c r="C8" s="2">
        <v>100</v>
      </c>
      <c r="D8" s="20"/>
      <c r="E8" s="20"/>
      <c r="F8" s="8" t="s">
        <v>11</v>
      </c>
    </row>
    <row r="9" spans="1:6" x14ac:dyDescent="0.25">
      <c r="A9" s="9" t="s">
        <v>40</v>
      </c>
      <c r="B9" s="2"/>
      <c r="C9" s="2">
        <f>150+300</f>
        <v>450</v>
      </c>
      <c r="D9" s="20">
        <f>Transporte!K16</f>
        <v>209.45929999999998</v>
      </c>
      <c r="E9" s="20"/>
      <c r="F9" s="8" t="s">
        <v>102</v>
      </c>
    </row>
    <row r="10" spans="1:6" x14ac:dyDescent="0.25">
      <c r="A10" s="9" t="s">
        <v>15</v>
      </c>
      <c r="B10" s="2"/>
      <c r="C10" s="2">
        <v>300</v>
      </c>
      <c r="D10" s="20">
        <f>'Equipamiento Coche'!C30</f>
        <v>1246</v>
      </c>
      <c r="E10" s="20">
        <f>'Equipamiento Coche'!D30</f>
        <v>0</v>
      </c>
      <c r="F10" s="7"/>
    </row>
    <row r="11" spans="1:6" x14ac:dyDescent="0.25">
      <c r="A11" s="9" t="s">
        <v>17</v>
      </c>
      <c r="B11" s="2"/>
      <c r="C11" s="2">
        <v>150</v>
      </c>
      <c r="D11" s="20"/>
      <c r="E11" s="20"/>
      <c r="F11" s="8" t="s">
        <v>18</v>
      </c>
    </row>
    <row r="12" spans="1:6" x14ac:dyDescent="0.25">
      <c r="A12" s="15" t="s">
        <v>42</v>
      </c>
      <c r="B12" s="16"/>
      <c r="C12" s="17"/>
      <c r="D12" s="21"/>
      <c r="E12" s="21"/>
      <c r="F12" s="18"/>
    </row>
    <row r="13" spans="1:6" ht="15.75" thickBot="1" x14ac:dyDescent="0.3">
      <c r="A13" s="28" t="s">
        <v>2</v>
      </c>
      <c r="B13" s="29"/>
      <c r="C13" s="13">
        <f>SUM(C2:C11)</f>
        <v>4740</v>
      </c>
      <c r="D13" s="22"/>
      <c r="E13" s="22"/>
      <c r="F13" s="12"/>
    </row>
  </sheetData>
  <mergeCells count="1">
    <mergeCell ref="A13:B13"/>
  </mergeCells>
  <hyperlinks>
    <hyperlink ref="A4" location="Coche!A1" display="Coche" xr:uid="{6B68FAC1-0A7A-4EAD-8858-87DADE364AC6}"/>
    <hyperlink ref="A5" location="'ITV+Impuestos'!A1" display="ITV+ Impuestos" xr:uid="{BA143155-4291-4E60-89AF-9C5DF42279F7}"/>
    <hyperlink ref="A6" location="Aseguradora!A1" display="Aseguradora" xr:uid="{38D13772-CD56-489D-852E-7498494FD542}"/>
    <hyperlink ref="A7" location="'Puesta a punto'!A1" display="Puesta a punto" xr:uid="{BBE94CCC-7CD7-42C4-95F5-00B354B48F0D}"/>
    <hyperlink ref="A8" location="Marketing!A1" display="Vinilos" xr:uid="{A12D3BF7-A76A-4BE9-9937-66B2CBB36B6C}"/>
    <hyperlink ref="A9" location="Transporte!A1" display="Transporte" xr:uid="{21A325D4-5E04-4E30-B776-D3C7D8497E4D}"/>
    <hyperlink ref="A10" location="'Equipamiento Coche'!A1" display="Equipamiento coche" xr:uid="{1AD6E32D-7255-4FD6-8BD5-0D73E1991EE4}"/>
    <hyperlink ref="A11" location="Manutención!A1" display="Manutención" xr:uid="{66290544-57A9-4F96-8A79-0B768093813E}"/>
    <hyperlink ref="A12" location="'Proyecto solidario'!A1" display="Proyecto Solidario" xr:uid="{F6242885-F932-4694-ABC0-A14F8A9B818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1F7E-FBAD-46C7-A681-762405B44D88}">
  <dimension ref="A1:H5"/>
  <sheetViews>
    <sheetView workbookViewId="0"/>
  </sheetViews>
  <sheetFormatPr baseColWidth="10" defaultRowHeight="15" x14ac:dyDescent="0.25"/>
  <cols>
    <col min="5" max="5" width="40.28515625" customWidth="1"/>
    <col min="6" max="6" width="19.85546875" customWidth="1"/>
  </cols>
  <sheetData>
    <row r="1" spans="1:8" x14ac:dyDescent="0.25">
      <c r="A1" s="1" t="s">
        <v>38</v>
      </c>
    </row>
    <row r="2" spans="1:8" ht="51" customHeight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28</v>
      </c>
      <c r="H2" t="s">
        <v>29</v>
      </c>
    </row>
    <row r="3" spans="1:8" ht="46.5" x14ac:dyDescent="0.25">
      <c r="A3" t="s">
        <v>25</v>
      </c>
      <c r="B3" t="s">
        <v>32</v>
      </c>
      <c r="C3">
        <v>500</v>
      </c>
      <c r="D3" t="s">
        <v>26</v>
      </c>
      <c r="E3" s="14" t="s">
        <v>27</v>
      </c>
      <c r="F3" t="s">
        <v>30</v>
      </c>
      <c r="G3">
        <v>1988</v>
      </c>
      <c r="H3">
        <v>238236</v>
      </c>
    </row>
    <row r="4" spans="1:8" ht="46.5" x14ac:dyDescent="0.25">
      <c r="A4" t="s">
        <v>25</v>
      </c>
      <c r="B4" t="s">
        <v>31</v>
      </c>
      <c r="C4">
        <v>500</v>
      </c>
      <c r="D4" t="s">
        <v>33</v>
      </c>
      <c r="E4" s="14" t="s">
        <v>34</v>
      </c>
      <c r="F4" t="s">
        <v>35</v>
      </c>
      <c r="G4">
        <v>1995</v>
      </c>
      <c r="H4">
        <v>140000</v>
      </c>
    </row>
    <row r="5" spans="1:8" x14ac:dyDescent="0.25">
      <c r="A5" t="s">
        <v>25</v>
      </c>
      <c r="B5" t="s">
        <v>37</v>
      </c>
      <c r="C5">
        <v>399</v>
      </c>
      <c r="D5" t="s">
        <v>36</v>
      </c>
      <c r="F5">
        <v>665191138</v>
      </c>
      <c r="G5">
        <v>1992</v>
      </c>
      <c r="H5">
        <v>160000</v>
      </c>
    </row>
  </sheetData>
  <hyperlinks>
    <hyperlink ref="A1" location="'Coste TOTAL'!A1" display="Coste Total" xr:uid="{335B1C56-6624-4F43-8964-487314BA31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1345-85EB-4A97-B7DF-864068E39156}">
  <dimension ref="A1"/>
  <sheetViews>
    <sheetView workbookViewId="0"/>
  </sheetViews>
  <sheetFormatPr baseColWidth="10" defaultRowHeight="15" x14ac:dyDescent="0.25"/>
  <sheetData>
    <row r="1" spans="1:1" x14ac:dyDescent="0.25">
      <c r="A1" s="1" t="s">
        <v>41</v>
      </c>
    </row>
  </sheetData>
  <hyperlinks>
    <hyperlink ref="A1" location="'Coste TOTAL'!A1" display="Coste TOTAL" xr:uid="{10BD4429-151B-4882-8E8E-9C909E1145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2D63-F947-464E-9A39-E970BE1FEAB9}">
  <dimension ref="A1"/>
  <sheetViews>
    <sheetView workbookViewId="0"/>
  </sheetViews>
  <sheetFormatPr baseColWidth="10" defaultRowHeight="15" x14ac:dyDescent="0.25"/>
  <sheetData>
    <row r="1" spans="1:1" x14ac:dyDescent="0.25">
      <c r="A1" s="1" t="s">
        <v>41</v>
      </c>
    </row>
  </sheetData>
  <hyperlinks>
    <hyperlink ref="A1" location="'Coste TOTAL'!A1" display="Coste TOTAL" xr:uid="{5387E4AE-6413-428C-A48B-353AD481D9A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1F2D-3EFE-4AA8-8C50-DBC1B8D7262C}">
  <dimension ref="A1:I5"/>
  <sheetViews>
    <sheetView workbookViewId="0">
      <selection activeCell="L10" sqref="L5:L10"/>
    </sheetView>
  </sheetViews>
  <sheetFormatPr baseColWidth="10" defaultRowHeight="15" x14ac:dyDescent="0.25"/>
  <sheetData>
    <row r="1" spans="1:9" x14ac:dyDescent="0.25">
      <c r="A1" s="1" t="s">
        <v>41</v>
      </c>
    </row>
    <row r="2" spans="1:9" x14ac:dyDescent="0.25">
      <c r="A2" t="s">
        <v>77</v>
      </c>
      <c r="B2" t="s">
        <v>109</v>
      </c>
      <c r="C2" t="s">
        <v>21</v>
      </c>
      <c r="D2" t="s">
        <v>110</v>
      </c>
    </row>
    <row r="5" spans="1:9" ht="180" x14ac:dyDescent="0.25">
      <c r="I5" s="24" t="s">
        <v>128</v>
      </c>
    </row>
  </sheetData>
  <hyperlinks>
    <hyperlink ref="A1" location="'Coste TOTAL'!A1" display="Coste TOTAL" xr:uid="{E0D793CE-4DEA-46B2-9BF3-3C68D235535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5C29-D1F3-498C-8765-87A77BD172BA}">
  <dimension ref="A1:L21"/>
  <sheetViews>
    <sheetView tabSelected="1" topLeftCell="A5" workbookViewId="0">
      <selection activeCell="C21" sqref="C21"/>
    </sheetView>
  </sheetViews>
  <sheetFormatPr baseColWidth="10" defaultRowHeight="15" x14ac:dyDescent="0.25"/>
  <cols>
    <col min="2" max="2" width="27.42578125" customWidth="1"/>
    <col min="3" max="3" width="14.42578125" customWidth="1"/>
    <col min="9" max="9" width="32.140625" customWidth="1"/>
    <col min="10" max="10" width="21.85546875" customWidth="1"/>
    <col min="11" max="11" width="15.85546875" customWidth="1"/>
  </cols>
  <sheetData>
    <row r="1" spans="1:12" x14ac:dyDescent="0.25">
      <c r="C1" s="1" t="s">
        <v>41</v>
      </c>
    </row>
    <row r="2" spans="1:12" x14ac:dyDescent="0.25">
      <c r="A2" s="2" t="s">
        <v>77</v>
      </c>
      <c r="B2" s="2" t="s">
        <v>129</v>
      </c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  <c r="H2" s="2" t="s">
        <v>113</v>
      </c>
      <c r="I2" s="2" t="s">
        <v>108</v>
      </c>
      <c r="J2" s="2" t="s">
        <v>111</v>
      </c>
      <c r="K2" s="2" t="s">
        <v>112</v>
      </c>
    </row>
    <row r="3" spans="1:12" x14ac:dyDescent="0.25">
      <c r="A3" s="2"/>
      <c r="B3" s="2" t="s">
        <v>130</v>
      </c>
      <c r="C3" s="2"/>
      <c r="D3" s="2" t="s">
        <v>134</v>
      </c>
      <c r="E3" s="2"/>
      <c r="F3" s="2" t="s">
        <v>134</v>
      </c>
      <c r="G3" s="2" t="s">
        <v>134</v>
      </c>
      <c r="H3" s="2"/>
      <c r="I3" s="2" t="s">
        <v>132</v>
      </c>
      <c r="J3" s="2" t="s">
        <v>131</v>
      </c>
      <c r="K3" s="2" t="s">
        <v>139</v>
      </c>
      <c r="L3">
        <v>300</v>
      </c>
    </row>
    <row r="4" spans="1:12" x14ac:dyDescent="0.25">
      <c r="A4" s="2"/>
      <c r="B4" s="2" t="s">
        <v>133</v>
      </c>
      <c r="C4" s="2"/>
      <c r="D4" s="2"/>
      <c r="E4" s="2"/>
      <c r="F4" s="2"/>
      <c r="G4" s="2"/>
      <c r="H4" s="2"/>
      <c r="I4" s="2"/>
      <c r="J4" s="2" t="s">
        <v>135</v>
      </c>
      <c r="K4" s="2"/>
    </row>
    <row r="5" spans="1:12" x14ac:dyDescent="0.25">
      <c r="A5" s="2"/>
      <c r="B5" s="2" t="s">
        <v>136</v>
      </c>
      <c r="C5" s="2"/>
      <c r="D5" s="2" t="s">
        <v>134</v>
      </c>
      <c r="E5" s="2" t="s">
        <v>134</v>
      </c>
      <c r="F5" s="2" t="s">
        <v>134</v>
      </c>
      <c r="G5" s="2" t="s">
        <v>134</v>
      </c>
      <c r="H5" s="2"/>
      <c r="I5" s="2" t="s">
        <v>138</v>
      </c>
      <c r="J5" s="2"/>
      <c r="K5" s="2"/>
    </row>
    <row r="6" spans="1:12" x14ac:dyDescent="0.25">
      <c r="A6" s="2"/>
      <c r="B6" s="2" t="s">
        <v>137</v>
      </c>
      <c r="C6" s="2"/>
      <c r="D6" s="2" t="s">
        <v>134</v>
      </c>
      <c r="E6" s="2" t="s">
        <v>134</v>
      </c>
      <c r="F6" s="2" t="s">
        <v>134</v>
      </c>
      <c r="G6" s="2" t="s">
        <v>134</v>
      </c>
      <c r="H6" s="2"/>
      <c r="I6" s="2" t="s">
        <v>138</v>
      </c>
      <c r="J6" s="2"/>
      <c r="K6" s="2"/>
    </row>
    <row r="7" spans="1:12" x14ac:dyDescent="0.25">
      <c r="A7" s="2"/>
      <c r="B7" s="2" t="s">
        <v>140</v>
      </c>
      <c r="C7" s="2" t="s">
        <v>141</v>
      </c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 t="s">
        <v>142</v>
      </c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 t="s">
        <v>143</v>
      </c>
      <c r="C9" s="2"/>
      <c r="D9" s="2" t="s">
        <v>134</v>
      </c>
      <c r="E9" s="2"/>
      <c r="F9" s="2" t="s">
        <v>134</v>
      </c>
      <c r="G9" s="2" t="s">
        <v>134</v>
      </c>
      <c r="H9" s="2"/>
      <c r="I9" s="2" t="s">
        <v>144</v>
      </c>
      <c r="J9" s="2"/>
      <c r="K9" s="2"/>
    </row>
    <row r="10" spans="1:12" x14ac:dyDescent="0.25">
      <c r="A10" s="2"/>
      <c r="B10" s="2" t="s">
        <v>145</v>
      </c>
      <c r="C10" s="2"/>
      <c r="D10" s="2" t="s">
        <v>134</v>
      </c>
      <c r="E10" s="2"/>
      <c r="F10" s="2" t="s">
        <v>134</v>
      </c>
      <c r="G10" s="2" t="s">
        <v>134</v>
      </c>
      <c r="H10" s="2"/>
      <c r="I10" s="2"/>
      <c r="J10" s="2"/>
      <c r="K10" s="2"/>
    </row>
    <row r="11" spans="1:12" x14ac:dyDescent="0.25">
      <c r="A11" s="2"/>
      <c r="B11" s="2" t="s">
        <v>146</v>
      </c>
      <c r="C11" s="2"/>
      <c r="D11" s="2" t="s">
        <v>134</v>
      </c>
      <c r="E11" s="2"/>
      <c r="F11" s="2"/>
      <c r="G11" s="2"/>
      <c r="H11" s="2"/>
      <c r="I11" s="2"/>
      <c r="J11" s="2"/>
      <c r="K11" s="2"/>
    </row>
    <row r="12" spans="1:12" x14ac:dyDescent="0.25">
      <c r="A12" s="2"/>
      <c r="B12" s="2" t="s">
        <v>147</v>
      </c>
      <c r="C12" s="2"/>
      <c r="D12" s="2" t="s">
        <v>134</v>
      </c>
      <c r="E12" s="2" t="s">
        <v>134</v>
      </c>
      <c r="F12" s="2" t="s">
        <v>134</v>
      </c>
      <c r="G12" s="2" t="s">
        <v>134</v>
      </c>
      <c r="H12" s="2"/>
      <c r="I12" s="2" t="s">
        <v>138</v>
      </c>
      <c r="J12" s="2"/>
      <c r="K12" s="2"/>
    </row>
    <row r="13" spans="1:12" x14ac:dyDescent="0.25">
      <c r="A13" s="2"/>
      <c r="B13" s="2" t="s">
        <v>148</v>
      </c>
      <c r="C13" s="2"/>
      <c r="D13" s="2" t="s">
        <v>134</v>
      </c>
      <c r="E13" s="2"/>
      <c r="F13" s="2" t="s">
        <v>134</v>
      </c>
      <c r="G13" s="2"/>
      <c r="H13" s="2"/>
      <c r="I13" s="2"/>
      <c r="J13" s="2"/>
      <c r="K13" s="2"/>
    </row>
    <row r="14" spans="1:12" x14ac:dyDescent="0.25">
      <c r="A14" s="2"/>
      <c r="B14" s="2" t="s">
        <v>149</v>
      </c>
      <c r="C14" s="2"/>
      <c r="D14" s="2" t="s">
        <v>134</v>
      </c>
      <c r="E14" s="2" t="s">
        <v>134</v>
      </c>
      <c r="F14" s="2" t="s">
        <v>134</v>
      </c>
      <c r="G14" s="2" t="s">
        <v>134</v>
      </c>
      <c r="H14" s="2"/>
      <c r="I14" s="2"/>
      <c r="J14" s="2"/>
      <c r="K14" s="2"/>
    </row>
    <row r="15" spans="1:12" x14ac:dyDescent="0.25">
      <c r="A15" s="2"/>
      <c r="B15" s="2" t="s">
        <v>150</v>
      </c>
      <c r="C15" s="2"/>
      <c r="D15" s="2" t="s">
        <v>134</v>
      </c>
      <c r="E15" s="2" t="s">
        <v>134</v>
      </c>
      <c r="F15" s="2" t="s">
        <v>134</v>
      </c>
      <c r="G15" s="2" t="s">
        <v>134</v>
      </c>
      <c r="H15" s="2"/>
      <c r="I15" s="2"/>
      <c r="J15" s="2"/>
      <c r="K15" s="2"/>
    </row>
    <row r="16" spans="1:12" x14ac:dyDescent="0.25">
      <c r="A16" s="2"/>
      <c r="B16" s="2" t="s">
        <v>151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 t="s">
        <v>152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B18" s="30" t="s">
        <v>153</v>
      </c>
      <c r="K18">
        <f>SUM(C17:K17)</f>
        <v>0</v>
      </c>
    </row>
    <row r="19" spans="1:11" x14ac:dyDescent="0.25">
      <c r="B19" s="30" t="s">
        <v>154</v>
      </c>
    </row>
    <row r="21" spans="1:11" x14ac:dyDescent="0.25">
      <c r="B21" t="s">
        <v>155</v>
      </c>
      <c r="C21" t="s">
        <v>156</v>
      </c>
    </row>
  </sheetData>
  <hyperlinks>
    <hyperlink ref="C1" location="'Coste TOTAL'!A1" display="Coste TOTAL" xr:uid="{129ABC67-B50E-4BDD-8670-9D61B18146D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27EF-DAEA-48D4-BC5A-2434137A249B}">
  <dimension ref="A1:K16"/>
  <sheetViews>
    <sheetView workbookViewId="0"/>
  </sheetViews>
  <sheetFormatPr baseColWidth="10" defaultRowHeight="15" x14ac:dyDescent="0.25"/>
  <cols>
    <col min="5" max="5" width="13.5703125" customWidth="1"/>
    <col min="7" max="7" width="16.140625" customWidth="1"/>
    <col min="11" max="11" width="12.85546875" customWidth="1"/>
  </cols>
  <sheetData>
    <row r="1" spans="1:11" ht="15.75" thickBot="1" x14ac:dyDescent="0.3">
      <c r="A1" s="1" t="s">
        <v>41</v>
      </c>
    </row>
    <row r="2" spans="1:11" x14ac:dyDescent="0.25">
      <c r="A2" s="3" t="s">
        <v>77</v>
      </c>
      <c r="B2" s="4" t="s">
        <v>22</v>
      </c>
      <c r="C2" s="4" t="s">
        <v>76</v>
      </c>
      <c r="D2" s="4" t="s">
        <v>84</v>
      </c>
      <c r="E2" s="4" t="s">
        <v>83</v>
      </c>
      <c r="F2" s="4" t="s">
        <v>78</v>
      </c>
      <c r="G2" s="4" t="s">
        <v>79</v>
      </c>
      <c r="H2" s="4" t="s">
        <v>80</v>
      </c>
      <c r="I2" s="4" t="s">
        <v>8</v>
      </c>
      <c r="J2" s="4" t="s">
        <v>86</v>
      </c>
      <c r="K2" s="5" t="s">
        <v>91</v>
      </c>
    </row>
    <row r="3" spans="1:11" x14ac:dyDescent="0.25">
      <c r="A3" s="23">
        <v>43875</v>
      </c>
      <c r="B3" s="2" t="s">
        <v>81</v>
      </c>
      <c r="C3" s="2" t="s">
        <v>82</v>
      </c>
      <c r="D3" s="2" t="s">
        <v>85</v>
      </c>
      <c r="E3" s="2">
        <v>656</v>
      </c>
      <c r="F3" s="2">
        <f>6.5*E3/100</f>
        <v>42.64</v>
      </c>
      <c r="G3" s="2">
        <f>1.45*F3</f>
        <v>61.827999999999996</v>
      </c>
      <c r="H3" s="2"/>
      <c r="I3" s="2"/>
      <c r="J3" s="2">
        <v>16.850000000000001</v>
      </c>
      <c r="K3" s="8">
        <f>SUM(G3,J3)</f>
        <v>78.677999999999997</v>
      </c>
    </row>
    <row r="4" spans="1:11" x14ac:dyDescent="0.25">
      <c r="A4" s="23">
        <v>43876</v>
      </c>
      <c r="B4" s="2" t="s">
        <v>87</v>
      </c>
      <c r="C4" s="2" t="s">
        <v>88</v>
      </c>
      <c r="D4" s="2" t="s">
        <v>89</v>
      </c>
      <c r="E4" s="2">
        <v>265</v>
      </c>
      <c r="F4" s="2">
        <f t="shared" ref="F4:F10" si="0">6.5*E4/100</f>
        <v>17.225000000000001</v>
      </c>
      <c r="G4" s="2">
        <f t="shared" ref="G4:G10" si="1">1.45*F4</f>
        <v>24.97625</v>
      </c>
      <c r="H4" s="2"/>
      <c r="I4" s="2"/>
      <c r="J4" s="2" t="s">
        <v>90</v>
      </c>
      <c r="K4" s="8">
        <f>SUM(G4,J4)</f>
        <v>24.97625</v>
      </c>
    </row>
    <row r="5" spans="1:11" x14ac:dyDescent="0.25">
      <c r="A5" s="23">
        <v>43877</v>
      </c>
      <c r="B5" s="2" t="s">
        <v>88</v>
      </c>
      <c r="C5" s="2" t="s">
        <v>92</v>
      </c>
      <c r="D5" s="2" t="s">
        <v>93</v>
      </c>
      <c r="E5" s="2">
        <v>363</v>
      </c>
      <c r="F5" s="2">
        <f t="shared" si="0"/>
        <v>23.594999999999999</v>
      </c>
      <c r="G5" s="2">
        <f t="shared" si="1"/>
        <v>34.21275</v>
      </c>
      <c r="H5" s="2"/>
      <c r="I5" s="2"/>
      <c r="J5" s="2"/>
      <c r="K5" s="8">
        <f t="shared" ref="K5:K10" si="2">SUM(G5,J5)</f>
        <v>34.21275</v>
      </c>
    </row>
    <row r="6" spans="1:11" x14ac:dyDescent="0.25">
      <c r="A6" s="23">
        <v>43878</v>
      </c>
      <c r="B6" s="2" t="s">
        <v>92</v>
      </c>
      <c r="C6" s="2" t="s">
        <v>94</v>
      </c>
      <c r="D6" s="2" t="s">
        <v>95</v>
      </c>
      <c r="E6" s="2">
        <v>39.6</v>
      </c>
      <c r="F6" s="2">
        <f t="shared" si="0"/>
        <v>2.5740000000000003</v>
      </c>
      <c r="G6" s="2">
        <f t="shared" si="1"/>
        <v>3.7323000000000004</v>
      </c>
      <c r="H6" s="2"/>
      <c r="I6" s="2"/>
      <c r="J6" s="2"/>
      <c r="K6" s="8">
        <f t="shared" si="2"/>
        <v>3.7323000000000004</v>
      </c>
    </row>
    <row r="7" spans="1:11" x14ac:dyDescent="0.25">
      <c r="A7" s="23">
        <v>43879</v>
      </c>
      <c r="B7" s="2" t="s">
        <v>94</v>
      </c>
      <c r="C7" s="2" t="s">
        <v>96</v>
      </c>
      <c r="D7" s="2" t="s">
        <v>97</v>
      </c>
      <c r="E7" s="2">
        <v>162</v>
      </c>
      <c r="F7" s="2">
        <f t="shared" si="0"/>
        <v>10.53</v>
      </c>
      <c r="G7" s="2">
        <f t="shared" si="1"/>
        <v>15.268499999999998</v>
      </c>
      <c r="H7" s="2"/>
      <c r="I7" s="2"/>
      <c r="J7" s="2"/>
      <c r="K7" s="8">
        <f t="shared" si="2"/>
        <v>15.268499999999998</v>
      </c>
    </row>
    <row r="8" spans="1:11" x14ac:dyDescent="0.25">
      <c r="A8" s="23">
        <v>43880</v>
      </c>
      <c r="B8" s="2" t="s">
        <v>96</v>
      </c>
      <c r="C8" s="2" t="s">
        <v>98</v>
      </c>
      <c r="D8" s="2"/>
      <c r="E8" s="2"/>
      <c r="F8" s="2">
        <f t="shared" si="0"/>
        <v>0</v>
      </c>
      <c r="G8" s="2">
        <f t="shared" si="1"/>
        <v>0</v>
      </c>
      <c r="H8" s="2"/>
      <c r="I8" s="2"/>
      <c r="J8" s="2"/>
      <c r="K8" s="8">
        <f t="shared" si="2"/>
        <v>0</v>
      </c>
    </row>
    <row r="9" spans="1:11" x14ac:dyDescent="0.25">
      <c r="A9" s="6"/>
      <c r="B9" s="2" t="s">
        <v>98</v>
      </c>
      <c r="C9" s="2" t="s">
        <v>99</v>
      </c>
      <c r="D9" s="2"/>
      <c r="E9" s="2"/>
      <c r="F9" s="2">
        <f t="shared" si="0"/>
        <v>0</v>
      </c>
      <c r="G9" s="2">
        <f t="shared" si="1"/>
        <v>0</v>
      </c>
      <c r="H9" s="2"/>
      <c r="I9" s="2"/>
      <c r="J9" s="2"/>
      <c r="K9" s="8">
        <f t="shared" si="2"/>
        <v>0</v>
      </c>
    </row>
    <row r="10" spans="1:11" x14ac:dyDescent="0.25">
      <c r="A10" s="6"/>
      <c r="B10" s="2" t="s">
        <v>99</v>
      </c>
      <c r="C10" s="2" t="s">
        <v>100</v>
      </c>
      <c r="D10" s="2" t="s">
        <v>101</v>
      </c>
      <c r="E10" s="2">
        <v>558</v>
      </c>
      <c r="F10" s="2">
        <f t="shared" si="0"/>
        <v>36.270000000000003</v>
      </c>
      <c r="G10" s="2">
        <f t="shared" si="1"/>
        <v>52.591500000000003</v>
      </c>
      <c r="H10" s="2"/>
      <c r="I10" s="2"/>
      <c r="J10" s="2"/>
      <c r="K10" s="8">
        <f t="shared" si="2"/>
        <v>52.591500000000003</v>
      </c>
    </row>
    <row r="11" spans="1:11" x14ac:dyDescent="0.25">
      <c r="A11" s="6"/>
      <c r="B11" s="2"/>
      <c r="C11" s="2"/>
      <c r="D11" s="2"/>
      <c r="E11" s="2"/>
      <c r="F11" s="2"/>
      <c r="G11" s="2"/>
      <c r="H11" s="2"/>
      <c r="I11" s="2"/>
      <c r="J11" s="2"/>
      <c r="K11" s="8"/>
    </row>
    <row r="12" spans="1:11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8"/>
    </row>
    <row r="13" spans="1:11" x14ac:dyDescent="0.25">
      <c r="A13" s="6"/>
      <c r="B13" s="2"/>
      <c r="C13" s="2"/>
      <c r="D13" s="2"/>
      <c r="E13" s="2"/>
      <c r="F13" s="2"/>
      <c r="G13" s="2"/>
      <c r="H13" s="2"/>
      <c r="I13" s="2"/>
      <c r="J13" s="2"/>
      <c r="K13" s="8"/>
    </row>
    <row r="14" spans="1:11" x14ac:dyDescent="0.25">
      <c r="A14" s="6"/>
      <c r="B14" s="2"/>
      <c r="C14" s="2"/>
      <c r="D14" s="2"/>
      <c r="E14" s="2"/>
      <c r="F14" s="2"/>
      <c r="G14" s="2"/>
      <c r="H14" s="2"/>
      <c r="I14" s="2"/>
      <c r="J14" s="2"/>
      <c r="K14" s="8"/>
    </row>
    <row r="15" spans="1:11" x14ac:dyDescent="0.25">
      <c r="A15" s="6"/>
      <c r="B15" s="2"/>
      <c r="C15" s="2"/>
      <c r="D15" s="2"/>
      <c r="E15" s="2"/>
      <c r="F15" s="2"/>
      <c r="G15" s="2"/>
      <c r="H15" s="2"/>
      <c r="I15" s="2"/>
      <c r="J15" s="2"/>
      <c r="K15" s="8"/>
    </row>
    <row r="16" spans="1:11" ht="15.75" thickBot="1" x14ac:dyDescent="0.3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2">
        <f>SUM(K3:K15)</f>
        <v>209.45929999999998</v>
      </c>
    </row>
  </sheetData>
  <hyperlinks>
    <hyperlink ref="A1" location="'Coste TOTAL'!A1" display="Coste TOTAL" xr:uid="{212E0307-0A4E-4797-8B11-A1D99A0589F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D5B8-BDE6-40AC-88AB-28FD121D3B6F}">
  <dimension ref="A1:F30"/>
  <sheetViews>
    <sheetView topLeftCell="A7" workbookViewId="0">
      <selection activeCell="H5" sqref="H5"/>
    </sheetView>
  </sheetViews>
  <sheetFormatPr baseColWidth="10" defaultRowHeight="15" x14ac:dyDescent="0.25"/>
  <cols>
    <col min="1" max="1" width="34.85546875" customWidth="1"/>
    <col min="2" max="2" width="11.85546875" bestFit="1" customWidth="1"/>
    <col min="3" max="4" width="14.85546875" customWidth="1"/>
    <col min="5" max="5" width="67" customWidth="1"/>
  </cols>
  <sheetData>
    <row r="1" spans="1:5" ht="15.75" thickBot="1" x14ac:dyDescent="0.3">
      <c r="A1" s="1" t="s">
        <v>41</v>
      </c>
    </row>
    <row r="2" spans="1:5" x14ac:dyDescent="0.25">
      <c r="A2" s="3" t="s">
        <v>0</v>
      </c>
      <c r="B2" s="4" t="s">
        <v>1</v>
      </c>
      <c r="C2" s="4" t="s">
        <v>71</v>
      </c>
      <c r="D2" s="4" t="s">
        <v>72</v>
      </c>
      <c r="E2" s="5" t="s">
        <v>43</v>
      </c>
    </row>
    <row r="3" spans="1:5" x14ac:dyDescent="0.25">
      <c r="A3" s="25" t="s">
        <v>115</v>
      </c>
      <c r="B3" s="26">
        <v>2</v>
      </c>
      <c r="C3" s="26"/>
      <c r="D3" s="26"/>
      <c r="E3" s="27" t="s">
        <v>116</v>
      </c>
    </row>
    <row r="4" spans="1:5" x14ac:dyDescent="0.25">
      <c r="A4" s="6" t="s">
        <v>44</v>
      </c>
      <c r="B4" s="2">
        <v>2</v>
      </c>
      <c r="C4" s="2">
        <f>90*B4</f>
        <v>180</v>
      </c>
      <c r="D4" s="2"/>
      <c r="E4" s="7"/>
    </row>
    <row r="5" spans="1:5" x14ac:dyDescent="0.25">
      <c r="A5" s="6" t="s">
        <v>45</v>
      </c>
      <c r="B5" s="2">
        <v>2</v>
      </c>
      <c r="C5" s="2">
        <f>12*B5</f>
        <v>24</v>
      </c>
      <c r="D5" s="2"/>
      <c r="E5" s="8"/>
    </row>
    <row r="6" spans="1:5" x14ac:dyDescent="0.25">
      <c r="A6" s="6" t="s">
        <v>46</v>
      </c>
      <c r="B6" s="2">
        <v>2</v>
      </c>
      <c r="C6" s="2">
        <f>6*B6</f>
        <v>12</v>
      </c>
      <c r="D6" s="2"/>
      <c r="E6" s="8"/>
    </row>
    <row r="7" spans="1:5" x14ac:dyDescent="0.25">
      <c r="A7" s="6" t="s">
        <v>47</v>
      </c>
      <c r="B7" s="2">
        <v>1</v>
      </c>
      <c r="C7" s="2">
        <v>30</v>
      </c>
      <c r="D7" s="2"/>
      <c r="E7" s="8" t="s">
        <v>114</v>
      </c>
    </row>
    <row r="8" spans="1:5" x14ac:dyDescent="0.25">
      <c r="A8" s="6" t="s">
        <v>48</v>
      </c>
      <c r="B8" s="2">
        <v>1</v>
      </c>
      <c r="C8" s="2">
        <v>11</v>
      </c>
      <c r="D8" s="2"/>
      <c r="E8" s="8"/>
    </row>
    <row r="9" spans="1:5" x14ac:dyDescent="0.25">
      <c r="A9" s="6" t="s">
        <v>69</v>
      </c>
      <c r="B9" s="2">
        <v>2</v>
      </c>
      <c r="C9" s="2">
        <f>15*B9</f>
        <v>30</v>
      </c>
      <c r="D9" s="2"/>
      <c r="E9" s="8"/>
    </row>
    <row r="10" spans="1:5" ht="195" x14ac:dyDescent="0.25">
      <c r="A10" s="6" t="s">
        <v>49</v>
      </c>
      <c r="B10" s="2">
        <v>2</v>
      </c>
      <c r="C10" s="2">
        <v>13</v>
      </c>
      <c r="D10" s="2"/>
      <c r="E10" s="7" t="s">
        <v>127</v>
      </c>
    </row>
    <row r="11" spans="1:5" x14ac:dyDescent="0.25">
      <c r="A11" s="6" t="s">
        <v>50</v>
      </c>
      <c r="B11" s="2">
        <v>2</v>
      </c>
      <c r="C11" s="2">
        <f>50*2</f>
        <v>100</v>
      </c>
      <c r="D11" s="2"/>
      <c r="E11" s="8"/>
    </row>
    <row r="12" spans="1:5" x14ac:dyDescent="0.25">
      <c r="A12" s="6" t="s">
        <v>51</v>
      </c>
      <c r="B12" s="2">
        <v>2</v>
      </c>
      <c r="C12" s="2">
        <f>140*2</f>
        <v>280</v>
      </c>
      <c r="D12" s="2"/>
      <c r="E12" s="8"/>
    </row>
    <row r="13" spans="1:5" x14ac:dyDescent="0.25">
      <c r="A13" s="6" t="s">
        <v>52</v>
      </c>
      <c r="B13" s="2">
        <v>1</v>
      </c>
      <c r="C13" s="2">
        <v>50</v>
      </c>
      <c r="D13" s="2"/>
      <c r="E13" s="8"/>
    </row>
    <row r="14" spans="1:5" x14ac:dyDescent="0.25">
      <c r="A14" s="6" t="s">
        <v>53</v>
      </c>
      <c r="B14" s="2">
        <v>1</v>
      </c>
      <c r="C14" s="2">
        <v>45</v>
      </c>
      <c r="D14" s="2"/>
      <c r="E14" s="8"/>
    </row>
    <row r="15" spans="1:5" ht="180" x14ac:dyDescent="0.25">
      <c r="A15" s="6" t="s">
        <v>54</v>
      </c>
      <c r="B15" s="2">
        <v>2</v>
      </c>
      <c r="C15" s="2"/>
      <c r="D15" s="2"/>
      <c r="E15" s="7" t="s">
        <v>126</v>
      </c>
    </row>
    <row r="16" spans="1:5" x14ac:dyDescent="0.25">
      <c r="A16" s="6" t="s">
        <v>55</v>
      </c>
      <c r="B16" s="2">
        <v>2</v>
      </c>
      <c r="C16" s="2">
        <f>16*2</f>
        <v>32</v>
      </c>
      <c r="D16" s="2"/>
      <c r="E16" s="8"/>
    </row>
    <row r="17" spans="1:6" x14ac:dyDescent="0.25">
      <c r="A17" s="6" t="s">
        <v>56</v>
      </c>
      <c r="B17" s="2">
        <v>2</v>
      </c>
      <c r="C17" s="2">
        <f>12*B17</f>
        <v>24</v>
      </c>
      <c r="D17" s="2"/>
      <c r="E17" s="8"/>
    </row>
    <row r="18" spans="1:6" x14ac:dyDescent="0.25">
      <c r="A18" s="6" t="s">
        <v>57</v>
      </c>
      <c r="B18" s="2">
        <v>1</v>
      </c>
      <c r="C18" s="2">
        <f>9*1</f>
        <v>9</v>
      </c>
      <c r="D18" s="2"/>
      <c r="E18" s="8"/>
    </row>
    <row r="19" spans="1:6" x14ac:dyDescent="0.25">
      <c r="A19" s="6" t="s">
        <v>58</v>
      </c>
      <c r="B19" s="2">
        <v>1</v>
      </c>
      <c r="C19" s="2">
        <v>10</v>
      </c>
      <c r="D19" s="2"/>
      <c r="E19" s="8" t="s">
        <v>62</v>
      </c>
      <c r="F19" s="24"/>
    </row>
    <row r="20" spans="1:6" x14ac:dyDescent="0.25">
      <c r="A20" s="6" t="s">
        <v>59</v>
      </c>
      <c r="B20" s="2">
        <v>1</v>
      </c>
      <c r="C20" s="2">
        <v>100</v>
      </c>
      <c r="D20" s="2"/>
      <c r="E20" s="8" t="s">
        <v>62</v>
      </c>
    </row>
    <row r="21" spans="1:6" x14ac:dyDescent="0.25">
      <c r="A21" s="6" t="s">
        <v>60</v>
      </c>
      <c r="B21" s="2">
        <v>1</v>
      </c>
      <c r="C21" s="2">
        <v>50</v>
      </c>
      <c r="D21" s="2"/>
      <c r="E21" s="8" t="s">
        <v>62</v>
      </c>
    </row>
    <row r="22" spans="1:6" x14ac:dyDescent="0.25">
      <c r="A22" s="6" t="s">
        <v>61</v>
      </c>
      <c r="B22" s="2">
        <v>2</v>
      </c>
      <c r="C22" s="2">
        <v>100</v>
      </c>
      <c r="D22" s="2"/>
      <c r="E22" s="8"/>
    </row>
    <row r="23" spans="1:6" x14ac:dyDescent="0.25">
      <c r="A23" s="6" t="s">
        <v>63</v>
      </c>
      <c r="B23" s="2">
        <v>2</v>
      </c>
      <c r="C23" s="2">
        <f>15*2</f>
        <v>30</v>
      </c>
      <c r="D23" s="2"/>
      <c r="E23" s="8" t="s">
        <v>62</v>
      </c>
    </row>
    <row r="24" spans="1:6" x14ac:dyDescent="0.25">
      <c r="A24" s="6" t="s">
        <v>64</v>
      </c>
      <c r="B24" s="2">
        <v>2</v>
      </c>
      <c r="C24" s="2">
        <v>25</v>
      </c>
      <c r="D24" s="2"/>
      <c r="E24" s="8" t="s">
        <v>62</v>
      </c>
    </row>
    <row r="25" spans="1:6" x14ac:dyDescent="0.25">
      <c r="A25" s="6" t="s">
        <v>117</v>
      </c>
      <c r="B25" s="2"/>
      <c r="C25" s="2"/>
      <c r="D25" s="2"/>
      <c r="E25" s="8" t="s">
        <v>62</v>
      </c>
    </row>
    <row r="26" spans="1:6" x14ac:dyDescent="0.25">
      <c r="A26" s="6" t="s">
        <v>65</v>
      </c>
      <c r="B26" s="2">
        <v>1</v>
      </c>
      <c r="C26" s="2">
        <v>25</v>
      </c>
      <c r="D26" s="2"/>
      <c r="E26" s="8" t="s">
        <v>62</v>
      </c>
    </row>
    <row r="27" spans="1:6" x14ac:dyDescent="0.25">
      <c r="A27" s="6" t="s">
        <v>66</v>
      </c>
      <c r="B27" s="2">
        <v>1</v>
      </c>
      <c r="C27" s="2">
        <v>12</v>
      </c>
      <c r="D27" s="2"/>
      <c r="E27" s="8" t="s">
        <v>62</v>
      </c>
    </row>
    <row r="28" spans="1:6" x14ac:dyDescent="0.25">
      <c r="A28" s="6" t="s">
        <v>67</v>
      </c>
      <c r="B28" s="2">
        <v>1</v>
      </c>
      <c r="C28" s="2">
        <v>29</v>
      </c>
      <c r="D28" s="2"/>
      <c r="E28" s="8" t="s">
        <v>125</v>
      </c>
    </row>
    <row r="29" spans="1:6" x14ac:dyDescent="0.25">
      <c r="A29" s="6" t="s">
        <v>68</v>
      </c>
      <c r="B29" s="2">
        <v>1</v>
      </c>
      <c r="C29" s="2">
        <v>25</v>
      </c>
      <c r="D29" s="2"/>
      <c r="E29" s="8" t="s">
        <v>70</v>
      </c>
    </row>
    <row r="30" spans="1:6" ht="15.75" thickBot="1" x14ac:dyDescent="0.3">
      <c r="A30" s="10" t="s">
        <v>2</v>
      </c>
      <c r="B30" s="11">
        <f>SUM(B4:B29)</f>
        <v>38</v>
      </c>
      <c r="C30" s="11">
        <f>SUM(C4:C29)</f>
        <v>1246</v>
      </c>
      <c r="D30" s="11">
        <f>SUM(D4:D29)</f>
        <v>0</v>
      </c>
      <c r="E30" s="12"/>
    </row>
  </sheetData>
  <hyperlinks>
    <hyperlink ref="A1" location="'Coste TOTAL'!A1" display="Coste TOTAL" xr:uid="{E62CEBF3-AFD1-4F5B-9870-3ADC2E2CCCCB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A95D-8730-4FC4-8F06-9FF85F8E62C4}">
  <dimension ref="A1"/>
  <sheetViews>
    <sheetView workbookViewId="0"/>
  </sheetViews>
  <sheetFormatPr baseColWidth="10" defaultRowHeight="15" x14ac:dyDescent="0.25"/>
  <sheetData>
    <row r="1" spans="1:1" x14ac:dyDescent="0.25">
      <c r="A1" s="1" t="s">
        <v>41</v>
      </c>
    </row>
  </sheetData>
  <hyperlinks>
    <hyperlink ref="A1" location="'Coste TOTAL'!A1" display="Coste TOTAL" xr:uid="{B17C3924-276F-4F8D-8EFD-20A51DF3B0C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9777-70F4-45FA-875E-A3652508AD14}">
  <dimension ref="A1:B10"/>
  <sheetViews>
    <sheetView topLeftCell="A3" workbookViewId="0">
      <selection activeCell="A10" sqref="A10"/>
    </sheetView>
  </sheetViews>
  <sheetFormatPr baseColWidth="10" defaultRowHeight="15" x14ac:dyDescent="0.25"/>
  <sheetData>
    <row r="1" spans="1:2" x14ac:dyDescent="0.25">
      <c r="A1" s="1" t="s">
        <v>41</v>
      </c>
    </row>
    <row r="2" spans="1:2" ht="360" x14ac:dyDescent="0.25">
      <c r="A2" s="24" t="s">
        <v>118</v>
      </c>
      <c r="B2" t="s">
        <v>119</v>
      </c>
    </row>
    <row r="3" spans="1:2" x14ac:dyDescent="0.25">
      <c r="B3" t="s">
        <v>120</v>
      </c>
    </row>
    <row r="5" spans="1:2" x14ac:dyDescent="0.25">
      <c r="B5" t="s">
        <v>121</v>
      </c>
    </row>
    <row r="6" spans="1:2" x14ac:dyDescent="0.25">
      <c r="B6" t="s">
        <v>122</v>
      </c>
    </row>
    <row r="7" spans="1:2" x14ac:dyDescent="0.25">
      <c r="B7" t="s">
        <v>123</v>
      </c>
    </row>
    <row r="8" spans="1:2" x14ac:dyDescent="0.25">
      <c r="B8" t="s">
        <v>124</v>
      </c>
    </row>
    <row r="9" spans="1:2" x14ac:dyDescent="0.25">
      <c r="A9" t="s">
        <v>157</v>
      </c>
    </row>
    <row r="10" spans="1:2" x14ac:dyDescent="0.25">
      <c r="A10" t="s">
        <v>158</v>
      </c>
    </row>
  </sheetData>
  <hyperlinks>
    <hyperlink ref="A1" location="'Coste TOTAL'!A1" display="Coste TOTAL" xr:uid="{00AA08D9-35AE-404B-8394-76C9964FD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Coste TOTAL</vt:lpstr>
      <vt:lpstr>Coche</vt:lpstr>
      <vt:lpstr>ITV+Impuestos</vt:lpstr>
      <vt:lpstr>Aseguradora</vt:lpstr>
      <vt:lpstr>Puesta a punto</vt:lpstr>
      <vt:lpstr>Marketing</vt:lpstr>
      <vt:lpstr>Transporte</vt:lpstr>
      <vt:lpstr>Equipamiento Coche</vt:lpstr>
      <vt:lpstr>Manutención</vt:lpstr>
      <vt:lpstr>Proyecto solidario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batiste</dc:creator>
  <cp:lastModifiedBy>batiste</cp:lastModifiedBy>
  <dcterms:created xsi:type="dcterms:W3CDTF">2019-03-17T14:28:51Z</dcterms:created>
  <dcterms:modified xsi:type="dcterms:W3CDTF">2019-04-02T18:10:09Z</dcterms:modified>
</cp:coreProperties>
</file>